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60" yWindow="3810" windowWidth="17175" windowHeight="5085" activeTab="3"/>
  </bookViews>
  <sheets>
    <sheet name="OM" sheetId="2" r:id="rId1"/>
    <sheet name="BM" sheetId="3" r:id="rId2"/>
    <sheet name="CM" sheetId="4" r:id="rId3"/>
    <sheet name="ER Calculation" sheetId="1" r:id="rId4"/>
  </sheets>
  <calcPr calcId="125725"/>
</workbook>
</file>

<file path=xl/calcChain.xml><?xml version="1.0" encoding="utf-8"?>
<calcChain xmlns="http://schemas.openxmlformats.org/spreadsheetml/2006/main">
  <c r="I90" i="2"/>
  <c r="N90"/>
  <c r="F48" i="3"/>
  <c r="G48"/>
  <c r="G52"/>
  <c r="G38"/>
  <c r="G36"/>
  <c r="M23"/>
  <c r="M27"/>
  <c r="I22"/>
  <c r="M22"/>
  <c r="I23"/>
  <c r="I24"/>
  <c r="M24"/>
  <c r="I25"/>
  <c r="M25"/>
  <c r="I26"/>
  <c r="M26"/>
  <c r="I27"/>
  <c r="I28"/>
  <c r="M28"/>
  <c r="I21"/>
  <c r="M21"/>
  <c r="M15"/>
  <c r="M17"/>
  <c r="M18"/>
  <c r="M19"/>
  <c r="I15"/>
  <c r="I16"/>
  <c r="M16"/>
  <c r="I17"/>
  <c r="I18"/>
  <c r="I19"/>
  <c r="I14"/>
  <c r="M14"/>
  <c r="C20"/>
  <c r="I91" i="2"/>
  <c r="I92"/>
  <c r="I93"/>
  <c r="N93"/>
  <c r="I94"/>
  <c r="I95"/>
  <c r="I96"/>
  <c r="I97"/>
  <c r="N97"/>
  <c r="I98"/>
  <c r="N98"/>
  <c r="I99"/>
  <c r="I100"/>
  <c r="I101"/>
  <c r="I102"/>
  <c r="I103"/>
  <c r="I104"/>
  <c r="I105"/>
  <c r="I106"/>
  <c r="I107"/>
  <c r="I108"/>
  <c r="I109"/>
  <c r="I110"/>
  <c r="I111"/>
  <c r="I112"/>
  <c r="I113"/>
  <c r="N113"/>
  <c r="I114"/>
  <c r="I115"/>
  <c r="I7" i="3"/>
  <c r="I8"/>
  <c r="I9"/>
  <c r="I10"/>
  <c r="I11"/>
  <c r="I12"/>
  <c r="I6"/>
  <c r="M6"/>
  <c r="C13"/>
  <c r="M7"/>
  <c r="M8"/>
  <c r="M9"/>
  <c r="M10"/>
  <c r="M11"/>
  <c r="M12"/>
  <c r="N112" i="2"/>
  <c r="N96"/>
  <c r="N91"/>
  <c r="N92"/>
  <c r="N94"/>
  <c r="N95"/>
  <c r="N99"/>
  <c r="N100"/>
  <c r="N101"/>
  <c r="N102"/>
  <c r="N103"/>
  <c r="N104"/>
  <c r="N105"/>
  <c r="N106"/>
  <c r="N107"/>
  <c r="N108"/>
  <c r="N109"/>
  <c r="N110"/>
  <c r="N111"/>
  <c r="N114"/>
  <c r="N115"/>
  <c r="N59"/>
  <c r="E76"/>
  <c r="E75"/>
  <c r="E74"/>
  <c r="C77"/>
  <c r="D134"/>
  <c r="E73"/>
  <c r="E72"/>
  <c r="E36"/>
  <c r="E35"/>
  <c r="E34"/>
  <c r="E33"/>
  <c r="E32"/>
  <c r="I66"/>
  <c r="N66"/>
  <c r="I65"/>
  <c r="N65"/>
  <c r="I64"/>
  <c r="N64"/>
  <c r="I63"/>
  <c r="N63"/>
  <c r="I62"/>
  <c r="N62"/>
  <c r="I61"/>
  <c r="N61"/>
  <c r="I60"/>
  <c r="N60"/>
  <c r="I59"/>
  <c r="I58"/>
  <c r="N58"/>
  <c r="I57"/>
  <c r="N57"/>
  <c r="I56"/>
  <c r="N56"/>
  <c r="I55"/>
  <c r="N55"/>
  <c r="I54"/>
  <c r="N54"/>
  <c r="I53"/>
  <c r="N53"/>
  <c r="I52"/>
  <c r="N52"/>
  <c r="I51"/>
  <c r="N51"/>
  <c r="I50"/>
  <c r="N50"/>
  <c r="I26"/>
  <c r="N26"/>
  <c r="N25"/>
  <c r="I25"/>
  <c r="I24"/>
  <c r="N24"/>
  <c r="N23"/>
  <c r="I23"/>
  <c r="I22"/>
  <c r="N22"/>
  <c r="N21"/>
  <c r="I21"/>
  <c r="I20"/>
  <c r="N20"/>
  <c r="N19"/>
  <c r="I19"/>
  <c r="I18"/>
  <c r="N18"/>
  <c r="N17"/>
  <c r="I17"/>
  <c r="I16"/>
  <c r="N16"/>
  <c r="N15"/>
  <c r="I15"/>
  <c r="I14"/>
  <c r="N14"/>
  <c r="N13"/>
  <c r="I13"/>
  <c r="I12"/>
  <c r="N12"/>
  <c r="N11"/>
  <c r="I11"/>
  <c r="I10"/>
  <c r="N10"/>
  <c r="C27"/>
  <c r="C38"/>
  <c r="C10" i="1"/>
  <c r="G37" i="3"/>
  <c r="E121" i="2"/>
  <c r="E125"/>
  <c r="E123"/>
  <c r="F53" i="3"/>
  <c r="G51"/>
  <c r="G50"/>
  <c r="G49"/>
  <c r="E124" i="2"/>
  <c r="E122"/>
  <c r="C126"/>
  <c r="C134"/>
  <c r="G17" i="1"/>
  <c r="F17"/>
  <c r="C12"/>
  <c r="C14"/>
  <c r="C16"/>
  <c r="C11"/>
  <c r="C13"/>
  <c r="C15"/>
  <c r="C37" i="2"/>
  <c r="E134"/>
  <c r="C116"/>
  <c r="C127"/>
  <c r="C67"/>
  <c r="C78"/>
  <c r="C29" i="3"/>
  <c r="E133" i="2"/>
  <c r="C39"/>
  <c r="E135"/>
  <c r="C30" i="3"/>
  <c r="B43"/>
  <c r="C128" i="2"/>
  <c r="C135"/>
  <c r="C133"/>
  <c r="F133"/>
  <c r="E5" i="4"/>
  <c r="E7" s="1"/>
  <c r="C3" i="1" s="1"/>
  <c r="D133" i="2"/>
  <c r="C79"/>
  <c r="D135"/>
  <c r="D43" i="3"/>
  <c r="C43"/>
  <c r="E43"/>
  <c r="C54"/>
  <c r="E6" i="4"/>
  <c r="D13" i="1" l="1"/>
  <c r="E13" s="1"/>
  <c r="H13" s="1"/>
  <c r="D15"/>
  <c r="E15" s="1"/>
  <c r="H15" s="1"/>
  <c r="D10"/>
  <c r="E10" s="1"/>
  <c r="D12"/>
  <c r="E12" s="1"/>
  <c r="H12" s="1"/>
  <c r="D16"/>
  <c r="E16" s="1"/>
  <c r="H16" s="1"/>
  <c r="D14"/>
  <c r="E14" s="1"/>
  <c r="H14" s="1"/>
  <c r="D11"/>
  <c r="E11" s="1"/>
  <c r="H11" s="1"/>
  <c r="H10" l="1"/>
  <c r="H17" s="1"/>
  <c r="E17"/>
</calcChain>
</file>

<file path=xl/sharedStrings.xml><?xml version="1.0" encoding="utf-8"?>
<sst xmlns="http://schemas.openxmlformats.org/spreadsheetml/2006/main" count="400" uniqueCount="197">
  <si>
    <t>Value</t>
    <phoneticPr fontId="2" type="noConversion"/>
  </si>
  <si>
    <t>Unit</t>
    <phoneticPr fontId="2" type="noConversion"/>
  </si>
  <si>
    <t>Source</t>
    <phoneticPr fontId="2" type="noConversion"/>
  </si>
  <si>
    <t>Grid Emission Factor</t>
    <phoneticPr fontId="2" type="noConversion"/>
  </si>
  <si>
    <t>Installed capacity(rated)</t>
    <phoneticPr fontId="2" type="noConversion"/>
  </si>
  <si>
    <t>MW</t>
    <phoneticPr fontId="2" type="noConversion"/>
  </si>
  <si>
    <t>FSR</t>
    <phoneticPr fontId="2" type="noConversion"/>
  </si>
  <si>
    <t>MWh</t>
    <phoneticPr fontId="2" type="noConversion"/>
  </si>
  <si>
    <t>Net power generation</t>
    <phoneticPr fontId="2" type="noConversion"/>
  </si>
  <si>
    <t xml:space="preserve">The estimation of total emission reductions in the first crediting period </t>
  </si>
  <si>
    <t>Fuels</t>
  </si>
  <si>
    <t>Units</t>
  </si>
  <si>
    <t>Total</t>
  </si>
  <si>
    <t>Emission factor (tC/TJ)</t>
    <phoneticPr fontId="2" type="noConversion"/>
  </si>
  <si>
    <t>OXID                (%)</t>
    <phoneticPr fontId="2" type="noConversion"/>
  </si>
  <si>
    <r>
      <t>Fuel emission factor</t>
    </r>
    <r>
      <rPr>
        <b/>
        <sz val="10"/>
        <rFont val="Times New Roman"/>
        <family val="1"/>
      </rPr>
      <t xml:space="preserve"> (kgCO2/TJ)</t>
    </r>
    <phoneticPr fontId="2" type="noConversion"/>
  </si>
  <si>
    <r>
      <t xml:space="preserve">NCV     </t>
    </r>
    <r>
      <rPr>
        <b/>
        <sz val="10"/>
        <rFont val="Times New Roman"/>
        <family val="1"/>
      </rPr>
      <t>(MJ/t,m3)</t>
    </r>
    <phoneticPr fontId="2" type="noConversion"/>
  </si>
  <si>
    <r>
      <t xml:space="preserve">Emission           </t>
    </r>
    <r>
      <rPr>
        <b/>
        <sz val="10"/>
        <rFont val="宋体"/>
      </rPr>
      <t>（</t>
    </r>
    <r>
      <rPr>
        <b/>
        <sz val="10"/>
        <rFont val="Times New Roman"/>
        <family val="1"/>
      </rPr>
      <t>tCO2e</t>
    </r>
    <r>
      <rPr>
        <b/>
        <sz val="10"/>
        <rFont val="宋体"/>
      </rPr>
      <t>）</t>
    </r>
    <phoneticPr fontId="2" type="noConversion"/>
  </si>
  <si>
    <t>A</t>
  </si>
  <si>
    <t>B</t>
  </si>
  <si>
    <t>C</t>
  </si>
  <si>
    <t>D</t>
  </si>
  <si>
    <t>E</t>
  </si>
  <si>
    <t>F=A+B+C+D+E</t>
    <phoneticPr fontId="2" type="noConversion"/>
  </si>
  <si>
    <t>G</t>
    <phoneticPr fontId="2" type="noConversion"/>
  </si>
  <si>
    <t>H</t>
    <phoneticPr fontId="2" type="noConversion"/>
  </si>
  <si>
    <t>I</t>
    <phoneticPr fontId="2" type="noConversion"/>
  </si>
  <si>
    <t>J</t>
    <phoneticPr fontId="2" type="noConversion"/>
  </si>
  <si>
    <t>K=F×I×J/100000  (quality unit);                K=F×I×J/10000 (volume unit)</t>
    <phoneticPr fontId="6" type="noConversion"/>
  </si>
  <si>
    <t>Raw coal</t>
  </si>
  <si>
    <r>
      <t>10</t>
    </r>
    <r>
      <rPr>
        <vertAlign val="superscript"/>
        <sz val="10"/>
        <color indexed="8"/>
        <rFont val="Times New Roman"/>
        <family val="1"/>
      </rPr>
      <t>4</t>
    </r>
    <r>
      <rPr>
        <sz val="10"/>
        <color indexed="8"/>
        <rFont val="Times New Roman"/>
        <family val="1"/>
      </rPr>
      <t xml:space="preserve"> ton</t>
    </r>
    <phoneticPr fontId="2" type="noConversion"/>
  </si>
  <si>
    <t>Washed coal</t>
  </si>
  <si>
    <r>
      <t>10</t>
    </r>
    <r>
      <rPr>
        <vertAlign val="superscript"/>
        <sz val="10"/>
        <color indexed="8"/>
        <rFont val="Times New Roman"/>
        <family val="1"/>
      </rPr>
      <t xml:space="preserve">4 </t>
    </r>
    <r>
      <rPr>
        <sz val="10"/>
        <color indexed="8"/>
        <rFont val="Times New Roman"/>
        <family val="1"/>
      </rPr>
      <t>ton</t>
    </r>
    <phoneticPr fontId="2" type="noConversion"/>
  </si>
  <si>
    <t>Other washed coal</t>
  </si>
  <si>
    <t>Module coal</t>
  </si>
  <si>
    <t>Coke</t>
  </si>
  <si>
    <t>Coke oven gas</t>
  </si>
  <si>
    <r>
      <t>10</t>
    </r>
    <r>
      <rPr>
        <vertAlign val="superscript"/>
        <sz val="10"/>
        <color indexed="8"/>
        <rFont val="Times New Roman"/>
        <family val="1"/>
      </rPr>
      <t>8</t>
    </r>
    <r>
      <rPr>
        <sz val="10"/>
        <color indexed="8"/>
        <rFont val="Times New Roman"/>
        <family val="1"/>
      </rPr>
      <t xml:space="preserve"> m</t>
    </r>
    <r>
      <rPr>
        <vertAlign val="superscript"/>
        <sz val="10"/>
        <color indexed="8"/>
        <rFont val="Times New Roman"/>
        <family val="1"/>
      </rPr>
      <t>3</t>
    </r>
    <phoneticPr fontId="2" type="noConversion"/>
  </si>
  <si>
    <t xml:space="preserve">Other gas </t>
  </si>
  <si>
    <t>Crude oil</t>
  </si>
  <si>
    <t>Gasoline</t>
  </si>
  <si>
    <t>Diesel</t>
  </si>
  <si>
    <t>Fuel oil</t>
  </si>
  <si>
    <t>LPG</t>
  </si>
  <si>
    <t>Refinery gas</t>
  </si>
  <si>
    <t>Natural gas</t>
  </si>
  <si>
    <t>Other petroleunm products</t>
  </si>
  <si>
    <t>Other coking products</t>
  </si>
  <si>
    <t>Other energy</t>
    <phoneticPr fontId="2" type="noConversion"/>
  </si>
  <si>
    <t>Province</t>
  </si>
  <si>
    <r>
      <t>The fuel fired electricity generation</t>
    </r>
    <r>
      <rPr>
        <sz val="10"/>
        <rFont val="宋体"/>
      </rPr>
      <t>（</t>
    </r>
    <r>
      <rPr>
        <sz val="10"/>
        <rFont val="Times New Roman"/>
        <family val="1"/>
      </rPr>
      <t>MWh</t>
    </r>
    <r>
      <rPr>
        <sz val="10"/>
        <rFont val="宋体"/>
      </rPr>
      <t>）</t>
    </r>
  </si>
  <si>
    <r>
      <t>The rate of electricity self-consumption</t>
    </r>
    <r>
      <rPr>
        <sz val="10"/>
        <rFont val="宋体"/>
      </rPr>
      <t>（</t>
    </r>
    <r>
      <rPr>
        <sz val="10"/>
        <rFont val="Times New Roman"/>
        <family val="1"/>
      </rPr>
      <t>%</t>
    </r>
    <r>
      <rPr>
        <sz val="10"/>
        <rFont val="宋体"/>
      </rPr>
      <t>）</t>
    </r>
  </si>
  <si>
    <r>
      <t>The fuel fired electricity connected to the grid</t>
    </r>
    <r>
      <rPr>
        <sz val="10"/>
        <rFont val="宋体"/>
      </rPr>
      <t>（</t>
    </r>
    <r>
      <rPr>
        <sz val="10"/>
        <rFont val="Times New Roman"/>
        <family val="1"/>
      </rPr>
      <t>MWh</t>
    </r>
    <r>
      <rPr>
        <sz val="10"/>
        <rFont val="宋体"/>
      </rPr>
      <t>）</t>
    </r>
  </si>
  <si>
    <t>The Total</t>
  </si>
  <si>
    <r>
      <t>Total Emission (tCO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</si>
  <si>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EF</t>
    </r>
    <r>
      <rPr>
        <b/>
        <i/>
        <vertAlign val="subscript"/>
        <sz val="10"/>
        <rFont val="Times New Roman"/>
        <family val="1"/>
      </rPr>
      <t xml:space="preserve">OM,y </t>
    </r>
    <r>
      <rPr>
        <b/>
        <sz val="10"/>
        <rFont val="Times New Roman"/>
        <family val="1"/>
      </rPr>
      <t>for 2007</t>
    </r>
    <phoneticPr fontId="2" type="noConversion"/>
  </si>
  <si>
    <r>
      <t>EF</t>
    </r>
    <r>
      <rPr>
        <b/>
        <i/>
        <vertAlign val="subscript"/>
        <sz val="10"/>
        <rFont val="Times New Roman"/>
        <family val="1"/>
      </rPr>
      <t xml:space="preserve">OM,y </t>
    </r>
    <r>
      <rPr>
        <b/>
        <sz val="10"/>
        <rFont val="Times New Roman"/>
        <family val="1"/>
      </rPr>
      <t>for 2008</t>
    </r>
    <phoneticPr fontId="2" type="noConversion"/>
  </si>
  <si>
    <t>Years</t>
  </si>
  <si>
    <r>
      <t>Three years average emission factor</t>
    </r>
    <r>
      <rPr>
        <sz val="10.5"/>
        <rFont val="宋体"/>
      </rPr>
      <t>（</t>
    </r>
    <r>
      <rPr>
        <sz val="10.5"/>
        <rFont val="Times New Roman"/>
        <family val="1"/>
      </rPr>
      <t>tCO</t>
    </r>
    <r>
      <rPr>
        <vertAlign val="subscript"/>
        <sz val="10.5"/>
        <rFont val="Times New Roman"/>
        <family val="1"/>
      </rPr>
      <t>2</t>
    </r>
    <r>
      <rPr>
        <sz val="10.5"/>
        <rFont val="Times New Roman"/>
        <family val="1"/>
      </rPr>
      <t>e/MWh</t>
    </r>
    <r>
      <rPr>
        <sz val="10.5"/>
        <rFont val="宋体"/>
      </rPr>
      <t>）</t>
    </r>
  </si>
  <si>
    <r>
      <t>Total CO</t>
    </r>
    <r>
      <rPr>
        <vertAlign val="subscript"/>
        <sz val="10.5"/>
        <rFont val="Times New Roman"/>
        <family val="1"/>
      </rPr>
      <t xml:space="preserve">2 </t>
    </r>
    <r>
      <rPr>
        <sz val="10.5"/>
        <rFont val="Times New Roman"/>
        <family val="1"/>
      </rPr>
      <t>emission(tCO</t>
    </r>
    <r>
      <rPr>
        <vertAlign val="subscript"/>
        <sz val="10.5"/>
        <rFont val="Times New Roman"/>
        <family val="1"/>
      </rPr>
      <t>2</t>
    </r>
    <r>
      <rPr>
        <sz val="10.5"/>
        <rFont val="Times New Roman"/>
        <family val="1"/>
      </rPr>
      <t>e)</t>
    </r>
  </si>
  <si>
    <t>The total fuel fired electricity connected to the grid(MWh)</t>
  </si>
  <si>
    <r>
      <t>EF</t>
    </r>
    <r>
      <rPr>
        <b/>
        <i/>
        <vertAlign val="subscript"/>
        <sz val="11"/>
        <rFont val="Times New Roman"/>
        <family val="1"/>
      </rPr>
      <t>OM,y</t>
    </r>
  </si>
  <si>
    <t>NCV</t>
  </si>
  <si>
    <t>Oxid</t>
  </si>
  <si>
    <t>Emission</t>
  </si>
  <si>
    <t>Raw Coal</t>
  </si>
  <si>
    <t>Total of solid fuels</t>
  </si>
  <si>
    <t>Total of liquid fuels</t>
  </si>
  <si>
    <t>Total of gas fuels</t>
  </si>
  <si>
    <t>Total of all fuels</t>
  </si>
  <si>
    <t xml:space="preserve">Table A9 The emission factor of the most efficient commercial coal-fueled, oil-fueled and gas-fueled power plant </t>
  </si>
  <si>
    <t>Variable</t>
  </si>
  <si>
    <t>Efficiency of electricity supply</t>
  </si>
  <si>
    <t>OXID</t>
  </si>
  <si>
    <r>
      <t>Emission factor (tCO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e/MWh)</t>
    </r>
  </si>
  <si>
    <t>D=3.6/A/1,000,000×B×C</t>
  </si>
  <si>
    <t>Coal-fueled power plant</t>
  </si>
  <si>
    <r>
      <t>EF</t>
    </r>
    <r>
      <rPr>
        <i/>
        <vertAlign val="subscript"/>
        <sz val="11"/>
        <color indexed="8"/>
        <rFont val="Times New Roman"/>
        <family val="1"/>
      </rPr>
      <t>Coal,Adv,y</t>
    </r>
  </si>
  <si>
    <t>Oil-fueled power plant</t>
    <phoneticPr fontId="6" type="noConversion"/>
  </si>
  <si>
    <r>
      <t>EF</t>
    </r>
    <r>
      <rPr>
        <i/>
        <vertAlign val="subscript"/>
        <sz val="11"/>
        <color indexed="8"/>
        <rFont val="Times New Roman"/>
        <family val="1"/>
      </rPr>
      <t>Oil,Adv,y</t>
    </r>
  </si>
  <si>
    <t>Gas-fueled power plant</t>
    <phoneticPr fontId="6" type="noConversion"/>
  </si>
  <si>
    <r>
      <t>EF</t>
    </r>
    <r>
      <rPr>
        <i/>
        <vertAlign val="subscript"/>
        <sz val="11"/>
        <color indexed="8"/>
        <rFont val="Times New Roman"/>
        <family val="1"/>
      </rPr>
      <t>Gas,Adv,y</t>
    </r>
  </si>
  <si>
    <r>
      <t>λ</t>
    </r>
    <r>
      <rPr>
        <i/>
        <vertAlign val="subscript"/>
        <sz val="11"/>
        <rFont val="Times New Roman"/>
        <family val="1"/>
      </rPr>
      <t>Coal,y</t>
    </r>
  </si>
  <si>
    <r>
      <t>λ</t>
    </r>
    <r>
      <rPr>
        <i/>
        <vertAlign val="subscript"/>
        <sz val="11"/>
        <rFont val="Times New Roman"/>
        <family val="1"/>
      </rPr>
      <t>Oil,y</t>
    </r>
  </si>
  <si>
    <r>
      <t>λ</t>
    </r>
    <r>
      <rPr>
        <i/>
        <vertAlign val="subscript"/>
        <sz val="11"/>
        <rFont val="Times New Roman"/>
        <family val="1"/>
      </rPr>
      <t>Gas,y</t>
    </r>
  </si>
  <si>
    <r>
      <t>EF</t>
    </r>
    <r>
      <rPr>
        <i/>
        <vertAlign val="subscript"/>
        <sz val="11"/>
        <rFont val="Times New Roman"/>
        <family val="1"/>
      </rPr>
      <t>Thermal,y</t>
    </r>
    <r>
      <rPr>
        <sz val="11"/>
        <rFont val="宋体"/>
      </rPr>
      <t>（</t>
    </r>
    <r>
      <rPr>
        <sz val="11"/>
        <rFont val="Times New Roman"/>
        <family val="1"/>
      </rPr>
      <t>tCO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e/MWh</t>
    </r>
    <r>
      <rPr>
        <sz val="11"/>
        <rFont val="宋体"/>
      </rPr>
      <t>）</t>
    </r>
  </si>
  <si>
    <r>
      <t>(</t>
    </r>
    <r>
      <rPr>
        <i/>
        <sz val="11"/>
        <rFont val="Times New Roman"/>
        <family val="1"/>
      </rPr>
      <t>λ</t>
    </r>
    <r>
      <rPr>
        <i/>
        <vertAlign val="subscript"/>
        <sz val="11"/>
        <rFont val="Times New Roman"/>
        <family val="1"/>
      </rPr>
      <t>Coal,y</t>
    </r>
    <r>
      <rPr>
        <i/>
        <sz val="11"/>
        <rFont val="Times New Roman"/>
        <family val="1"/>
      </rPr>
      <t>* EF</t>
    </r>
    <r>
      <rPr>
        <i/>
        <vertAlign val="subscript"/>
        <sz val="11"/>
        <rFont val="Times New Roman"/>
        <family val="1"/>
      </rPr>
      <t>Coal,Adv</t>
    </r>
    <r>
      <rPr>
        <i/>
        <sz val="11"/>
        <rFont val="Times New Roman"/>
        <family val="1"/>
      </rPr>
      <t>+λ</t>
    </r>
    <r>
      <rPr>
        <i/>
        <vertAlign val="subscript"/>
        <sz val="11"/>
        <rFont val="Times New Roman"/>
        <family val="1"/>
      </rPr>
      <t>Oil,y</t>
    </r>
    <r>
      <rPr>
        <i/>
        <sz val="11"/>
        <rFont val="Times New Roman"/>
        <family val="1"/>
      </rPr>
      <t>* EF</t>
    </r>
    <r>
      <rPr>
        <i/>
        <vertAlign val="subscript"/>
        <sz val="11"/>
        <rFont val="Times New Roman"/>
        <family val="1"/>
      </rPr>
      <t>Oil,Adv</t>
    </r>
    <r>
      <rPr>
        <i/>
        <sz val="11"/>
        <rFont val="Times New Roman"/>
        <family val="1"/>
      </rPr>
      <t>+λ</t>
    </r>
    <r>
      <rPr>
        <i/>
        <vertAlign val="subscript"/>
        <sz val="11"/>
        <rFont val="Times New Roman"/>
        <family val="1"/>
      </rPr>
      <t>Gas,y</t>
    </r>
    <r>
      <rPr>
        <i/>
        <sz val="11"/>
        <rFont val="Times New Roman"/>
        <family val="1"/>
      </rPr>
      <t>* EF</t>
    </r>
    <r>
      <rPr>
        <i/>
        <vertAlign val="subscript"/>
        <sz val="11"/>
        <rFont val="Times New Roman"/>
        <family val="1"/>
      </rPr>
      <t>Gas,Adv</t>
    </r>
    <r>
      <rPr>
        <sz val="11"/>
        <rFont val="Times New Roman"/>
        <family val="1"/>
      </rPr>
      <t>)</t>
    </r>
  </si>
  <si>
    <t>Fossil fueled(MW)</t>
  </si>
  <si>
    <t>Hydro power(MW)</t>
  </si>
  <si>
    <t>Nuclear power(MW)</t>
  </si>
  <si>
    <t>Wind power(MW)</t>
  </si>
  <si>
    <t>Total(MW)</t>
  </si>
  <si>
    <r>
      <t>BM tCO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/MWh</t>
    </r>
    <phoneticPr fontId="6" type="noConversion"/>
  </si>
  <si>
    <t>Parameter</t>
  </si>
  <si>
    <t>Unit</t>
  </si>
  <si>
    <t>Amount</t>
  </si>
  <si>
    <t>Operating Margin Emission Factor</t>
    <phoneticPr fontId="6" type="noConversion"/>
  </si>
  <si>
    <r>
      <t>tCO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/MWh</t>
    </r>
    <phoneticPr fontId="6" type="noConversion"/>
  </si>
  <si>
    <t>Build Margin Emission Factor</t>
    <phoneticPr fontId="6" type="noConversion"/>
  </si>
  <si>
    <t>Combined Emission Factor (C=0.75*A+0.25*B)</t>
    <phoneticPr fontId="6" type="noConversion"/>
  </si>
  <si>
    <t>TableA7 The three years weighted average emission factor of Northwest Power Grid</t>
    <phoneticPr fontId="2" type="noConversion"/>
  </si>
  <si>
    <t>Table A11 Calculation of BM emission factor of  Northwest Power Grid</t>
    <phoneticPr fontId="2" type="noConversion"/>
  </si>
  <si>
    <t>Table A12 Calculation of CM emission factor of  Northwest Power Grid</t>
    <phoneticPr fontId="2" type="noConversion"/>
  </si>
  <si>
    <t>Shaanxi</t>
    <phoneticPr fontId="2" type="noConversion"/>
  </si>
  <si>
    <t>Gansu</t>
    <phoneticPr fontId="2" type="noConversion"/>
  </si>
  <si>
    <t>Qinghai</t>
    <phoneticPr fontId="2" type="noConversion"/>
  </si>
  <si>
    <t>Ningxia</t>
    <phoneticPr fontId="2" type="noConversion"/>
  </si>
  <si>
    <t>Xinjiang</t>
    <phoneticPr fontId="2" type="noConversion"/>
  </si>
  <si>
    <t>Shaanxi</t>
    <phoneticPr fontId="2" type="noConversion"/>
  </si>
  <si>
    <t>Gansu</t>
    <phoneticPr fontId="2" type="noConversion"/>
  </si>
  <si>
    <t>Qinghai</t>
    <phoneticPr fontId="2" type="noConversion"/>
  </si>
  <si>
    <t>Ningxia</t>
    <phoneticPr fontId="2" type="noConversion"/>
  </si>
  <si>
    <t>Xinjiang</t>
    <phoneticPr fontId="2" type="noConversion"/>
  </si>
  <si>
    <t>D</t>
    <phoneticPr fontId="2" type="noConversion"/>
  </si>
  <si>
    <t>E</t>
    <phoneticPr fontId="2" type="noConversion"/>
  </si>
  <si>
    <r>
      <t>EF</t>
    </r>
    <r>
      <rPr>
        <b/>
        <i/>
        <vertAlign val="subscript"/>
        <sz val="10"/>
        <rFont val="Times New Roman"/>
        <family val="1"/>
      </rPr>
      <t xml:space="preserve">OM,y </t>
    </r>
    <r>
      <rPr>
        <b/>
        <sz val="10"/>
        <rFont val="Times New Roman"/>
        <family val="1"/>
      </rPr>
      <t>for 2009</t>
    </r>
    <phoneticPr fontId="2" type="noConversion"/>
  </si>
  <si>
    <t>2009 installed capacity</t>
    <phoneticPr fontId="2" type="noConversion"/>
  </si>
  <si>
    <t>Share in 2009 installed capacity</t>
    <phoneticPr fontId="6" type="noConversion"/>
  </si>
  <si>
    <r>
      <t>TableA10 the weight of CO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 emission from solid, liquid and gas fuels among the total emissions and the thermal emission factor of NWCPG</t>
    </r>
    <phoneticPr fontId="2" type="noConversion"/>
  </si>
  <si>
    <r>
      <t>Table A8 Calculation the weight of CO</t>
    </r>
    <r>
      <rPr>
        <b/>
        <vertAlign val="subscript"/>
        <sz val="11"/>
        <rFont val="Times New Roman"/>
        <family val="1"/>
      </rPr>
      <t xml:space="preserve">2 </t>
    </r>
    <r>
      <rPr>
        <b/>
        <sz val="11"/>
        <rFont val="Times New Roman"/>
        <family val="1"/>
      </rPr>
      <t>emissions from solid fuels, liquid fuels and gas fuels among the total emissions in Northwest China Power Grid</t>
    </r>
    <phoneticPr fontId="2" type="noConversion"/>
  </si>
  <si>
    <r>
      <t>tCO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e/ MWh</t>
    </r>
  </si>
  <si>
    <t>Year</t>
    <phoneticPr fontId="6" type="noConversion"/>
  </si>
  <si>
    <r>
      <t>EG</t>
    </r>
    <r>
      <rPr>
        <b/>
        <vertAlign val="subscript"/>
        <sz val="11"/>
        <rFont val="Arial"/>
        <family val="2"/>
      </rPr>
      <t xml:space="preserve">y </t>
    </r>
    <r>
      <rPr>
        <b/>
        <sz val="11"/>
        <rFont val="Arial"/>
        <family val="2"/>
      </rPr>
      <t>(MWh)</t>
    </r>
    <phoneticPr fontId="6" type="noConversion"/>
  </si>
  <si>
    <r>
      <t>EF</t>
    </r>
    <r>
      <rPr>
        <b/>
        <vertAlign val="subscript"/>
        <sz val="12"/>
        <rFont val="Arial"/>
        <family val="2"/>
      </rPr>
      <t xml:space="preserve">grid,CM,y </t>
    </r>
    <r>
      <rPr>
        <b/>
        <sz val="12"/>
        <rFont val="Arial"/>
        <family val="2"/>
      </rPr>
      <t>(tCO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 xml:space="preserve">/MWh) </t>
    </r>
    <phoneticPr fontId="6" type="noConversion"/>
  </si>
  <si>
    <r>
      <t>Estimation of baseline emission (</t>
    </r>
    <r>
      <rPr>
        <b/>
        <i/>
        <sz val="11"/>
        <rFont val="Arial"/>
        <family val="2"/>
      </rPr>
      <t>BE</t>
    </r>
    <r>
      <rPr>
        <b/>
        <i/>
        <vertAlign val="subscript"/>
        <sz val="11"/>
        <rFont val="Arial"/>
        <family val="2"/>
      </rPr>
      <t>y</t>
    </r>
    <r>
      <rPr>
        <b/>
        <sz val="11"/>
        <rFont val="Arial"/>
        <family val="2"/>
      </rPr>
      <t>)           (tCO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>e)</t>
    </r>
    <phoneticPr fontId="6" type="noConversion"/>
  </si>
  <si>
    <r>
      <t>Estimation of project emission (</t>
    </r>
    <r>
      <rPr>
        <b/>
        <i/>
        <sz val="11"/>
        <rFont val="Arial"/>
        <family val="2"/>
      </rPr>
      <t>PE</t>
    </r>
    <r>
      <rPr>
        <b/>
        <i/>
        <vertAlign val="subscript"/>
        <sz val="11"/>
        <rFont val="Arial"/>
        <family val="2"/>
      </rPr>
      <t>y</t>
    </r>
    <r>
      <rPr>
        <b/>
        <sz val="11"/>
        <rFont val="Arial"/>
        <family val="2"/>
      </rPr>
      <t>)          (tCO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>e)</t>
    </r>
    <phoneticPr fontId="6" type="noConversion"/>
  </si>
  <si>
    <r>
      <t>Estimation of leakage (L</t>
    </r>
    <r>
      <rPr>
        <b/>
        <vertAlign val="subscript"/>
        <sz val="11"/>
        <rFont val="Arial"/>
        <family val="2"/>
      </rPr>
      <t>y</t>
    </r>
    <r>
      <rPr>
        <b/>
        <sz val="11"/>
        <rFont val="Arial"/>
        <family val="2"/>
      </rPr>
      <t>)    (tCO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>e)</t>
    </r>
    <phoneticPr fontId="6" type="noConversion"/>
  </si>
  <si>
    <r>
      <t>The estimation of emission reductions (tCO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e)</t>
    </r>
    <phoneticPr fontId="6" type="noConversion"/>
  </si>
  <si>
    <t>K=F×I×J/100000  (quality unit);                K=F×I×J/10000 (volume unit)</t>
    <phoneticPr fontId="6" type="noConversion"/>
  </si>
  <si>
    <t>Emission factor of the fuels(tCO2e/TJ)</t>
    <phoneticPr fontId="2" type="noConversion"/>
  </si>
  <si>
    <r>
      <t>10</t>
    </r>
    <r>
      <rPr>
        <vertAlign val="superscript"/>
        <sz val="11"/>
        <color indexed="8"/>
        <rFont val="Times New Roman"/>
        <family val="1"/>
      </rPr>
      <t>4</t>
    </r>
    <r>
      <rPr>
        <sz val="11"/>
        <color indexed="8"/>
        <rFont val="Times New Roman"/>
        <family val="1"/>
      </rPr>
      <t>t</t>
    </r>
  </si>
  <si>
    <t>Cleaned coal</t>
  </si>
  <si>
    <t>Other Washed Coal</t>
  </si>
  <si>
    <t>Briquettes</t>
  </si>
  <si>
    <t>Coke Oven Gas</t>
  </si>
  <si>
    <t>Other Gas</t>
  </si>
  <si>
    <t>Crude Oil</t>
  </si>
  <si>
    <t>Diesel Oil</t>
  </si>
  <si>
    <t>Fuel Oil</t>
  </si>
  <si>
    <t>Refinery Gas</t>
  </si>
  <si>
    <t>Natural Gas</t>
  </si>
  <si>
    <t>Other Petroleum Products</t>
  </si>
  <si>
    <t>Other Coking Products</t>
  </si>
  <si>
    <t>Other Energy</t>
  </si>
  <si>
    <t>Table A1 Calculation of simple OM emission factor of the Northwest Power Grid in 2008</t>
    <phoneticPr fontId="2" type="noConversion"/>
  </si>
  <si>
    <t>Table A2 The fuel fired electricity generation and calculation of emission factor of Northwest Power Grid in 2008</t>
    <phoneticPr fontId="2" type="noConversion"/>
  </si>
  <si>
    <t>Table A3 Calculation of simple OM emission factor of the Northwest Power Grid in 2009</t>
    <phoneticPr fontId="2" type="noConversion"/>
  </si>
  <si>
    <r>
      <t>10</t>
    </r>
    <r>
      <rPr>
        <vertAlign val="superscript"/>
        <sz val="10"/>
        <color indexed="8"/>
        <rFont val="Times New Roman"/>
        <family val="1"/>
      </rPr>
      <t>4</t>
    </r>
    <r>
      <rPr>
        <sz val="10"/>
        <color indexed="8"/>
        <rFont val="Times New Roman"/>
        <family val="1"/>
      </rPr>
      <t>t</t>
    </r>
  </si>
  <si>
    <t>Coal gangue</t>
  </si>
  <si>
    <r>
      <t>10</t>
    </r>
    <r>
      <rPr>
        <vertAlign val="superscript"/>
        <sz val="10"/>
        <color indexed="8"/>
        <rFont val="Times New Roman"/>
        <family val="1"/>
      </rPr>
      <t>8</t>
    </r>
    <r>
      <rPr>
        <sz val="10"/>
        <color indexed="8"/>
        <rFont val="Times New Roman"/>
        <family val="1"/>
      </rPr>
      <t>m</t>
    </r>
    <r>
      <rPr>
        <vertAlign val="superscript"/>
        <sz val="10"/>
        <color indexed="8"/>
        <rFont val="Times New Roman"/>
        <family val="1"/>
      </rPr>
      <t>3</t>
    </r>
  </si>
  <si>
    <t>Blast Furnace Gas</t>
  </si>
  <si>
    <t>Converter gas</t>
  </si>
  <si>
    <t>Naphtha</t>
  </si>
  <si>
    <t>Lubricating oil</t>
  </si>
  <si>
    <t>Paraffin</t>
  </si>
  <si>
    <t>Solvent naphtha</t>
  </si>
  <si>
    <t>Petroleum asphalt</t>
  </si>
  <si>
    <t>Petroleum coke</t>
  </si>
  <si>
    <r>
      <t>10</t>
    </r>
    <r>
      <rPr>
        <vertAlign val="superscript"/>
        <sz val="10"/>
        <color indexed="8"/>
        <rFont val="Times New Roman"/>
        <family val="1"/>
      </rPr>
      <t>4</t>
    </r>
    <r>
      <rPr>
        <sz val="10"/>
        <color indexed="8"/>
        <rFont val="Times New Roman"/>
        <family val="1"/>
      </rPr>
      <t>tce</t>
    </r>
  </si>
  <si>
    <t>Data source: China Energy Statistical Yearbook 2009</t>
    <phoneticPr fontId="2" type="noConversion"/>
  </si>
  <si>
    <t>Data source: China Electric Power Yearbook 2009</t>
    <phoneticPr fontId="2" type="noConversion"/>
  </si>
  <si>
    <t>Data source: China Energy Statistical Yearbook 2010</t>
    <phoneticPr fontId="2" type="noConversion"/>
  </si>
  <si>
    <t>Table A4 The fuel fired electricity generation and calculation of emission factor of Northwest Power Grid in 2009</t>
    <phoneticPr fontId="2" type="noConversion"/>
  </si>
  <si>
    <t>Data source: China Electric Power Yearbook 2010</t>
    <phoneticPr fontId="2" type="noConversion"/>
  </si>
  <si>
    <t>Table A5 Calculation of simple OM emission factor of the Northwest Power Grid in 2010</t>
    <phoneticPr fontId="2" type="noConversion"/>
  </si>
  <si>
    <t>Data source: China Energy Statistical Yearbook 2011</t>
    <phoneticPr fontId="2" type="noConversion"/>
  </si>
  <si>
    <t>Table A6 The fuel fired electricity generation and calculation of emission factor of Northwest Power Grid in 2010</t>
    <phoneticPr fontId="2" type="noConversion"/>
  </si>
  <si>
    <r>
      <t>Data source: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China Electric Power Yearbook 2011</t>
    </r>
    <phoneticPr fontId="2" type="noConversion"/>
  </si>
  <si>
    <t>Cleaned Coal</t>
  </si>
  <si>
    <t xml:space="preserve">Emission factor 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</si>
  <si>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</si>
  <si>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</si>
  <si>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</si>
  <si>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</si>
  <si>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</si>
  <si>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F=A+B+C+D+E</t>
    <phoneticPr fontId="2" type="noConversion"/>
  </si>
  <si>
    <t>G</t>
    <phoneticPr fontId="2" type="noConversion"/>
  </si>
  <si>
    <t>H</t>
    <phoneticPr fontId="2" type="noConversion"/>
  </si>
  <si>
    <t>I</t>
    <phoneticPr fontId="2" type="noConversion"/>
  </si>
  <si>
    <t>J=F×G×H×I/100,000</t>
    <phoneticPr fontId="2" type="noConversion"/>
  </si>
  <si>
    <r>
      <t>10</t>
    </r>
    <r>
      <rPr>
        <vertAlign val="superscript"/>
        <sz val="10"/>
        <color indexed="8"/>
        <rFont val="Times New Roman"/>
        <family val="1"/>
      </rPr>
      <t>4</t>
    </r>
    <r>
      <rPr>
        <sz val="10"/>
        <color indexed="8"/>
        <rFont val="Times New Roman"/>
        <family val="1"/>
      </rPr>
      <t xml:space="preserve"> t</t>
    </r>
  </si>
  <si>
    <t>Liquefied natural gas</t>
  </si>
  <si>
    <r>
      <t>10</t>
    </r>
    <r>
      <rPr>
        <vertAlign val="superscript"/>
        <sz val="10"/>
        <color indexed="8"/>
        <rFont val="Times New Roman"/>
        <family val="1"/>
      </rPr>
      <t>7</t>
    </r>
    <r>
      <rPr>
        <sz val="10"/>
        <color indexed="8"/>
        <rFont val="Times New Roman"/>
        <family val="1"/>
      </rPr>
      <t>m</t>
    </r>
    <r>
      <rPr>
        <vertAlign val="superscript"/>
        <sz val="10"/>
        <color indexed="8"/>
        <rFont val="Times New Roman"/>
        <family val="1"/>
      </rPr>
      <t>3</t>
    </r>
  </si>
  <si>
    <t>2008
installed capacity</t>
    <phoneticPr fontId="2" type="noConversion"/>
  </si>
  <si>
    <t>2010
installed capacity</t>
    <phoneticPr fontId="2" type="noConversion"/>
  </si>
  <si>
    <t>Newly added installed capacity between 2008 and 2010</t>
    <phoneticPr fontId="2" type="noConversion"/>
  </si>
  <si>
    <t>Weight in newly added installed capacity from 2008-2010</t>
    <phoneticPr fontId="2" type="noConversion"/>
  </si>
  <si>
    <r>
      <t>Data source: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China Electric Power Yearbook 2009</t>
    </r>
    <r>
      <rPr>
        <sz val="10"/>
        <rFont val="Times New Roman"/>
        <family val="1"/>
      </rPr>
      <t>-2011</t>
    </r>
    <phoneticPr fontId="2" type="noConversion"/>
  </si>
  <si>
    <t>China DNA "2012 Baseline Emission Factors for Regional Power Grids in China"</t>
    <phoneticPr fontId="5" type="noConversion"/>
  </si>
  <si>
    <t>Xinjiang Hami Southeast Wind Zone Yandun 2nd Wind Power Project</t>
    <phoneticPr fontId="5" type="noConversion"/>
  </si>
  <si>
    <t>01/06/2016-31/05/2017</t>
  </si>
  <si>
    <t>01/06/2017-31/05/2018</t>
  </si>
  <si>
    <t>01/06/2018-31/05/2019</t>
  </si>
  <si>
    <t>01/06/2019-31/05/2020</t>
  </si>
  <si>
    <t>01/06/2020-31/05/2021</t>
  </si>
  <si>
    <t>01/06/2021-31/05/2022</t>
  </si>
  <si>
    <t>01/06/2022-31/05/2023</t>
  </si>
</sst>
</file>

<file path=xl/styles.xml><?xml version="1.0" encoding="utf-8"?>
<styleSheet xmlns="http://schemas.openxmlformats.org/spreadsheetml/2006/main">
  <numFmts count="7">
    <numFmt numFmtId="191" formatCode="0.0000_ "/>
    <numFmt numFmtId="192" formatCode="0.00000_ "/>
    <numFmt numFmtId="194" formatCode="0.0_ "/>
    <numFmt numFmtId="195" formatCode="#,##0.0"/>
    <numFmt numFmtId="200" formatCode="0.000000_);[Red]\(0.000000\)"/>
    <numFmt numFmtId="201" formatCode="0.000000_ "/>
    <numFmt numFmtId="202" formatCode="0.0000;[Red]0.0000"/>
  </numFmts>
  <fonts count="56"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9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sz val="9"/>
      <name val="宋体"/>
    </font>
    <font>
      <b/>
      <sz val="11"/>
      <name val="Times New Roman"/>
      <family val="1"/>
    </font>
    <font>
      <b/>
      <vertAlign val="subscript"/>
      <sz val="11"/>
      <name val="Times New Roman"/>
      <family val="1"/>
    </font>
    <font>
      <b/>
      <i/>
      <sz val="11"/>
      <name val="Times New Roman"/>
      <family val="1"/>
    </font>
    <font>
      <b/>
      <i/>
      <vertAlign val="subscript"/>
      <sz val="11"/>
      <name val="Times New Roman"/>
      <family val="1"/>
    </font>
    <font>
      <sz val="12"/>
      <color indexed="8"/>
      <name val="Calibri"/>
      <family val="2"/>
    </font>
    <font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宋体"/>
    </font>
    <font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  <font>
      <sz val="11"/>
      <color indexed="8"/>
      <name val="Times New Roman"/>
      <family val="1"/>
    </font>
    <font>
      <i/>
      <sz val="10"/>
      <name val="Times New Roman"/>
      <family val="1"/>
    </font>
    <font>
      <sz val="10"/>
      <name val="宋体"/>
    </font>
    <font>
      <vertAlign val="subscript"/>
      <sz val="10"/>
      <name val="Times New Roman"/>
      <family val="1"/>
    </font>
    <font>
      <b/>
      <i/>
      <sz val="10"/>
      <name val="Times New Roman"/>
      <family val="1"/>
    </font>
    <font>
      <b/>
      <i/>
      <vertAlign val="subscript"/>
      <sz val="10"/>
      <name val="Times New Roman"/>
      <family val="1"/>
    </font>
    <font>
      <sz val="10.5"/>
      <name val="Times New Roman"/>
      <family val="1"/>
    </font>
    <font>
      <sz val="10.5"/>
      <name val="宋体"/>
    </font>
    <font>
      <vertAlign val="subscript"/>
      <sz val="10.5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vertAlign val="subscript"/>
      <sz val="11"/>
      <name val="Times New Roman"/>
      <family val="1"/>
    </font>
    <font>
      <i/>
      <sz val="11"/>
      <color indexed="8"/>
      <name val="Times New Roman"/>
      <family val="1"/>
    </font>
    <font>
      <i/>
      <vertAlign val="subscript"/>
      <sz val="11"/>
      <color indexed="8"/>
      <name val="Times New Roman"/>
      <family val="1"/>
    </font>
    <font>
      <i/>
      <sz val="11"/>
      <name val="Times New Roman"/>
      <family val="1"/>
    </font>
    <font>
      <i/>
      <vertAlign val="subscript"/>
      <sz val="11"/>
      <name val="Times New Roman"/>
      <family val="1"/>
    </font>
    <font>
      <sz val="11"/>
      <name val="宋体"/>
    </font>
    <font>
      <b/>
      <vertAlign val="subscript"/>
      <sz val="10"/>
      <name val="Times New Roman"/>
      <family val="1"/>
    </font>
    <font>
      <vertAlign val="subscript"/>
      <sz val="11"/>
      <color indexed="8"/>
      <name val="Times New Roman"/>
      <family val="1"/>
    </font>
    <font>
      <sz val="11"/>
      <name val="Arial"/>
      <family val="2"/>
    </font>
    <font>
      <vertAlign val="subscript"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vertAlign val="subscript"/>
      <sz val="11"/>
      <name val="Arial"/>
      <family val="2"/>
    </font>
    <font>
      <b/>
      <vertAlign val="subscript"/>
      <sz val="12"/>
      <name val="Arial"/>
      <family val="2"/>
    </font>
    <font>
      <b/>
      <i/>
      <sz val="11"/>
      <name val="Arial"/>
      <family val="2"/>
    </font>
    <font>
      <b/>
      <i/>
      <vertAlign val="subscript"/>
      <sz val="11"/>
      <name val="Arial"/>
      <family val="2"/>
    </font>
    <font>
      <b/>
      <i/>
      <sz val="12"/>
      <name val="Arial"/>
      <family val="2"/>
    </font>
    <font>
      <b/>
      <i/>
      <sz val="12"/>
      <color indexed="8"/>
      <name val="Arial"/>
      <family val="2"/>
    </font>
    <font>
      <vertAlign val="superscript"/>
      <sz val="11"/>
      <color indexed="8"/>
      <name val="Times New Roman"/>
      <family val="1"/>
    </font>
    <font>
      <sz val="12"/>
      <color indexed="8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/>
  </cellStyleXfs>
  <cellXfs count="323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 applyAlignment="1"/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12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7" fillId="0" borderId="0" xfId="0" applyFont="1" applyAlignment="1"/>
    <xf numFmtId="0" fontId="0" fillId="0" borderId="0" xfId="0" applyAlignment="1"/>
    <xf numFmtId="0" fontId="14" fillId="0" borderId="0" xfId="0" applyFont="1" applyBorder="1" applyAlignment="1">
      <alignment horizontal="center" wrapText="1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3" fontId="13" fillId="0" borderId="14" xfId="0" applyNumberFormat="1" applyFont="1" applyBorder="1" applyAlignment="1">
      <alignment horizontal="center" vertical="center"/>
    </xf>
    <xf numFmtId="3" fontId="13" fillId="0" borderId="15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justify" vertical="top"/>
    </xf>
    <xf numFmtId="0" fontId="18" fillId="0" borderId="0" xfId="0" applyFont="1" applyBorder="1" applyAlignment="1">
      <alignment horizontal="justify" vertical="center"/>
    </xf>
    <xf numFmtId="0" fontId="16" fillId="0" borderId="1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3" fontId="13" fillId="0" borderId="17" xfId="0" applyNumberFormat="1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Alignment="1">
      <alignment horizontal="left" vertical="center"/>
    </xf>
    <xf numFmtId="0" fontId="13" fillId="0" borderId="20" xfId="0" applyFont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21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3" fontId="13" fillId="0" borderId="15" xfId="0" applyNumberFormat="1" applyFont="1" applyBorder="1" applyAlignment="1">
      <alignment horizontal="center" wrapText="1"/>
    </xf>
    <xf numFmtId="0" fontId="13" fillId="0" borderId="1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3" fontId="13" fillId="0" borderId="17" xfId="0" applyNumberFormat="1" applyFont="1" applyBorder="1" applyAlignment="1">
      <alignment horizontal="center" wrapText="1"/>
    </xf>
    <xf numFmtId="0" fontId="13" fillId="0" borderId="16" xfId="0" applyFont="1" applyBorder="1" applyAlignment="1">
      <alignment horizontal="center" vertical="top" wrapText="1"/>
    </xf>
    <xf numFmtId="3" fontId="0" fillId="0" borderId="0" xfId="0" applyNumberFormat="1" applyAlignment="1"/>
    <xf numFmtId="0" fontId="13" fillId="0" borderId="18" xfId="0" applyFont="1" applyBorder="1" applyAlignment="1">
      <alignment horizontal="center" vertical="top" wrapText="1"/>
    </xf>
    <xf numFmtId="0" fontId="22" fillId="0" borderId="20" xfId="0" applyFont="1" applyBorder="1" applyAlignment="1">
      <alignment horizontal="center" vertical="top" wrapText="1"/>
    </xf>
    <xf numFmtId="0" fontId="19" fillId="0" borderId="0" xfId="0" applyFont="1" applyAlignment="1"/>
    <xf numFmtId="0" fontId="13" fillId="0" borderId="0" xfId="0" applyFont="1" applyAlignment="1"/>
    <xf numFmtId="3" fontId="13" fillId="0" borderId="14" xfId="0" applyNumberFormat="1" applyFont="1" applyBorder="1" applyAlignment="1">
      <alignment horizontal="center" wrapText="1"/>
    </xf>
    <xf numFmtId="3" fontId="13" fillId="0" borderId="2" xfId="0" applyNumberFormat="1" applyFont="1" applyBorder="1" applyAlignment="1">
      <alignment horizont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justify" vertical="center" wrapText="1"/>
    </xf>
    <xf numFmtId="3" fontId="13" fillId="0" borderId="14" xfId="0" applyNumberFormat="1" applyFont="1" applyBorder="1" applyAlignment="1">
      <alignment horizontal="center" vertical="center" wrapText="1"/>
    </xf>
    <xf numFmtId="0" fontId="24" fillId="0" borderId="16" xfId="0" applyFont="1" applyBorder="1" applyAlignment="1">
      <alignment horizontal="justify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justify" vertical="center" wrapText="1"/>
    </xf>
    <xf numFmtId="192" fontId="14" fillId="0" borderId="22" xfId="0" applyNumberFormat="1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wrapText="1"/>
    </xf>
    <xf numFmtId="3" fontId="29" fillId="0" borderId="24" xfId="0" applyNumberFormat="1" applyFont="1" applyBorder="1" applyAlignment="1">
      <alignment horizontal="center" wrapText="1"/>
    </xf>
    <xf numFmtId="0" fontId="29" fillId="0" borderId="2" xfId="0" applyFont="1" applyBorder="1" applyAlignment="1">
      <alignment horizontal="center"/>
    </xf>
    <xf numFmtId="0" fontId="29" fillId="0" borderId="2" xfId="0" applyFont="1" applyBorder="1" applyAlignment="1">
      <alignment horizontal="center" wrapText="1"/>
    </xf>
    <xf numFmtId="3" fontId="29" fillId="0" borderId="17" xfId="0" applyNumberFormat="1" applyFont="1" applyBorder="1" applyAlignment="1">
      <alignment horizontal="center" wrapText="1"/>
    </xf>
    <xf numFmtId="0" fontId="14" fillId="0" borderId="19" xfId="0" applyFont="1" applyBorder="1" applyAlignment="1">
      <alignment horizontal="center"/>
    </xf>
    <xf numFmtId="3" fontId="29" fillId="0" borderId="24" xfId="0" applyNumberFormat="1" applyFont="1" applyFill="1" applyBorder="1" applyAlignment="1">
      <alignment horizontal="center" wrapText="1"/>
    </xf>
    <xf numFmtId="3" fontId="29" fillId="0" borderId="17" xfId="0" applyNumberFormat="1" applyFont="1" applyFill="1" applyBorder="1" applyAlignment="1">
      <alignment horizontal="center" wrapText="1"/>
    </xf>
    <xf numFmtId="0" fontId="14" fillId="0" borderId="2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1" fillId="0" borderId="26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27" fillId="0" borderId="23" xfId="0" applyFont="1" applyBorder="1" applyAlignment="1">
      <alignment vertical="center" wrapText="1"/>
    </xf>
    <xf numFmtId="0" fontId="27" fillId="0" borderId="24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7" fillId="0" borderId="13" xfId="0" applyFont="1" applyBorder="1" applyAlignment="1">
      <alignment vertical="center" wrapText="1"/>
    </xf>
    <xf numFmtId="0" fontId="33" fillId="0" borderId="14" xfId="0" applyFont="1" applyBorder="1" applyAlignment="1">
      <alignment horizontal="center" vertical="center" wrapText="1"/>
    </xf>
    <xf numFmtId="10" fontId="28" fillId="0" borderId="14" xfId="0" applyNumberFormat="1" applyFont="1" applyBorder="1" applyAlignment="1">
      <alignment horizontal="center" vertical="center" wrapText="1"/>
    </xf>
    <xf numFmtId="3" fontId="28" fillId="0" borderId="14" xfId="0" applyNumberFormat="1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191" fontId="28" fillId="0" borderId="15" xfId="0" applyNumberFormat="1" applyFont="1" applyBorder="1" applyAlignment="1">
      <alignment horizontal="center" vertical="center" wrapText="1"/>
    </xf>
    <xf numFmtId="0" fontId="27" fillId="0" borderId="16" xfId="0" applyFont="1" applyBorder="1" applyAlignment="1">
      <alignment vertical="center" wrapText="1"/>
    </xf>
    <xf numFmtId="0" fontId="33" fillId="0" borderId="2" xfId="0" applyFont="1" applyBorder="1" applyAlignment="1">
      <alignment horizontal="center" vertical="center" wrapText="1"/>
    </xf>
    <xf numFmtId="10" fontId="28" fillId="0" borderId="2" xfId="0" applyNumberFormat="1" applyFont="1" applyBorder="1" applyAlignment="1">
      <alignment horizontal="center" vertical="center" wrapText="1"/>
    </xf>
    <xf numFmtId="3" fontId="28" fillId="0" borderId="2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191" fontId="28" fillId="0" borderId="17" xfId="0" applyNumberFormat="1" applyFont="1" applyBorder="1" applyAlignment="1">
      <alignment horizontal="center" vertical="center" wrapText="1"/>
    </xf>
    <xf numFmtId="0" fontId="27" fillId="0" borderId="19" xfId="0" applyFont="1" applyBorder="1" applyAlignment="1">
      <alignment vertical="center" wrapText="1"/>
    </xf>
    <xf numFmtId="0" fontId="33" fillId="0" borderId="22" xfId="0" applyFont="1" applyBorder="1" applyAlignment="1">
      <alignment horizontal="center" vertical="center" wrapText="1"/>
    </xf>
    <xf numFmtId="10" fontId="28" fillId="0" borderId="22" xfId="0" applyNumberFormat="1" applyFont="1" applyBorder="1" applyAlignment="1">
      <alignment horizontal="center" vertical="center" wrapText="1"/>
    </xf>
    <xf numFmtId="3" fontId="28" fillId="0" borderId="22" xfId="0" applyNumberFormat="1" applyFont="1" applyBorder="1" applyAlignment="1">
      <alignment horizontal="center" vertical="center" wrapText="1"/>
    </xf>
    <xf numFmtId="191" fontId="28" fillId="0" borderId="27" xfId="0" applyNumberFormat="1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191" fontId="27" fillId="0" borderId="2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9" fillId="0" borderId="23" xfId="0" applyFont="1" applyBorder="1" applyAlignment="1">
      <alignment horizontal="left" wrapText="1"/>
    </xf>
    <xf numFmtId="0" fontId="9" fillId="0" borderId="24" xfId="0" applyFont="1" applyBorder="1" applyAlignment="1">
      <alignment horizontal="left" wrapText="1"/>
    </xf>
    <xf numFmtId="0" fontId="35" fillId="0" borderId="16" xfId="0" applyFont="1" applyBorder="1" applyAlignment="1">
      <alignment horizontal="center"/>
    </xf>
    <xf numFmtId="3" fontId="29" fillId="0" borderId="2" xfId="0" applyNumberFormat="1" applyFont="1" applyFill="1" applyBorder="1" applyAlignment="1">
      <alignment horizontal="center"/>
    </xf>
    <xf numFmtId="10" fontId="29" fillId="0" borderId="17" xfId="0" applyNumberFormat="1" applyFont="1" applyBorder="1" applyAlignment="1">
      <alignment horizontal="center"/>
    </xf>
    <xf numFmtId="3" fontId="13" fillId="0" borderId="2" xfId="0" applyNumberFormat="1" applyFont="1" applyFill="1" applyBorder="1" applyAlignment="1">
      <alignment horizontal="center"/>
    </xf>
    <xf numFmtId="10" fontId="29" fillId="0" borderId="17" xfId="0" applyNumberFormat="1" applyFont="1" applyFill="1" applyBorder="1" applyAlignment="1">
      <alignment horizontal="center"/>
    </xf>
    <xf numFmtId="0" fontId="35" fillId="0" borderId="16" xfId="0" applyFont="1" applyBorder="1" applyAlignment="1">
      <alignment horizontal="left"/>
    </xf>
    <xf numFmtId="10" fontId="29" fillId="0" borderId="2" xfId="0" applyNumberFormat="1" applyFont="1" applyFill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19" fillId="0" borderId="0" xfId="0" applyFont="1" applyAlignment="1">
      <alignment horizontal="left" indent="2"/>
    </xf>
    <xf numFmtId="0" fontId="27" fillId="0" borderId="0" xfId="0" applyFont="1" applyAlignment="1"/>
    <xf numFmtId="0" fontId="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 vertical="center" wrapText="1"/>
    </xf>
    <xf numFmtId="191" fontId="27" fillId="0" borderId="0" xfId="0" applyNumberFormat="1" applyFont="1" applyFill="1" applyBorder="1" applyAlignment="1">
      <alignment horizontal="center" vertical="center" wrapText="1"/>
    </xf>
    <xf numFmtId="0" fontId="31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31" fillId="0" borderId="2" xfId="1" applyFont="1" applyBorder="1" applyAlignment="1">
      <alignment horizontal="center" vertical="center"/>
    </xf>
    <xf numFmtId="0" fontId="28" fillId="0" borderId="2" xfId="1" applyFont="1" applyBorder="1" applyAlignment="1">
      <alignment horizontal="center" vertical="center" wrapText="1"/>
    </xf>
    <xf numFmtId="0" fontId="28" fillId="0" borderId="2" xfId="1" applyFont="1" applyFill="1" applyBorder="1" applyAlignment="1">
      <alignment horizontal="center" vertical="center" wrapText="1"/>
    </xf>
    <xf numFmtId="191" fontId="27" fillId="0" borderId="25" xfId="0" applyNumberFormat="1" applyFont="1" applyBorder="1" applyAlignment="1">
      <alignment horizontal="center" vertical="center" wrapText="1"/>
    </xf>
    <xf numFmtId="191" fontId="27" fillId="0" borderId="29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194" fontId="3" fillId="0" borderId="2" xfId="0" applyNumberFormat="1" applyFont="1" applyFill="1" applyBorder="1" applyAlignment="1">
      <alignment horizontal="left" vertical="center"/>
    </xf>
    <xf numFmtId="0" fontId="3" fillId="0" borderId="30" xfId="0" applyFont="1" applyBorder="1" applyAlignment="1">
      <alignment horizontal="justify" vertical="center"/>
    </xf>
    <xf numFmtId="0" fontId="40" fillId="0" borderId="2" xfId="0" applyFont="1" applyBorder="1" applyAlignment="1"/>
    <xf numFmtId="3" fontId="42" fillId="0" borderId="31" xfId="0" applyNumberFormat="1" applyFont="1" applyBorder="1" applyAlignment="1">
      <alignment horizontal="center" vertical="center" wrapText="1"/>
    </xf>
    <xf numFmtId="0" fontId="42" fillId="0" borderId="31" xfId="0" applyFont="1" applyBorder="1" applyAlignment="1">
      <alignment horizontal="center" vertical="center"/>
    </xf>
    <xf numFmtId="0" fontId="42" fillId="0" borderId="14" xfId="0" applyFont="1" applyBorder="1" applyAlignment="1">
      <alignment horizontal="center" vertical="center" wrapText="1"/>
    </xf>
    <xf numFmtId="3" fontId="42" fillId="0" borderId="32" xfId="0" applyNumberFormat="1" applyFont="1" applyBorder="1" applyAlignment="1">
      <alignment horizontal="center" vertical="center" wrapText="1"/>
    </xf>
    <xf numFmtId="0" fontId="42" fillId="0" borderId="33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 wrapText="1"/>
    </xf>
    <xf numFmtId="3" fontId="42" fillId="0" borderId="34" xfId="0" applyNumberFormat="1" applyFont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 wrapText="1"/>
    </xf>
    <xf numFmtId="0" fontId="44" fillId="0" borderId="12" xfId="0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center" wrapText="1"/>
    </xf>
    <xf numFmtId="0" fontId="44" fillId="0" borderId="12" xfId="0" applyFont="1" applyBorder="1" applyAlignment="1">
      <alignment horizontal="center" vertical="center" wrapText="1"/>
    </xf>
    <xf numFmtId="0" fontId="44" fillId="0" borderId="35" xfId="0" applyFont="1" applyBorder="1" applyAlignment="1">
      <alignment horizontal="center" vertical="center" wrapText="1"/>
    </xf>
    <xf numFmtId="0" fontId="44" fillId="0" borderId="21" xfId="0" applyFont="1" applyBorder="1" applyAlignment="1">
      <alignment horizontal="center" vertical="center" wrapText="1"/>
    </xf>
    <xf numFmtId="0" fontId="42" fillId="0" borderId="36" xfId="0" applyFont="1" applyBorder="1" applyAlignment="1">
      <alignment horizontal="center" vertical="center" wrapText="1"/>
    </xf>
    <xf numFmtId="3" fontId="49" fillId="0" borderId="36" xfId="0" applyNumberFormat="1" applyFont="1" applyBorder="1" applyAlignment="1">
      <alignment horizontal="center" vertical="center" wrapText="1"/>
    </xf>
    <xf numFmtId="0" fontId="49" fillId="0" borderId="36" xfId="0" applyFont="1" applyBorder="1" applyAlignment="1">
      <alignment horizontal="center" vertical="center"/>
    </xf>
    <xf numFmtId="0" fontId="49" fillId="0" borderId="22" xfId="0" applyFont="1" applyBorder="1" applyAlignment="1">
      <alignment horizontal="center" vertical="center" wrapText="1"/>
    </xf>
    <xf numFmtId="3" fontId="50" fillId="0" borderId="27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wrapText="1"/>
    </xf>
    <xf numFmtId="0" fontId="30" fillId="0" borderId="2" xfId="0" applyFont="1" applyBorder="1" applyAlignment="1">
      <alignment horizont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wrapText="1"/>
    </xf>
    <xf numFmtId="0" fontId="53" fillId="0" borderId="2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3" fontId="16" fillId="0" borderId="17" xfId="0" applyNumberFormat="1" applyFont="1" applyBorder="1" applyAlignment="1">
      <alignment horizontal="center" wrapText="1"/>
    </xf>
    <xf numFmtId="0" fontId="18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wrapText="1"/>
    </xf>
    <xf numFmtId="0" fontId="13" fillId="0" borderId="37" xfId="0" applyFont="1" applyBorder="1" applyAlignment="1">
      <alignment horizontal="center" wrapText="1"/>
    </xf>
    <xf numFmtId="3" fontId="18" fillId="0" borderId="2" xfId="0" applyNumberFormat="1" applyFont="1" applyBorder="1" applyAlignment="1">
      <alignment horizontal="right" wrapText="1"/>
    </xf>
    <xf numFmtId="0" fontId="18" fillId="0" borderId="2" xfId="0" applyFont="1" applyBorder="1" applyAlignment="1">
      <alignment horizontal="right" wrapText="1"/>
    </xf>
    <xf numFmtId="0" fontId="18" fillId="0" borderId="2" xfId="0" applyFont="1" applyBorder="1" applyAlignment="1">
      <alignment wrapText="1"/>
    </xf>
    <xf numFmtId="0" fontId="13" fillId="0" borderId="38" xfId="0" applyFont="1" applyBorder="1" applyAlignment="1">
      <alignment horizontal="center" wrapText="1"/>
    </xf>
    <xf numFmtId="3" fontId="18" fillId="0" borderId="23" xfId="0" applyNumberFormat="1" applyFont="1" applyBorder="1" applyAlignment="1">
      <alignment horizontal="right" wrapText="1"/>
    </xf>
    <xf numFmtId="0" fontId="18" fillId="0" borderId="23" xfId="0" applyFont="1" applyBorder="1" applyAlignment="1">
      <alignment horizontal="right" wrapText="1"/>
    </xf>
    <xf numFmtId="3" fontId="13" fillId="0" borderId="24" xfId="0" applyNumberFormat="1" applyFont="1" applyBorder="1" applyAlignment="1">
      <alignment horizontal="center" wrapText="1"/>
    </xf>
    <xf numFmtId="0" fontId="16" fillId="0" borderId="2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center" vertical="top"/>
    </xf>
    <xf numFmtId="0" fontId="53" fillId="0" borderId="2" xfId="0" applyFont="1" applyBorder="1" applyAlignment="1">
      <alignment horizontal="right" vertical="center"/>
    </xf>
    <xf numFmtId="4" fontId="53" fillId="0" borderId="2" xfId="0" applyNumberFormat="1" applyFont="1" applyBorder="1" applyAlignment="1">
      <alignment horizontal="right" vertical="center" wrapText="1"/>
    </xf>
    <xf numFmtId="3" fontId="53" fillId="0" borderId="2" xfId="0" applyNumberFormat="1" applyFont="1" applyBorder="1" applyAlignment="1">
      <alignment horizontal="right"/>
    </xf>
    <xf numFmtId="3" fontId="53" fillId="0" borderId="2" xfId="0" applyNumberFormat="1" applyFont="1" applyBorder="1" applyAlignment="1">
      <alignment horizontal="right" wrapText="1"/>
    </xf>
    <xf numFmtId="0" fontId="53" fillId="0" borderId="2" xfId="0" applyFont="1" applyBorder="1" applyAlignment="1">
      <alignment horizontal="right" vertical="center" wrapTex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top"/>
    </xf>
    <xf numFmtId="0" fontId="53" fillId="0" borderId="23" xfId="0" applyFont="1" applyBorder="1" applyAlignment="1">
      <alignment horizontal="right" vertical="center"/>
    </xf>
    <xf numFmtId="0" fontId="53" fillId="0" borderId="23" xfId="0" applyFont="1" applyBorder="1" applyAlignment="1">
      <alignment horizontal="right" vertical="center" wrapText="1"/>
    </xf>
    <xf numFmtId="3" fontId="53" fillId="0" borderId="23" xfId="0" applyNumberFormat="1" applyFont="1" applyBorder="1" applyAlignment="1">
      <alignment horizontal="right"/>
    </xf>
    <xf numFmtId="3" fontId="53" fillId="0" borderId="23" xfId="0" applyNumberFormat="1" applyFont="1" applyBorder="1" applyAlignment="1">
      <alignment horizontal="right" wrapText="1"/>
    </xf>
    <xf numFmtId="4" fontId="54" fillId="0" borderId="2" xfId="0" applyNumberFormat="1" applyFont="1" applyBorder="1" applyAlignment="1">
      <alignment horizontal="right" vertical="center"/>
    </xf>
    <xf numFmtId="0" fontId="54" fillId="0" borderId="23" xfId="0" applyFont="1" applyBorder="1" applyAlignment="1">
      <alignment horizontal="right" vertical="center"/>
    </xf>
    <xf numFmtId="0" fontId="54" fillId="0" borderId="2" xfId="0" applyFont="1" applyBorder="1" applyAlignment="1">
      <alignment horizontal="right" vertical="center"/>
    </xf>
    <xf numFmtId="0" fontId="16" fillId="0" borderId="22" xfId="0" applyFont="1" applyBorder="1" applyAlignment="1">
      <alignment horizontal="center" vertical="center"/>
    </xf>
    <xf numFmtId="0" fontId="53" fillId="0" borderId="22" xfId="0" applyFont="1" applyBorder="1" applyAlignment="1">
      <alignment horizontal="right" vertical="center"/>
    </xf>
    <xf numFmtId="0" fontId="53" fillId="0" borderId="22" xfId="0" applyFont="1" applyBorder="1" applyAlignment="1">
      <alignment horizontal="right" vertical="center" wrapText="1"/>
    </xf>
    <xf numFmtId="0" fontId="54" fillId="0" borderId="22" xfId="0" applyFont="1" applyBorder="1" applyAlignment="1">
      <alignment horizontal="right" vertical="center"/>
    </xf>
    <xf numFmtId="3" fontId="53" fillId="0" borderId="22" xfId="0" applyNumberFormat="1" applyFont="1" applyBorder="1" applyAlignment="1">
      <alignment horizontal="right"/>
    </xf>
    <xf numFmtId="3" fontId="53" fillId="0" borderId="22" xfId="0" applyNumberFormat="1" applyFont="1" applyBorder="1" applyAlignment="1">
      <alignment horizontal="right" wrapText="1"/>
    </xf>
    <xf numFmtId="0" fontId="29" fillId="0" borderId="22" xfId="0" applyFont="1" applyBorder="1" applyAlignment="1">
      <alignment horizontal="center" wrapText="1"/>
    </xf>
    <xf numFmtId="3" fontId="29" fillId="0" borderId="27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0" fontId="28" fillId="0" borderId="2" xfId="0" applyFont="1" applyBorder="1" applyAlignment="1">
      <alignment horizontal="center"/>
    </xf>
    <xf numFmtId="0" fontId="28" fillId="0" borderId="17" xfId="0" applyFont="1" applyBorder="1" applyAlignment="1">
      <alignment horizontal="center"/>
    </xf>
    <xf numFmtId="3" fontId="55" fillId="0" borderId="2" xfId="0" applyNumberFormat="1" applyFont="1" applyBorder="1" applyAlignment="1">
      <alignment horizontal="right" vertical="center" wrapText="1"/>
    </xf>
    <xf numFmtId="3" fontId="18" fillId="0" borderId="2" xfId="0" applyNumberFormat="1" applyFont="1" applyBorder="1" applyAlignment="1">
      <alignment horizontal="right" vertical="top" wrapText="1"/>
    </xf>
    <xf numFmtId="0" fontId="55" fillId="0" borderId="2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right" vertical="top" wrapText="1"/>
    </xf>
    <xf numFmtId="200" fontId="28" fillId="0" borderId="2" xfId="1" applyNumberFormat="1" applyFont="1" applyFill="1" applyBorder="1" applyAlignment="1">
      <alignment horizontal="center" vertical="center" wrapText="1"/>
    </xf>
    <xf numFmtId="201" fontId="3" fillId="0" borderId="2" xfId="0" applyNumberFormat="1" applyFont="1" applyFill="1" applyBorder="1" applyAlignment="1">
      <alignment horizontal="left" vertical="center"/>
    </xf>
    <xf numFmtId="201" fontId="42" fillId="0" borderId="14" xfId="0" applyNumberFormat="1" applyFont="1" applyBorder="1" applyAlignment="1">
      <alignment horizontal="center" vertical="center" wrapText="1"/>
    </xf>
    <xf numFmtId="0" fontId="43" fillId="0" borderId="25" xfId="0" applyFont="1" applyBorder="1" applyAlignment="1">
      <alignment horizontal="center" vertical="center" wrapText="1"/>
    </xf>
    <xf numFmtId="195" fontId="42" fillId="0" borderId="31" xfId="0" applyNumberFormat="1" applyFont="1" applyBorder="1" applyAlignment="1">
      <alignment horizontal="center" vertical="center"/>
    </xf>
    <xf numFmtId="0" fontId="52" fillId="0" borderId="26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center" vertical="center" wrapText="1"/>
    </xf>
    <xf numFmtId="202" fontId="28" fillId="0" borderId="2" xfId="1" applyNumberFormat="1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3" fontId="14" fillId="0" borderId="44" xfId="0" applyNumberFormat="1" applyFont="1" applyBorder="1" applyAlignment="1">
      <alignment horizontal="right" vertical="center" wrapText="1"/>
    </xf>
    <xf numFmtId="3" fontId="14" fillId="0" borderId="45" xfId="0" applyNumberFormat="1" applyFont="1" applyBorder="1" applyAlignment="1">
      <alignment horizontal="right" vertical="center" wrapText="1"/>
    </xf>
    <xf numFmtId="0" fontId="13" fillId="0" borderId="2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right" wrapText="1"/>
    </xf>
    <xf numFmtId="3" fontId="14" fillId="0" borderId="17" xfId="0" applyNumberFormat="1" applyFont="1" applyBorder="1" applyAlignment="1">
      <alignment horizontal="right" wrapText="1"/>
    </xf>
    <xf numFmtId="0" fontId="14" fillId="0" borderId="2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14" fillId="0" borderId="22" xfId="0" applyNumberFormat="1" applyFont="1" applyBorder="1" applyAlignment="1">
      <alignment horizontal="right"/>
    </xf>
    <xf numFmtId="0" fontId="14" fillId="0" borderId="22" xfId="0" applyFont="1" applyBorder="1" applyAlignment="1">
      <alignment horizontal="right"/>
    </xf>
    <xf numFmtId="0" fontId="14" fillId="0" borderId="27" xfId="0" applyFont="1" applyBorder="1" applyAlignment="1">
      <alignment horizontal="right"/>
    </xf>
    <xf numFmtId="0" fontId="19" fillId="0" borderId="0" xfId="0" applyFont="1" applyBorder="1" applyAlignment="1"/>
    <xf numFmtId="0" fontId="7" fillId="0" borderId="0" xfId="0" applyFont="1" applyBorder="1" applyAlignment="1">
      <alignment horizontal="left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3" fontId="14" fillId="0" borderId="41" xfId="0" applyNumberFormat="1" applyFont="1" applyBorder="1" applyAlignment="1">
      <alignment horizontal="right"/>
    </xf>
    <xf numFmtId="3" fontId="14" fillId="0" borderId="42" xfId="0" applyNumberFormat="1" applyFont="1" applyBorder="1" applyAlignment="1">
      <alignment horizontal="right"/>
    </xf>
    <xf numFmtId="3" fontId="14" fillId="0" borderId="43" xfId="0" applyNumberFormat="1" applyFont="1" applyBorder="1" applyAlignment="1">
      <alignment horizontal="right"/>
    </xf>
    <xf numFmtId="0" fontId="14" fillId="0" borderId="46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192" fontId="14" fillId="0" borderId="51" xfId="0" applyNumberFormat="1" applyFont="1" applyBorder="1" applyAlignment="1">
      <alignment horizontal="right" wrapText="1"/>
    </xf>
    <xf numFmtId="192" fontId="14" fillId="0" borderId="52" xfId="0" applyNumberFormat="1" applyFont="1" applyBorder="1" applyAlignment="1">
      <alignment horizontal="right" wrapText="1"/>
    </xf>
    <xf numFmtId="192" fontId="14" fillId="0" borderId="53" xfId="0" applyNumberFormat="1" applyFont="1" applyBorder="1" applyAlignment="1">
      <alignment horizontal="right" wrapText="1"/>
    </xf>
    <xf numFmtId="3" fontId="14" fillId="0" borderId="41" xfId="0" applyNumberFormat="1" applyFont="1" applyBorder="1" applyAlignment="1">
      <alignment horizontal="right" vertical="center" wrapText="1"/>
    </xf>
    <xf numFmtId="3" fontId="14" fillId="0" borderId="42" xfId="0" applyNumberFormat="1" applyFont="1" applyBorder="1" applyAlignment="1">
      <alignment horizontal="right" vertical="center" wrapText="1"/>
    </xf>
    <xf numFmtId="3" fontId="14" fillId="0" borderId="43" xfId="0" applyNumberFormat="1" applyFont="1" applyBorder="1" applyAlignment="1">
      <alignment horizontal="right" vertical="center" wrapText="1"/>
    </xf>
    <xf numFmtId="0" fontId="0" fillId="0" borderId="18" xfId="0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192" fontId="14" fillId="0" borderId="12" xfId="0" applyNumberFormat="1" applyFont="1" applyBorder="1" applyAlignment="1">
      <alignment horizontal="right" wrapText="1"/>
    </xf>
    <xf numFmtId="192" fontId="14" fillId="0" borderId="21" xfId="0" applyNumberFormat="1" applyFont="1" applyBorder="1" applyAlignment="1">
      <alignment horizontal="right" wrapText="1"/>
    </xf>
    <xf numFmtId="3" fontId="14" fillId="0" borderId="50" xfId="0" applyNumberFormat="1" applyFont="1" applyBorder="1" applyAlignment="1">
      <alignment horizontal="right" wrapText="1"/>
    </xf>
    <xf numFmtId="3" fontId="14" fillId="0" borderId="8" xfId="0" applyNumberFormat="1" applyFont="1" applyBorder="1" applyAlignment="1">
      <alignment horizontal="right" wrapText="1"/>
    </xf>
    <xf numFmtId="3" fontId="14" fillId="0" borderId="34" xfId="0" applyNumberFormat="1" applyFont="1" applyBorder="1" applyAlignment="1">
      <alignment horizontal="right" wrapText="1"/>
    </xf>
    <xf numFmtId="0" fontId="13" fillId="0" borderId="48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191" fontId="14" fillId="0" borderId="39" xfId="0" applyNumberFormat="1" applyFont="1" applyBorder="1" applyAlignment="1">
      <alignment horizontal="center" vertical="center" wrapText="1"/>
    </xf>
    <xf numFmtId="191" fontId="14" fillId="0" borderId="40" xfId="0" applyNumberFormat="1" applyFont="1" applyBorder="1" applyAlignment="1">
      <alignment horizontal="center" vertical="center" wrapText="1"/>
    </xf>
    <xf numFmtId="191" fontId="14" fillId="0" borderId="28" xfId="0" applyNumberFormat="1" applyFont="1" applyBorder="1" applyAlignment="1">
      <alignment horizontal="center" vertical="center" wrapText="1"/>
    </xf>
    <xf numFmtId="0" fontId="14" fillId="0" borderId="42" xfId="0" applyFont="1" applyBorder="1" applyAlignment="1">
      <alignment horizontal="right"/>
    </xf>
    <xf numFmtId="0" fontId="14" fillId="0" borderId="43" xfId="0" applyFont="1" applyBorder="1" applyAlignment="1">
      <alignment horizontal="right"/>
    </xf>
    <xf numFmtId="0" fontId="14" fillId="0" borderId="27" xfId="0" applyFont="1" applyBorder="1" applyAlignment="1">
      <alignment horizontal="center" vertical="center" wrapText="1"/>
    </xf>
    <xf numFmtId="3" fontId="14" fillId="0" borderId="14" xfId="0" applyNumberFormat="1" applyFont="1" applyBorder="1" applyAlignment="1">
      <alignment horizontal="right" wrapText="1"/>
    </xf>
    <xf numFmtId="3" fontId="14" fillId="0" borderId="15" xfId="0" applyNumberFormat="1" applyFont="1" applyBorder="1" applyAlignment="1">
      <alignment horizontal="right" wrapText="1"/>
    </xf>
    <xf numFmtId="0" fontId="14" fillId="0" borderId="22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3" fontId="30" fillId="0" borderId="29" xfId="0" applyNumberFormat="1" applyFont="1" applyFill="1" applyBorder="1" applyAlignment="1">
      <alignment horizontal="right" vertical="top"/>
    </xf>
    <xf numFmtId="3" fontId="30" fillId="0" borderId="28" xfId="0" applyNumberFormat="1" applyFont="1" applyFill="1" applyBorder="1" applyAlignment="1">
      <alignment horizontal="right" vertical="top"/>
    </xf>
    <xf numFmtId="3" fontId="30" fillId="0" borderId="29" xfId="0" applyNumberFormat="1" applyFont="1" applyFill="1" applyBorder="1" applyAlignment="1">
      <alignment horizontal="right"/>
    </xf>
    <xf numFmtId="3" fontId="30" fillId="0" borderId="28" xfId="0" applyNumberFormat="1" applyFont="1" applyFill="1" applyBorder="1" applyAlignment="1">
      <alignment horizontal="right"/>
    </xf>
    <xf numFmtId="0" fontId="16" fillId="0" borderId="2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35" fillId="0" borderId="26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191" fontId="14" fillId="0" borderId="22" xfId="0" applyNumberFormat="1" applyFont="1" applyFill="1" applyBorder="1" applyAlignment="1">
      <alignment horizontal="center"/>
    </xf>
    <xf numFmtId="191" fontId="14" fillId="0" borderId="27" xfId="0" applyNumberFormat="1" applyFont="1" applyFill="1" applyBorder="1" applyAlignment="1">
      <alignment horizontal="center"/>
    </xf>
    <xf numFmtId="0" fontId="28" fillId="0" borderId="26" xfId="0" applyFont="1" applyBorder="1" applyAlignment="1">
      <alignment horizontal="center"/>
    </xf>
    <xf numFmtId="0" fontId="28" fillId="0" borderId="16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3" fontId="14" fillId="0" borderId="27" xfId="0" applyNumberFormat="1" applyFont="1" applyBorder="1" applyAlignment="1">
      <alignment horizontal="right"/>
    </xf>
    <xf numFmtId="0" fontId="16" fillId="0" borderId="2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3" fontId="30" fillId="0" borderId="22" xfId="0" applyNumberFormat="1" applyFont="1" applyBorder="1" applyAlignment="1">
      <alignment horizontal="right"/>
    </xf>
    <xf numFmtId="3" fontId="30" fillId="0" borderId="27" xfId="0" applyNumberFormat="1" applyFont="1" applyBorder="1" applyAlignment="1">
      <alignment horizontal="right"/>
    </xf>
    <xf numFmtId="0" fontId="7" fillId="0" borderId="54" xfId="0" applyFont="1" applyBorder="1" applyAlignment="1">
      <alignment horizontal="center"/>
    </xf>
  </cellXfs>
  <cellStyles count="2">
    <cellStyle name="Normal" xfId="0" builtinId="0"/>
    <cellStyle name="Stil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X135"/>
  <sheetViews>
    <sheetView topLeftCell="A110" zoomScaleNormal="100" workbookViewId="0">
      <selection activeCell="J93" sqref="J93"/>
    </sheetView>
  </sheetViews>
  <sheetFormatPr defaultColWidth="9" defaultRowHeight="15"/>
  <cols>
    <col min="1" max="1" width="5.5703125" style="22" customWidth="1"/>
    <col min="2" max="2" width="21.5703125" style="22" customWidth="1"/>
    <col min="3" max="3" width="10.140625" style="22" bestFit="1" customWidth="1"/>
    <col min="4" max="4" width="10.28515625" style="22" bestFit="1" customWidth="1"/>
    <col min="5" max="5" width="9.5703125" style="22" customWidth="1"/>
    <col min="6" max="11" width="9.140625" style="22" bestFit="1" customWidth="1"/>
    <col min="12" max="12" width="10.42578125" style="22" customWidth="1"/>
    <col min="13" max="13" width="9.5703125" style="22" customWidth="1"/>
    <col min="14" max="14" width="16.140625" style="22" customWidth="1"/>
    <col min="15" max="16384" width="9" style="22"/>
  </cols>
  <sheetData>
    <row r="2" spans="2:24" ht="15.75" thickBot="1">
      <c r="B2" s="42" t="s">
        <v>144</v>
      </c>
    </row>
    <row r="3" spans="2:24" ht="13.5" customHeight="1">
      <c r="B3" s="271" t="s">
        <v>10</v>
      </c>
      <c r="C3" s="249" t="s">
        <v>11</v>
      </c>
      <c r="D3" s="249" t="s">
        <v>103</v>
      </c>
      <c r="E3" s="249" t="s">
        <v>104</v>
      </c>
      <c r="F3" s="249" t="s">
        <v>105</v>
      </c>
      <c r="G3" s="249" t="s">
        <v>106</v>
      </c>
      <c r="H3" s="249" t="s">
        <v>107</v>
      </c>
      <c r="I3" s="249" t="s">
        <v>12</v>
      </c>
      <c r="J3" s="277" t="s">
        <v>13</v>
      </c>
      <c r="K3" s="277" t="s">
        <v>14</v>
      </c>
      <c r="L3" s="277" t="s">
        <v>15</v>
      </c>
      <c r="M3" s="277" t="s">
        <v>16</v>
      </c>
      <c r="N3" s="283" t="s">
        <v>17</v>
      </c>
    </row>
    <row r="4" spans="2:24">
      <c r="B4" s="272"/>
      <c r="C4" s="250"/>
      <c r="D4" s="250"/>
      <c r="E4" s="250"/>
      <c r="F4" s="250"/>
      <c r="G4" s="250"/>
      <c r="H4" s="250"/>
      <c r="I4" s="250"/>
      <c r="J4" s="278"/>
      <c r="K4" s="278"/>
      <c r="L4" s="278"/>
      <c r="M4" s="278"/>
      <c r="N4" s="284"/>
    </row>
    <row r="5" spans="2:24" ht="15.75" thickBot="1">
      <c r="B5" s="273"/>
      <c r="C5" s="251"/>
      <c r="D5" s="251"/>
      <c r="E5" s="251"/>
      <c r="F5" s="251"/>
      <c r="G5" s="251"/>
      <c r="H5" s="251"/>
      <c r="I5" s="251"/>
      <c r="J5" s="279"/>
      <c r="K5" s="279"/>
      <c r="L5" s="279"/>
      <c r="M5" s="279"/>
      <c r="N5" s="285"/>
    </row>
    <row r="6" spans="2:24" ht="25.5" customHeight="1">
      <c r="B6" s="286"/>
      <c r="C6" s="255"/>
      <c r="D6" s="255" t="s">
        <v>18</v>
      </c>
      <c r="E6" s="255" t="s">
        <v>19</v>
      </c>
      <c r="F6" s="255" t="s">
        <v>20</v>
      </c>
      <c r="G6" s="255" t="s">
        <v>21</v>
      </c>
      <c r="H6" s="255" t="s">
        <v>22</v>
      </c>
      <c r="I6" s="274" t="s">
        <v>23</v>
      </c>
      <c r="J6" s="255" t="s">
        <v>24</v>
      </c>
      <c r="K6" s="255" t="s">
        <v>25</v>
      </c>
      <c r="L6" s="255" t="s">
        <v>26</v>
      </c>
      <c r="M6" s="255" t="s">
        <v>27</v>
      </c>
      <c r="N6" s="280" t="s">
        <v>128</v>
      </c>
    </row>
    <row r="7" spans="2:24">
      <c r="B7" s="287"/>
      <c r="C7" s="256"/>
      <c r="D7" s="256"/>
      <c r="E7" s="256"/>
      <c r="F7" s="256"/>
      <c r="G7" s="256"/>
      <c r="H7" s="256"/>
      <c r="I7" s="275"/>
      <c r="J7" s="256"/>
      <c r="K7" s="256"/>
      <c r="L7" s="256"/>
      <c r="M7" s="256"/>
      <c r="N7" s="281"/>
      <c r="Q7" s="23"/>
    </row>
    <row r="8" spans="2:24">
      <c r="B8" s="287"/>
      <c r="C8" s="256"/>
      <c r="D8" s="256"/>
      <c r="E8" s="256"/>
      <c r="F8" s="256"/>
      <c r="G8" s="256"/>
      <c r="H8" s="256"/>
      <c r="I8" s="275"/>
      <c r="J8" s="256"/>
      <c r="K8" s="256"/>
      <c r="L8" s="256"/>
      <c r="M8" s="256"/>
      <c r="N8" s="281"/>
      <c r="Q8" s="23"/>
    </row>
    <row r="9" spans="2:24" ht="15.75" thickBot="1">
      <c r="B9" s="288"/>
      <c r="C9" s="257"/>
      <c r="D9" s="257"/>
      <c r="E9" s="257"/>
      <c r="F9" s="257"/>
      <c r="G9" s="257"/>
      <c r="H9" s="257"/>
      <c r="I9" s="276"/>
      <c r="J9" s="257"/>
      <c r="K9" s="257"/>
      <c r="L9" s="257"/>
      <c r="M9" s="257"/>
      <c r="N9" s="282"/>
      <c r="Q9" s="23"/>
    </row>
    <row r="10" spans="2:24" ht="15.75">
      <c r="B10" s="24" t="s">
        <v>29</v>
      </c>
      <c r="C10" s="25" t="s">
        <v>30</v>
      </c>
      <c r="D10" s="25">
        <v>3620</v>
      </c>
      <c r="E10" s="25">
        <v>2216.9</v>
      </c>
      <c r="F10" s="25">
        <v>507.44</v>
      </c>
      <c r="G10" s="25">
        <v>2330.7199999999998</v>
      </c>
      <c r="H10" s="25">
        <v>1924.9</v>
      </c>
      <c r="I10" s="26">
        <f t="shared" ref="I10:I24" si="0">SUM(D10:H10)</f>
        <v>10599.96</v>
      </c>
      <c r="J10" s="27">
        <v>25.8</v>
      </c>
      <c r="K10" s="27">
        <v>100</v>
      </c>
      <c r="L10" s="28">
        <v>87300</v>
      </c>
      <c r="M10" s="28">
        <v>20908</v>
      </c>
      <c r="N10" s="29">
        <f>I10*L10*M10/100000</f>
        <v>193477720.29263997</v>
      </c>
      <c r="Q10" s="23"/>
      <c r="R10" s="30"/>
      <c r="S10" s="31"/>
      <c r="T10" s="31"/>
      <c r="U10" s="31"/>
      <c r="V10" s="31"/>
      <c r="W10" s="31"/>
      <c r="X10" s="31"/>
    </row>
    <row r="11" spans="2:24" ht="15.75">
      <c r="B11" s="32" t="s">
        <v>31</v>
      </c>
      <c r="C11" s="33" t="s">
        <v>32</v>
      </c>
      <c r="D11" s="33"/>
      <c r="E11" s="33"/>
      <c r="F11" s="33"/>
      <c r="G11" s="33"/>
      <c r="H11" s="33"/>
      <c r="I11" s="34">
        <f t="shared" si="0"/>
        <v>0</v>
      </c>
      <c r="J11" s="35">
        <v>25.8</v>
      </c>
      <c r="K11" s="35">
        <v>100</v>
      </c>
      <c r="L11" s="36">
        <v>87300</v>
      </c>
      <c r="M11" s="36">
        <v>26344</v>
      </c>
      <c r="N11" s="37">
        <f>I11*L11*M11/100000</f>
        <v>0</v>
      </c>
      <c r="R11" s="30"/>
      <c r="S11" s="31"/>
      <c r="T11" s="31"/>
      <c r="U11" s="31"/>
      <c r="V11" s="31"/>
      <c r="W11" s="31"/>
      <c r="X11" s="31"/>
    </row>
    <row r="12" spans="2:24" ht="15.75">
      <c r="B12" s="32" t="s">
        <v>33</v>
      </c>
      <c r="C12" s="33" t="s">
        <v>32</v>
      </c>
      <c r="D12" s="33">
        <v>9.2200000000000006</v>
      </c>
      <c r="E12" s="33"/>
      <c r="F12" s="33"/>
      <c r="G12" s="33">
        <v>53.85</v>
      </c>
      <c r="H12" s="33">
        <v>8.1999999999999993</v>
      </c>
      <c r="I12" s="34">
        <f t="shared" si="0"/>
        <v>71.27</v>
      </c>
      <c r="J12" s="35">
        <v>25.8</v>
      </c>
      <c r="K12" s="35">
        <v>100</v>
      </c>
      <c r="L12" s="36">
        <v>87300</v>
      </c>
      <c r="M12" s="36">
        <v>8363</v>
      </c>
      <c r="N12" s="37">
        <f>I12*L12*M12/100000</f>
        <v>520335.07173000003</v>
      </c>
      <c r="R12" s="30"/>
      <c r="S12" s="31"/>
      <c r="T12" s="31"/>
      <c r="U12" s="31"/>
      <c r="V12" s="31"/>
      <c r="W12" s="31"/>
      <c r="X12" s="31"/>
    </row>
    <row r="13" spans="2:24" ht="15.75">
      <c r="B13" s="32" t="s">
        <v>34</v>
      </c>
      <c r="C13" s="33" t="s">
        <v>32</v>
      </c>
      <c r="D13" s="33"/>
      <c r="E13" s="33"/>
      <c r="F13" s="33"/>
      <c r="G13" s="33"/>
      <c r="H13" s="33"/>
      <c r="I13" s="34">
        <f t="shared" si="0"/>
        <v>0</v>
      </c>
      <c r="J13" s="35">
        <v>26.6</v>
      </c>
      <c r="K13" s="35">
        <v>100</v>
      </c>
      <c r="L13" s="36">
        <v>87300</v>
      </c>
      <c r="M13" s="36">
        <v>20908</v>
      </c>
      <c r="N13" s="37">
        <f>I13*L13*M13/100000</f>
        <v>0</v>
      </c>
      <c r="R13" s="30"/>
      <c r="S13" s="31"/>
      <c r="T13" s="31"/>
      <c r="U13" s="31"/>
      <c r="V13" s="31"/>
      <c r="W13" s="31"/>
      <c r="X13" s="31"/>
    </row>
    <row r="14" spans="2:24" ht="15.75">
      <c r="B14" s="32" t="s">
        <v>35</v>
      </c>
      <c r="C14" s="33" t="s">
        <v>32</v>
      </c>
      <c r="D14" s="33"/>
      <c r="E14" s="33"/>
      <c r="F14" s="33"/>
      <c r="G14" s="33"/>
      <c r="H14" s="33"/>
      <c r="I14" s="34">
        <f t="shared" si="0"/>
        <v>0</v>
      </c>
      <c r="J14" s="35">
        <v>29.2</v>
      </c>
      <c r="K14" s="35">
        <v>100</v>
      </c>
      <c r="L14" s="36">
        <v>95700</v>
      </c>
      <c r="M14" s="36">
        <v>28435</v>
      </c>
      <c r="N14" s="37">
        <f>I14*L14*M14/100000</f>
        <v>0</v>
      </c>
      <c r="R14" s="30"/>
      <c r="S14" s="31"/>
      <c r="T14" s="31"/>
      <c r="U14" s="31"/>
      <c r="V14" s="31"/>
      <c r="W14" s="31"/>
      <c r="X14" s="31"/>
    </row>
    <row r="15" spans="2:24" ht="15.75">
      <c r="B15" s="32" t="s">
        <v>36</v>
      </c>
      <c r="C15" s="33" t="s">
        <v>37</v>
      </c>
      <c r="D15" s="33">
        <v>0.35</v>
      </c>
      <c r="E15" s="33">
        <v>0.74</v>
      </c>
      <c r="F15" s="33"/>
      <c r="G15" s="33"/>
      <c r="H15" s="33">
        <v>0.13</v>
      </c>
      <c r="I15" s="34">
        <f t="shared" si="0"/>
        <v>1.2199999999999998</v>
      </c>
      <c r="J15" s="35">
        <v>12.1</v>
      </c>
      <c r="K15" s="35">
        <v>100</v>
      </c>
      <c r="L15" s="36">
        <v>37300</v>
      </c>
      <c r="M15" s="36">
        <v>16726</v>
      </c>
      <c r="N15" s="37">
        <f>I15*L15*M15/10000</f>
        <v>76113.335599999991</v>
      </c>
      <c r="R15" s="30"/>
      <c r="S15" s="31"/>
      <c r="T15" s="31"/>
      <c r="U15" s="31"/>
      <c r="V15" s="31"/>
      <c r="W15" s="31"/>
      <c r="X15" s="31"/>
    </row>
    <row r="16" spans="2:24" ht="15.75">
      <c r="B16" s="32" t="s">
        <v>38</v>
      </c>
      <c r="C16" s="33" t="s">
        <v>37</v>
      </c>
      <c r="D16" s="33">
        <v>18.38</v>
      </c>
      <c r="E16" s="33">
        <v>0.2</v>
      </c>
      <c r="F16" s="33"/>
      <c r="G16" s="33"/>
      <c r="H16" s="33"/>
      <c r="I16" s="34">
        <f t="shared" si="0"/>
        <v>18.579999999999998</v>
      </c>
      <c r="J16" s="35">
        <v>12.1</v>
      </c>
      <c r="K16" s="35">
        <v>100</v>
      </c>
      <c r="L16" s="36">
        <v>37300</v>
      </c>
      <c r="M16" s="36">
        <v>5227</v>
      </c>
      <c r="N16" s="37">
        <f>I16*L16*M16/10000</f>
        <v>362248.87179999996</v>
      </c>
      <c r="R16" s="30"/>
      <c r="S16" s="31"/>
      <c r="T16" s="31"/>
      <c r="U16" s="31"/>
      <c r="V16" s="31"/>
      <c r="W16" s="31"/>
      <c r="X16" s="31"/>
    </row>
    <row r="17" spans="2:24" ht="15.75">
      <c r="B17" s="32" t="s">
        <v>39</v>
      </c>
      <c r="C17" s="33" t="s">
        <v>32</v>
      </c>
      <c r="D17" s="33"/>
      <c r="E17" s="33"/>
      <c r="F17" s="33"/>
      <c r="G17" s="33"/>
      <c r="H17" s="33"/>
      <c r="I17" s="34">
        <f t="shared" si="0"/>
        <v>0</v>
      </c>
      <c r="J17" s="35">
        <v>20</v>
      </c>
      <c r="K17" s="35">
        <v>100</v>
      </c>
      <c r="L17" s="36">
        <v>71100</v>
      </c>
      <c r="M17" s="36">
        <v>41816</v>
      </c>
      <c r="N17" s="37">
        <f t="shared" ref="N17:N22" si="1">I17*L17*M17/100000</f>
        <v>0</v>
      </c>
      <c r="R17" s="30"/>
      <c r="S17" s="31"/>
      <c r="T17" s="31"/>
      <c r="U17" s="31"/>
      <c r="V17" s="31"/>
      <c r="W17" s="31"/>
      <c r="X17" s="31"/>
    </row>
    <row r="18" spans="2:24" ht="15.75">
      <c r="B18" s="32" t="s">
        <v>40</v>
      </c>
      <c r="C18" s="33" t="s">
        <v>32</v>
      </c>
      <c r="D18" s="33">
        <v>0.05</v>
      </c>
      <c r="E18" s="33"/>
      <c r="F18" s="33"/>
      <c r="G18" s="33"/>
      <c r="H18" s="33">
        <v>0.01</v>
      </c>
      <c r="I18" s="34">
        <f t="shared" si="0"/>
        <v>6.0000000000000005E-2</v>
      </c>
      <c r="J18" s="35">
        <v>18.899999999999999</v>
      </c>
      <c r="K18" s="35">
        <v>100</v>
      </c>
      <c r="L18" s="36">
        <v>67500</v>
      </c>
      <c r="M18" s="36">
        <v>43070</v>
      </c>
      <c r="N18" s="37">
        <f t="shared" si="1"/>
        <v>1744.3350000000003</v>
      </c>
      <c r="R18" s="30"/>
      <c r="S18" s="31"/>
      <c r="T18" s="31"/>
      <c r="U18" s="31"/>
      <c r="V18" s="31"/>
      <c r="W18" s="31"/>
      <c r="X18" s="31"/>
    </row>
    <row r="19" spans="2:24" ht="15.75">
      <c r="B19" s="32" t="s">
        <v>41</v>
      </c>
      <c r="C19" s="33" t="s">
        <v>32</v>
      </c>
      <c r="D19" s="33">
        <v>1.03</v>
      </c>
      <c r="E19" s="33">
        <v>0.44</v>
      </c>
      <c r="F19" s="33">
        <v>0.26</v>
      </c>
      <c r="G19" s="33">
        <v>0.05</v>
      </c>
      <c r="H19" s="33">
        <v>1.64</v>
      </c>
      <c r="I19" s="34">
        <f t="shared" si="0"/>
        <v>3.42</v>
      </c>
      <c r="J19" s="35">
        <v>20.2</v>
      </c>
      <c r="K19" s="35">
        <v>100</v>
      </c>
      <c r="L19" s="36">
        <v>72600</v>
      </c>
      <c r="M19" s="36">
        <v>42652</v>
      </c>
      <c r="N19" s="37">
        <f t="shared" si="1"/>
        <v>105901.50384</v>
      </c>
      <c r="R19" s="30"/>
      <c r="S19" s="31"/>
      <c r="T19" s="31"/>
      <c r="U19" s="31"/>
      <c r="V19" s="31"/>
      <c r="W19" s="31"/>
      <c r="X19" s="31"/>
    </row>
    <row r="20" spans="2:24" ht="15.75">
      <c r="B20" s="32" t="s">
        <v>42</v>
      </c>
      <c r="C20" s="33" t="s">
        <v>32</v>
      </c>
      <c r="D20" s="33"/>
      <c r="E20" s="33">
        <v>0.86</v>
      </c>
      <c r="F20" s="33">
        <v>0.04</v>
      </c>
      <c r="G20" s="33"/>
      <c r="H20" s="33">
        <v>0.02</v>
      </c>
      <c r="I20" s="34">
        <f t="shared" si="0"/>
        <v>0.92</v>
      </c>
      <c r="J20" s="35">
        <v>21.1</v>
      </c>
      <c r="K20" s="35">
        <v>100</v>
      </c>
      <c r="L20" s="36">
        <v>75500</v>
      </c>
      <c r="M20" s="36">
        <v>41816</v>
      </c>
      <c r="N20" s="37">
        <f t="shared" si="1"/>
        <v>29045.393599999999</v>
      </c>
      <c r="R20" s="30"/>
      <c r="S20" s="31"/>
      <c r="T20" s="31"/>
      <c r="U20" s="31"/>
      <c r="V20" s="31"/>
      <c r="W20" s="31"/>
      <c r="X20" s="31"/>
    </row>
    <row r="21" spans="2:24" ht="15.75">
      <c r="B21" s="32" t="s">
        <v>43</v>
      </c>
      <c r="C21" s="33" t="s">
        <v>32</v>
      </c>
      <c r="D21" s="33"/>
      <c r="E21" s="33"/>
      <c r="F21" s="33"/>
      <c r="G21" s="33"/>
      <c r="H21" s="33"/>
      <c r="I21" s="34">
        <f t="shared" si="0"/>
        <v>0</v>
      </c>
      <c r="J21" s="35">
        <v>17.2</v>
      </c>
      <c r="K21" s="35">
        <v>100</v>
      </c>
      <c r="L21" s="36">
        <v>61600</v>
      </c>
      <c r="M21" s="36">
        <v>50179</v>
      </c>
      <c r="N21" s="37">
        <f t="shared" si="1"/>
        <v>0</v>
      </c>
      <c r="R21" s="30"/>
      <c r="S21" s="31"/>
      <c r="T21" s="31"/>
      <c r="U21" s="31"/>
      <c r="V21" s="31"/>
      <c r="W21" s="31"/>
      <c r="X21" s="31"/>
    </row>
    <row r="22" spans="2:24" ht="15.75">
      <c r="B22" s="32" t="s">
        <v>44</v>
      </c>
      <c r="C22" s="33" t="s">
        <v>32</v>
      </c>
      <c r="D22" s="33"/>
      <c r="E22" s="33"/>
      <c r="F22" s="33"/>
      <c r="G22" s="33"/>
      <c r="H22" s="33">
        <v>7.25</v>
      </c>
      <c r="I22" s="34">
        <f t="shared" si="0"/>
        <v>7.25</v>
      </c>
      <c r="J22" s="35">
        <v>15.7</v>
      </c>
      <c r="K22" s="35">
        <v>100</v>
      </c>
      <c r="L22" s="36">
        <v>48200</v>
      </c>
      <c r="M22" s="36">
        <v>46055</v>
      </c>
      <c r="N22" s="37">
        <f t="shared" si="1"/>
        <v>160939.19750000001</v>
      </c>
      <c r="R22" s="30"/>
      <c r="S22" s="31"/>
      <c r="T22" s="31"/>
      <c r="U22" s="31"/>
      <c r="V22" s="31"/>
      <c r="W22" s="31"/>
      <c r="X22" s="31"/>
    </row>
    <row r="23" spans="2:24" ht="15.75">
      <c r="B23" s="32" t="s">
        <v>45</v>
      </c>
      <c r="C23" s="33" t="s">
        <v>37</v>
      </c>
      <c r="D23" s="33">
        <v>0.94</v>
      </c>
      <c r="E23" s="33">
        <v>0.24</v>
      </c>
      <c r="F23" s="33">
        <v>2.99</v>
      </c>
      <c r="G23" s="33"/>
      <c r="H23" s="33">
        <v>7.2</v>
      </c>
      <c r="I23" s="34">
        <f t="shared" si="0"/>
        <v>11.370000000000001</v>
      </c>
      <c r="J23" s="35">
        <v>15.3</v>
      </c>
      <c r="K23" s="35">
        <v>100</v>
      </c>
      <c r="L23" s="36">
        <v>54300</v>
      </c>
      <c r="M23" s="36">
        <v>38931</v>
      </c>
      <c r="N23" s="37">
        <f>I23*L23*M23/10000</f>
        <v>2403564.9021000001</v>
      </c>
      <c r="R23" s="30"/>
      <c r="S23" s="31"/>
      <c r="T23" s="31"/>
      <c r="U23" s="31"/>
      <c r="V23" s="31"/>
      <c r="W23" s="31"/>
      <c r="X23" s="31"/>
    </row>
    <row r="24" spans="2:24" ht="15.75">
      <c r="B24" s="32" t="s">
        <v>46</v>
      </c>
      <c r="C24" s="33" t="s">
        <v>32</v>
      </c>
      <c r="D24" s="33"/>
      <c r="E24" s="33"/>
      <c r="F24" s="33"/>
      <c r="G24" s="33"/>
      <c r="H24" s="33">
        <v>0.01</v>
      </c>
      <c r="I24" s="34">
        <f t="shared" si="0"/>
        <v>0.01</v>
      </c>
      <c r="J24" s="35">
        <v>20</v>
      </c>
      <c r="K24" s="35">
        <v>100</v>
      </c>
      <c r="L24" s="36">
        <v>72200</v>
      </c>
      <c r="M24" s="36">
        <v>41816</v>
      </c>
      <c r="N24" s="38">
        <f>I24*L24*M24/100000</f>
        <v>301.91152</v>
      </c>
      <c r="R24" s="30"/>
      <c r="S24" s="31"/>
      <c r="T24" s="31"/>
      <c r="U24" s="31"/>
      <c r="V24" s="31"/>
      <c r="W24" s="31"/>
      <c r="X24" s="31"/>
    </row>
    <row r="25" spans="2:24" ht="15.75">
      <c r="B25" s="32" t="s">
        <v>47</v>
      </c>
      <c r="C25" s="33" t="s">
        <v>32</v>
      </c>
      <c r="D25" s="33"/>
      <c r="E25" s="33"/>
      <c r="F25" s="33"/>
      <c r="G25" s="33"/>
      <c r="H25" s="33"/>
      <c r="I25" s="34">
        <f>SUM(D25:H25)</f>
        <v>0</v>
      </c>
      <c r="J25" s="35">
        <v>25.8</v>
      </c>
      <c r="K25" s="35">
        <v>100</v>
      </c>
      <c r="L25" s="36">
        <v>95700</v>
      </c>
      <c r="M25" s="36">
        <v>28435</v>
      </c>
      <c r="N25" s="38">
        <f>I25*L25*M25/100000</f>
        <v>0</v>
      </c>
      <c r="R25" s="30"/>
      <c r="S25" s="31"/>
      <c r="T25" s="31"/>
      <c r="U25" s="31"/>
      <c r="V25" s="31"/>
      <c r="W25" s="31"/>
      <c r="X25" s="31"/>
    </row>
    <row r="26" spans="2:24" ht="15.75">
      <c r="B26" s="39" t="s">
        <v>48</v>
      </c>
      <c r="C26" s="33" t="s">
        <v>32</v>
      </c>
      <c r="D26" s="33">
        <v>93.67</v>
      </c>
      <c r="E26" s="33">
        <v>10.58</v>
      </c>
      <c r="F26" s="33"/>
      <c r="G26" s="33">
        <v>21.24</v>
      </c>
      <c r="H26" s="33"/>
      <c r="I26" s="34">
        <f>SUM(D26:H26)</f>
        <v>125.49</v>
      </c>
      <c r="J26" s="33">
        <v>0</v>
      </c>
      <c r="K26" s="35">
        <v>0</v>
      </c>
      <c r="L26" s="33">
        <v>0</v>
      </c>
      <c r="M26" s="33">
        <v>0</v>
      </c>
      <c r="N26" s="38">
        <f>I26*L26*M26/100000</f>
        <v>0</v>
      </c>
      <c r="R26" s="30"/>
      <c r="S26" s="31"/>
      <c r="T26" s="31"/>
      <c r="U26" s="31"/>
      <c r="V26" s="31"/>
      <c r="W26" s="31"/>
      <c r="X26" s="31"/>
    </row>
    <row r="27" spans="2:24" ht="13.5" customHeight="1" thickBot="1">
      <c r="B27" s="40" t="s">
        <v>12</v>
      </c>
      <c r="C27" s="252">
        <f>SUM(N10:N26)</f>
        <v>197137914.81532994</v>
      </c>
      <c r="D27" s="253"/>
      <c r="E27" s="253"/>
      <c r="F27" s="253"/>
      <c r="G27" s="253"/>
      <c r="H27" s="253"/>
      <c r="I27" s="253"/>
      <c r="J27" s="253"/>
      <c r="K27" s="253"/>
      <c r="L27" s="253"/>
      <c r="M27" s="253"/>
      <c r="N27" s="254"/>
      <c r="R27" s="41"/>
      <c r="S27" s="41"/>
      <c r="T27" s="41"/>
      <c r="U27" s="41"/>
      <c r="V27" s="41"/>
      <c r="W27" s="41"/>
      <c r="X27" s="41"/>
    </row>
    <row r="28" spans="2:24">
      <c r="B28" s="56" t="s">
        <v>159</v>
      </c>
    </row>
    <row r="29" spans="2:24">
      <c r="B29" s="57"/>
    </row>
    <row r="30" spans="2:24" ht="15.75" thickBot="1">
      <c r="B30" s="42" t="s">
        <v>145</v>
      </c>
    </row>
    <row r="31" spans="2:24" ht="78" thickBot="1">
      <c r="B31" s="43" t="s">
        <v>49</v>
      </c>
      <c r="C31" s="44" t="s">
        <v>50</v>
      </c>
      <c r="D31" s="44" t="s">
        <v>51</v>
      </c>
      <c r="E31" s="45" t="s">
        <v>52</v>
      </c>
    </row>
    <row r="32" spans="2:24">
      <c r="B32" s="46" t="s">
        <v>108</v>
      </c>
      <c r="C32" s="58">
        <v>71500000</v>
      </c>
      <c r="D32" s="47">
        <v>6.95</v>
      </c>
      <c r="E32" s="48">
        <f>C32*(100-D32)/100</f>
        <v>66530750</v>
      </c>
    </row>
    <row r="33" spans="2:17">
      <c r="B33" s="49" t="s">
        <v>109</v>
      </c>
      <c r="C33" s="59">
        <v>46800000</v>
      </c>
      <c r="D33" s="50">
        <v>6.4</v>
      </c>
      <c r="E33" s="51">
        <f>C33*(100-D33)/100</f>
        <v>43804800</v>
      </c>
    </row>
    <row r="34" spans="2:17">
      <c r="B34" s="49" t="s">
        <v>110</v>
      </c>
      <c r="C34" s="59">
        <v>10700000</v>
      </c>
      <c r="D34" s="50">
        <v>7.14</v>
      </c>
      <c r="E34" s="51">
        <f>C34*(100-D34)/100</f>
        <v>9936020</v>
      </c>
    </row>
    <row r="35" spans="2:17">
      <c r="B35" s="49" t="s">
        <v>111</v>
      </c>
      <c r="C35" s="59">
        <v>44000000</v>
      </c>
      <c r="D35" s="50">
        <v>7.57</v>
      </c>
      <c r="E35" s="51">
        <f>C35*(100-D35)/100</f>
        <v>40669200.000000007</v>
      </c>
    </row>
    <row r="36" spans="2:17">
      <c r="B36" s="49" t="s">
        <v>112</v>
      </c>
      <c r="C36" s="59">
        <v>39700000</v>
      </c>
      <c r="D36" s="50"/>
      <c r="E36" s="51">
        <f>C36*(100-D36)/100</f>
        <v>39700000</v>
      </c>
    </row>
    <row r="37" spans="2:17">
      <c r="B37" s="52" t="s">
        <v>53</v>
      </c>
      <c r="C37" s="268">
        <f>SUM(E32:E36)</f>
        <v>200640770</v>
      </c>
      <c r="D37" s="269"/>
      <c r="E37" s="270"/>
      <c r="F37" s="53"/>
    </row>
    <row r="38" spans="2:17" ht="15.75" thickBot="1">
      <c r="B38" s="54" t="s">
        <v>54</v>
      </c>
      <c r="C38" s="261">
        <f>C27</f>
        <v>197137914.81532994</v>
      </c>
      <c r="D38" s="262"/>
      <c r="E38" s="263"/>
    </row>
    <row r="39" spans="2:17" ht="15.75" thickBot="1">
      <c r="B39" s="55" t="s">
        <v>55</v>
      </c>
      <c r="C39" s="258">
        <f>C38/C37</f>
        <v>0.98254165798571214</v>
      </c>
      <c r="D39" s="259"/>
      <c r="E39" s="260"/>
    </row>
    <row r="40" spans="2:17">
      <c r="B40" s="56" t="s">
        <v>160</v>
      </c>
    </row>
    <row r="41" spans="2:17">
      <c r="B41" s="21"/>
    </row>
    <row r="42" spans="2:17" ht="15.75" thickBot="1">
      <c r="B42" s="42" t="s">
        <v>146</v>
      </c>
    </row>
    <row r="43" spans="2:17" ht="13.5" customHeight="1">
      <c r="B43" s="231" t="s">
        <v>10</v>
      </c>
      <c r="C43" s="228" t="s">
        <v>11</v>
      </c>
      <c r="D43" s="228" t="s">
        <v>103</v>
      </c>
      <c r="E43" s="228" t="s">
        <v>104</v>
      </c>
      <c r="F43" s="228" t="s">
        <v>105</v>
      </c>
      <c r="G43" s="228" t="s">
        <v>106</v>
      </c>
      <c r="H43" s="228" t="s">
        <v>107</v>
      </c>
      <c r="I43" s="228" t="s">
        <v>12</v>
      </c>
      <c r="J43" s="213" t="s">
        <v>13</v>
      </c>
      <c r="K43" s="213" t="s">
        <v>14</v>
      </c>
      <c r="L43" s="213" t="s">
        <v>15</v>
      </c>
      <c r="M43" s="213" t="s">
        <v>16</v>
      </c>
      <c r="N43" s="216" t="s">
        <v>17</v>
      </c>
    </row>
    <row r="44" spans="2:17">
      <c r="B44" s="232"/>
      <c r="C44" s="229"/>
      <c r="D44" s="229"/>
      <c r="E44" s="229"/>
      <c r="F44" s="229"/>
      <c r="G44" s="229"/>
      <c r="H44" s="229"/>
      <c r="I44" s="229"/>
      <c r="J44" s="214"/>
      <c r="K44" s="214"/>
      <c r="L44" s="214"/>
      <c r="M44" s="214"/>
      <c r="N44" s="217"/>
    </row>
    <row r="45" spans="2:17" ht="15.75" thickBot="1">
      <c r="B45" s="233"/>
      <c r="C45" s="230"/>
      <c r="D45" s="230"/>
      <c r="E45" s="230"/>
      <c r="F45" s="230"/>
      <c r="G45" s="230"/>
      <c r="H45" s="230"/>
      <c r="I45" s="230"/>
      <c r="J45" s="215"/>
      <c r="K45" s="215"/>
      <c r="L45" s="215"/>
      <c r="M45" s="215"/>
      <c r="N45" s="218"/>
    </row>
    <row r="46" spans="2:17" ht="13.5" customHeight="1">
      <c r="B46" s="238"/>
      <c r="C46" s="219"/>
      <c r="D46" s="219" t="s">
        <v>18</v>
      </c>
      <c r="E46" s="219" t="s">
        <v>19</v>
      </c>
      <c r="F46" s="219" t="s">
        <v>20</v>
      </c>
      <c r="G46" s="219" t="s">
        <v>21</v>
      </c>
      <c r="H46" s="219" t="s">
        <v>22</v>
      </c>
      <c r="I46" s="246" t="s">
        <v>23</v>
      </c>
      <c r="J46" s="219" t="s">
        <v>24</v>
      </c>
      <c r="K46" s="219" t="s">
        <v>25</v>
      </c>
      <c r="L46" s="219" t="s">
        <v>26</v>
      </c>
      <c r="M46" s="219" t="s">
        <v>27</v>
      </c>
      <c r="N46" s="222" t="s">
        <v>28</v>
      </c>
    </row>
    <row r="47" spans="2:17">
      <c r="B47" s="239"/>
      <c r="C47" s="220"/>
      <c r="D47" s="236"/>
      <c r="E47" s="220"/>
      <c r="F47" s="220"/>
      <c r="G47" s="220"/>
      <c r="H47" s="220"/>
      <c r="I47" s="247"/>
      <c r="J47" s="220"/>
      <c r="K47" s="220"/>
      <c r="L47" s="220"/>
      <c r="M47" s="220"/>
      <c r="N47" s="223"/>
      <c r="Q47" s="23"/>
    </row>
    <row r="48" spans="2:17">
      <c r="B48" s="239"/>
      <c r="C48" s="220"/>
      <c r="D48" s="236"/>
      <c r="E48" s="220"/>
      <c r="F48" s="220"/>
      <c r="G48" s="220"/>
      <c r="H48" s="220"/>
      <c r="I48" s="247"/>
      <c r="J48" s="220"/>
      <c r="K48" s="220"/>
      <c r="L48" s="220"/>
      <c r="M48" s="220"/>
      <c r="N48" s="223"/>
      <c r="Q48" s="23"/>
    </row>
    <row r="49" spans="2:24" ht="15.75" thickBot="1">
      <c r="B49" s="240"/>
      <c r="C49" s="225"/>
      <c r="D49" s="237"/>
      <c r="E49" s="225"/>
      <c r="F49" s="225"/>
      <c r="G49" s="225"/>
      <c r="H49" s="225"/>
      <c r="I49" s="297"/>
      <c r="J49" s="225"/>
      <c r="K49" s="225"/>
      <c r="L49" s="225"/>
      <c r="M49" s="225"/>
      <c r="N49" s="294"/>
      <c r="Q49" s="23"/>
    </row>
    <row r="50" spans="2:24" ht="15.75">
      <c r="B50" s="24" t="s">
        <v>29</v>
      </c>
      <c r="C50" s="25" t="s">
        <v>30</v>
      </c>
      <c r="D50" s="27">
        <v>3949.22</v>
      </c>
      <c r="E50" s="27">
        <v>2060</v>
      </c>
      <c r="F50" s="28">
        <v>467.05</v>
      </c>
      <c r="G50" s="28">
        <v>2350.13</v>
      </c>
      <c r="H50" s="27">
        <v>2380</v>
      </c>
      <c r="I50" s="26">
        <f t="shared" ref="I50:I64" si="2">SUM(D50:H50)</f>
        <v>11206.4</v>
      </c>
      <c r="J50" s="27">
        <v>25.8</v>
      </c>
      <c r="K50" s="27">
        <v>100</v>
      </c>
      <c r="L50" s="28">
        <v>87300</v>
      </c>
      <c r="M50" s="28">
        <v>20908</v>
      </c>
      <c r="N50" s="29">
        <f>I50*L50*M50/100000</f>
        <v>204546877.97760001</v>
      </c>
      <c r="Q50" s="23"/>
      <c r="R50" s="30"/>
      <c r="S50" s="31"/>
      <c r="T50" s="31"/>
      <c r="U50" s="31"/>
      <c r="V50" s="31"/>
      <c r="W50" s="31"/>
      <c r="X50" s="31"/>
    </row>
    <row r="51" spans="2:24" ht="15.75">
      <c r="B51" s="32" t="s">
        <v>31</v>
      </c>
      <c r="C51" s="33" t="s">
        <v>32</v>
      </c>
      <c r="D51" s="35"/>
      <c r="E51" s="35"/>
      <c r="F51" s="36"/>
      <c r="G51" s="36"/>
      <c r="H51" s="35"/>
      <c r="I51" s="34">
        <f t="shared" si="2"/>
        <v>0</v>
      </c>
      <c r="J51" s="35">
        <v>25.8</v>
      </c>
      <c r="K51" s="35">
        <v>100</v>
      </c>
      <c r="L51" s="36">
        <v>87300</v>
      </c>
      <c r="M51" s="36">
        <v>26344</v>
      </c>
      <c r="N51" s="37">
        <f>I51*L51*M51/100000</f>
        <v>0</v>
      </c>
      <c r="R51" s="30"/>
      <c r="S51" s="31"/>
      <c r="T51" s="31"/>
      <c r="U51" s="31"/>
      <c r="V51" s="31"/>
      <c r="W51" s="31"/>
      <c r="X51" s="31"/>
    </row>
    <row r="52" spans="2:24" ht="15.75">
      <c r="B52" s="32" t="s">
        <v>33</v>
      </c>
      <c r="C52" s="33" t="s">
        <v>32</v>
      </c>
      <c r="D52" s="35">
        <v>8.34</v>
      </c>
      <c r="E52" s="35"/>
      <c r="F52" s="36"/>
      <c r="G52" s="36">
        <v>56.01</v>
      </c>
      <c r="H52" s="35">
        <v>6.66</v>
      </c>
      <c r="I52" s="34">
        <f t="shared" si="2"/>
        <v>71.009999999999991</v>
      </c>
      <c r="J52" s="35">
        <v>25.8</v>
      </c>
      <c r="K52" s="35">
        <v>100</v>
      </c>
      <c r="L52" s="36">
        <v>87300</v>
      </c>
      <c r="M52" s="36">
        <v>8363</v>
      </c>
      <c r="N52" s="37">
        <f>I52*L52*M52/100000</f>
        <v>518436.83798999991</v>
      </c>
      <c r="R52" s="30"/>
      <c r="S52" s="31"/>
      <c r="T52" s="31"/>
      <c r="U52" s="31"/>
      <c r="V52" s="31"/>
      <c r="W52" s="31"/>
      <c r="X52" s="31"/>
    </row>
    <row r="53" spans="2:24" ht="15.75">
      <c r="B53" s="32" t="s">
        <v>34</v>
      </c>
      <c r="C53" s="33" t="s">
        <v>32</v>
      </c>
      <c r="D53" s="35"/>
      <c r="E53" s="35"/>
      <c r="F53" s="36"/>
      <c r="G53" s="36"/>
      <c r="H53" s="35"/>
      <c r="I53" s="34">
        <f t="shared" si="2"/>
        <v>0</v>
      </c>
      <c r="J53" s="35">
        <v>26.6</v>
      </c>
      <c r="K53" s="35">
        <v>100</v>
      </c>
      <c r="L53" s="36">
        <v>87300</v>
      </c>
      <c r="M53" s="36">
        <v>20908</v>
      </c>
      <c r="N53" s="37">
        <f>I53*L53*M53/100000</f>
        <v>0</v>
      </c>
      <c r="R53" s="30"/>
      <c r="S53" s="31"/>
      <c r="T53" s="31"/>
      <c r="U53" s="31"/>
      <c r="V53" s="31"/>
      <c r="W53" s="31"/>
      <c r="X53" s="31"/>
    </row>
    <row r="54" spans="2:24" ht="15.75">
      <c r="B54" s="32" t="s">
        <v>35</v>
      </c>
      <c r="C54" s="33" t="s">
        <v>32</v>
      </c>
      <c r="D54" s="35"/>
      <c r="E54" s="35"/>
      <c r="F54" s="36"/>
      <c r="G54" s="36"/>
      <c r="H54" s="35"/>
      <c r="I54" s="34">
        <f t="shared" si="2"/>
        <v>0</v>
      </c>
      <c r="J54" s="35">
        <v>29.2</v>
      </c>
      <c r="K54" s="35">
        <v>100</v>
      </c>
      <c r="L54" s="36">
        <v>95700</v>
      </c>
      <c r="M54" s="36">
        <v>28435</v>
      </c>
      <c r="N54" s="37">
        <f>I54*L54*M54/100000</f>
        <v>0</v>
      </c>
      <c r="R54" s="30"/>
      <c r="S54" s="31"/>
      <c r="T54" s="31"/>
      <c r="U54" s="31"/>
      <c r="V54" s="31"/>
      <c r="W54" s="31"/>
      <c r="X54" s="31"/>
    </row>
    <row r="55" spans="2:24" ht="15.75">
      <c r="B55" s="32" t="s">
        <v>36</v>
      </c>
      <c r="C55" s="33" t="s">
        <v>37</v>
      </c>
      <c r="D55" s="35">
        <v>0.49</v>
      </c>
      <c r="E55" s="35">
        <v>0.8</v>
      </c>
      <c r="F55" s="36"/>
      <c r="G55" s="36"/>
      <c r="H55" s="35">
        <v>0.12</v>
      </c>
      <c r="I55" s="34">
        <f t="shared" si="2"/>
        <v>1.4100000000000001</v>
      </c>
      <c r="J55" s="35">
        <v>12.1</v>
      </c>
      <c r="K55" s="35">
        <v>100</v>
      </c>
      <c r="L55" s="36">
        <v>37300</v>
      </c>
      <c r="M55" s="36">
        <v>16726</v>
      </c>
      <c r="N55" s="37">
        <f>I55*L55*M55/10000</f>
        <v>87967.051800000016</v>
      </c>
      <c r="R55" s="30"/>
      <c r="S55" s="31"/>
      <c r="T55" s="31"/>
      <c r="U55" s="31"/>
      <c r="V55" s="31"/>
      <c r="W55" s="31"/>
      <c r="X55" s="31"/>
    </row>
    <row r="56" spans="2:24" ht="15.75">
      <c r="B56" s="32" t="s">
        <v>38</v>
      </c>
      <c r="C56" s="33" t="s">
        <v>37</v>
      </c>
      <c r="D56" s="35">
        <v>18.37</v>
      </c>
      <c r="E56" s="35">
        <v>0.44</v>
      </c>
      <c r="F56" s="36"/>
      <c r="G56" s="36"/>
      <c r="H56" s="35"/>
      <c r="I56" s="34">
        <f t="shared" si="2"/>
        <v>18.810000000000002</v>
      </c>
      <c r="J56" s="35">
        <v>12.1</v>
      </c>
      <c r="K56" s="35">
        <v>100</v>
      </c>
      <c r="L56" s="36">
        <v>37300</v>
      </c>
      <c r="M56" s="36">
        <v>5227</v>
      </c>
      <c r="N56" s="37">
        <f>I56*L56*M56/10000</f>
        <v>366733.11510000005</v>
      </c>
      <c r="R56" s="30"/>
      <c r="S56" s="31"/>
      <c r="T56" s="31"/>
      <c r="U56" s="31"/>
      <c r="V56" s="31"/>
      <c r="W56" s="31"/>
      <c r="X56" s="31"/>
    </row>
    <row r="57" spans="2:24" ht="15.75">
      <c r="B57" s="32" t="s">
        <v>39</v>
      </c>
      <c r="C57" s="33" t="s">
        <v>32</v>
      </c>
      <c r="D57" s="35"/>
      <c r="E57" s="35"/>
      <c r="F57" s="36"/>
      <c r="G57" s="36"/>
      <c r="H57" s="35"/>
      <c r="I57" s="34">
        <f t="shared" si="2"/>
        <v>0</v>
      </c>
      <c r="J57" s="35">
        <v>20</v>
      </c>
      <c r="K57" s="35">
        <v>100</v>
      </c>
      <c r="L57" s="36">
        <v>71100</v>
      </c>
      <c r="M57" s="36">
        <v>41816</v>
      </c>
      <c r="N57" s="37">
        <f t="shared" ref="N57:N62" si="3">I57*L57*M57/100000</f>
        <v>0</v>
      </c>
      <c r="R57" s="30"/>
      <c r="S57" s="31"/>
      <c r="T57" s="31"/>
      <c r="U57" s="31"/>
      <c r="V57" s="31"/>
      <c r="W57" s="31"/>
      <c r="X57" s="31"/>
    </row>
    <row r="58" spans="2:24" ht="15.75">
      <c r="B58" s="32" t="s">
        <v>40</v>
      </c>
      <c r="C58" s="33" t="s">
        <v>32</v>
      </c>
      <c r="D58" s="35">
        <v>0.02</v>
      </c>
      <c r="E58" s="35"/>
      <c r="F58" s="36"/>
      <c r="G58" s="36"/>
      <c r="H58" s="35"/>
      <c r="I58" s="34">
        <f t="shared" si="2"/>
        <v>0.02</v>
      </c>
      <c r="J58" s="35">
        <v>18.899999999999999</v>
      </c>
      <c r="K58" s="35">
        <v>100</v>
      </c>
      <c r="L58" s="36">
        <v>67500</v>
      </c>
      <c r="M58" s="36">
        <v>43070</v>
      </c>
      <c r="N58" s="37">
        <f t="shared" si="3"/>
        <v>581.44500000000005</v>
      </c>
      <c r="R58" s="30"/>
      <c r="S58" s="31"/>
      <c r="T58" s="31"/>
      <c r="U58" s="31"/>
      <c r="V58" s="31"/>
      <c r="W58" s="31"/>
      <c r="X58" s="31"/>
    </row>
    <row r="59" spans="2:24" ht="15.75">
      <c r="B59" s="32" t="s">
        <v>41</v>
      </c>
      <c r="C59" s="33" t="s">
        <v>32</v>
      </c>
      <c r="D59" s="35">
        <v>0.6</v>
      </c>
      <c r="E59" s="35">
        <v>0.52</v>
      </c>
      <c r="F59" s="36">
        <v>0.2</v>
      </c>
      <c r="G59" s="36">
        <v>7.0000000000000007E-2</v>
      </c>
      <c r="H59" s="35">
        <v>0.7</v>
      </c>
      <c r="I59" s="34">
        <f t="shared" si="2"/>
        <v>2.09</v>
      </c>
      <c r="J59" s="35">
        <v>20.2</v>
      </c>
      <c r="K59" s="35">
        <v>100</v>
      </c>
      <c r="L59" s="36">
        <v>72600</v>
      </c>
      <c r="M59" s="36">
        <v>42652</v>
      </c>
      <c r="N59" s="37">
        <f>I59*L59*M59/100000</f>
        <v>64717.585679999997</v>
      </c>
      <c r="R59" s="30"/>
      <c r="S59" s="31"/>
      <c r="T59" s="31"/>
      <c r="U59" s="31"/>
      <c r="V59" s="31"/>
      <c r="W59" s="31"/>
      <c r="X59" s="31"/>
    </row>
    <row r="60" spans="2:24" ht="15.75">
      <c r="B60" s="32" t="s">
        <v>42</v>
      </c>
      <c r="C60" s="33" t="s">
        <v>32</v>
      </c>
      <c r="D60" s="35"/>
      <c r="E60" s="35">
        <v>0.25</v>
      </c>
      <c r="F60" s="36">
        <v>0.08</v>
      </c>
      <c r="G60" s="36"/>
      <c r="H60" s="35">
        <v>0.06</v>
      </c>
      <c r="I60" s="34">
        <f t="shared" si="2"/>
        <v>0.39</v>
      </c>
      <c r="J60" s="35">
        <v>21.1</v>
      </c>
      <c r="K60" s="35">
        <v>100</v>
      </c>
      <c r="L60" s="36">
        <v>75500</v>
      </c>
      <c r="M60" s="36">
        <v>41816</v>
      </c>
      <c r="N60" s="37">
        <f t="shared" si="3"/>
        <v>12312.7212</v>
      </c>
      <c r="R60" s="30"/>
      <c r="S60" s="31"/>
      <c r="T60" s="31"/>
      <c r="U60" s="31"/>
      <c r="V60" s="31"/>
      <c r="W60" s="31"/>
      <c r="X60" s="31"/>
    </row>
    <row r="61" spans="2:24" ht="15.75">
      <c r="B61" s="32" t="s">
        <v>43</v>
      </c>
      <c r="C61" s="33" t="s">
        <v>32</v>
      </c>
      <c r="D61" s="35">
        <v>0.02</v>
      </c>
      <c r="E61" s="35"/>
      <c r="F61" s="36"/>
      <c r="G61" s="36"/>
      <c r="H61" s="35"/>
      <c r="I61" s="34">
        <f t="shared" si="2"/>
        <v>0.02</v>
      </c>
      <c r="J61" s="35">
        <v>17.2</v>
      </c>
      <c r="K61" s="35">
        <v>100</v>
      </c>
      <c r="L61" s="36">
        <v>61600</v>
      </c>
      <c r="M61" s="36">
        <v>50179</v>
      </c>
      <c r="N61" s="37">
        <f t="shared" si="3"/>
        <v>618.20528000000002</v>
      </c>
      <c r="R61" s="30"/>
      <c r="S61" s="31"/>
      <c r="T61" s="31"/>
      <c r="U61" s="31"/>
      <c r="V61" s="31"/>
      <c r="W61" s="31"/>
      <c r="X61" s="31"/>
    </row>
    <row r="62" spans="2:24" ht="15.75">
      <c r="B62" s="32" t="s">
        <v>44</v>
      </c>
      <c r="C62" s="33" t="s">
        <v>32</v>
      </c>
      <c r="D62" s="35"/>
      <c r="E62" s="35"/>
      <c r="F62" s="36"/>
      <c r="G62" s="36"/>
      <c r="H62" s="35">
        <v>8.56</v>
      </c>
      <c r="I62" s="34">
        <f t="shared" si="2"/>
        <v>8.56</v>
      </c>
      <c r="J62" s="35">
        <v>15.7</v>
      </c>
      <c r="K62" s="35">
        <v>100</v>
      </c>
      <c r="L62" s="36">
        <v>48200</v>
      </c>
      <c r="M62" s="36">
        <v>46055</v>
      </c>
      <c r="N62" s="37">
        <f t="shared" si="3"/>
        <v>190019.24559999999</v>
      </c>
      <c r="R62" s="30"/>
      <c r="S62" s="31"/>
      <c r="T62" s="31"/>
      <c r="U62" s="31"/>
      <c r="V62" s="31"/>
      <c r="W62" s="31"/>
      <c r="X62" s="31"/>
    </row>
    <row r="63" spans="2:24" ht="15.75">
      <c r="B63" s="32" t="s">
        <v>45</v>
      </c>
      <c r="C63" s="33" t="s">
        <v>37</v>
      </c>
      <c r="D63" s="35">
        <v>0.91</v>
      </c>
      <c r="E63" s="35">
        <v>7.0000000000000007E-2</v>
      </c>
      <c r="F63" s="36">
        <v>3.93</v>
      </c>
      <c r="G63" s="36"/>
      <c r="H63" s="35">
        <v>7.83</v>
      </c>
      <c r="I63" s="34">
        <f t="shared" si="2"/>
        <v>12.74</v>
      </c>
      <c r="J63" s="35">
        <v>15.3</v>
      </c>
      <c r="K63" s="35">
        <v>100</v>
      </c>
      <c r="L63" s="36">
        <v>54300</v>
      </c>
      <c r="M63" s="36">
        <v>38931</v>
      </c>
      <c r="N63" s="37">
        <f>I63*L63*M63/10000</f>
        <v>2693176.5041999999</v>
      </c>
      <c r="R63" s="30"/>
      <c r="S63" s="31"/>
      <c r="T63" s="31"/>
      <c r="U63" s="31"/>
      <c r="V63" s="31"/>
      <c r="W63" s="31"/>
      <c r="X63" s="31"/>
    </row>
    <row r="64" spans="2:24" ht="15.75">
      <c r="B64" s="32" t="s">
        <v>46</v>
      </c>
      <c r="C64" s="33" t="s">
        <v>32</v>
      </c>
      <c r="D64" s="35"/>
      <c r="E64" s="35"/>
      <c r="F64" s="36"/>
      <c r="G64" s="36"/>
      <c r="H64" s="35"/>
      <c r="I64" s="34">
        <f t="shared" si="2"/>
        <v>0</v>
      </c>
      <c r="J64" s="35">
        <v>20</v>
      </c>
      <c r="K64" s="35">
        <v>100</v>
      </c>
      <c r="L64" s="36">
        <v>72200</v>
      </c>
      <c r="M64" s="36">
        <v>41816</v>
      </c>
      <c r="N64" s="38">
        <f>I64*L64*M64/100000</f>
        <v>0</v>
      </c>
      <c r="R64" s="30"/>
      <c r="S64" s="31"/>
      <c r="T64" s="31"/>
      <c r="U64" s="31"/>
      <c r="V64" s="31"/>
      <c r="W64" s="31"/>
      <c r="X64" s="31"/>
    </row>
    <row r="65" spans="2:24" ht="15.75">
      <c r="B65" s="32" t="s">
        <v>47</v>
      </c>
      <c r="C65" s="33" t="s">
        <v>32</v>
      </c>
      <c r="D65" s="35"/>
      <c r="E65" s="35"/>
      <c r="F65" s="36"/>
      <c r="G65" s="36"/>
      <c r="H65" s="35"/>
      <c r="I65" s="34">
        <f>SUM(D65:H65)</f>
        <v>0</v>
      </c>
      <c r="J65" s="35">
        <v>25.8</v>
      </c>
      <c r="K65" s="35">
        <v>100</v>
      </c>
      <c r="L65" s="36">
        <v>95700</v>
      </c>
      <c r="M65" s="36">
        <v>28435</v>
      </c>
      <c r="N65" s="38">
        <f>I65*L65*M65/100000</f>
        <v>0</v>
      </c>
      <c r="R65" s="30"/>
      <c r="S65" s="31"/>
      <c r="T65" s="31"/>
      <c r="U65" s="31"/>
      <c r="V65" s="31"/>
      <c r="W65" s="31"/>
      <c r="X65" s="31"/>
    </row>
    <row r="66" spans="2:24" ht="15.75">
      <c r="B66" s="39" t="s">
        <v>48</v>
      </c>
      <c r="C66" s="33" t="s">
        <v>32</v>
      </c>
      <c r="D66" s="33">
        <v>73.760000000000005</v>
      </c>
      <c r="E66" s="35">
        <v>18.52</v>
      </c>
      <c r="F66" s="33"/>
      <c r="G66" s="33">
        <v>18.079999999999998</v>
      </c>
      <c r="H66" s="33"/>
      <c r="I66" s="34">
        <f>SUM(D66:H66)</f>
        <v>110.36</v>
      </c>
      <c r="J66" s="33">
        <v>0</v>
      </c>
      <c r="K66" s="35">
        <v>0</v>
      </c>
      <c r="L66" s="33">
        <v>0</v>
      </c>
      <c r="M66" s="33">
        <v>0</v>
      </c>
      <c r="N66" s="38">
        <f>I66*L66*M66/100000</f>
        <v>0</v>
      </c>
      <c r="R66" s="30"/>
      <c r="S66" s="31"/>
      <c r="T66" s="31"/>
      <c r="U66" s="31"/>
      <c r="V66" s="31"/>
      <c r="W66" s="31"/>
      <c r="X66" s="31"/>
    </row>
    <row r="67" spans="2:24" ht="13.5" customHeight="1" thickBot="1">
      <c r="B67" s="40" t="s">
        <v>12</v>
      </c>
      <c r="C67" s="252">
        <f>SUM(N50:N66)</f>
        <v>208481440.68945</v>
      </c>
      <c r="D67" s="292"/>
      <c r="E67" s="292"/>
      <c r="F67" s="292"/>
      <c r="G67" s="292"/>
      <c r="H67" s="292"/>
      <c r="I67" s="292"/>
      <c r="J67" s="292"/>
      <c r="K67" s="292"/>
      <c r="L67" s="292"/>
      <c r="M67" s="292"/>
      <c r="N67" s="293"/>
      <c r="R67" s="41"/>
      <c r="S67" s="41"/>
      <c r="T67" s="41"/>
      <c r="U67" s="41"/>
      <c r="V67" s="41"/>
      <c r="W67" s="41"/>
      <c r="X67" s="41"/>
    </row>
    <row r="68" spans="2:24">
      <c r="B68" s="56" t="s">
        <v>161</v>
      </c>
    </row>
    <row r="69" spans="2:24">
      <c r="B69" s="21"/>
    </row>
    <row r="70" spans="2:24" ht="15.75" thickBot="1">
      <c r="B70" s="42" t="s">
        <v>162</v>
      </c>
    </row>
    <row r="71" spans="2:24" ht="78" thickBot="1">
      <c r="B71" s="43" t="s">
        <v>49</v>
      </c>
      <c r="C71" s="44" t="s">
        <v>50</v>
      </c>
      <c r="D71" s="44" t="s">
        <v>51</v>
      </c>
      <c r="E71" s="45" t="s">
        <v>52</v>
      </c>
    </row>
    <row r="72" spans="2:24">
      <c r="B72" s="46" t="s">
        <v>108</v>
      </c>
      <c r="C72" s="48">
        <v>77400000</v>
      </c>
      <c r="D72" s="35">
        <v>7.24</v>
      </c>
      <c r="E72" s="48">
        <f>C72*(100-D72)/100</f>
        <v>71796240</v>
      </c>
    </row>
    <row r="73" spans="2:24">
      <c r="B73" s="49" t="s">
        <v>109</v>
      </c>
      <c r="C73" s="51">
        <v>44100000</v>
      </c>
      <c r="D73" s="35">
        <v>6.88</v>
      </c>
      <c r="E73" s="51">
        <f>C73*(100-D73)/100</f>
        <v>41065920</v>
      </c>
    </row>
    <row r="74" spans="2:24">
      <c r="B74" s="49" t="s">
        <v>110</v>
      </c>
      <c r="C74" s="51">
        <v>10700000</v>
      </c>
      <c r="D74" s="35">
        <v>7.01</v>
      </c>
      <c r="E74" s="51">
        <f>C74*(100-D74)/100</f>
        <v>9949930</v>
      </c>
    </row>
    <row r="75" spans="2:24">
      <c r="B75" s="49" t="s">
        <v>111</v>
      </c>
      <c r="C75" s="51">
        <v>44700000</v>
      </c>
      <c r="D75" s="35">
        <v>7.76</v>
      </c>
      <c r="E75" s="51">
        <f>C75*(100-D75)/100</f>
        <v>41231280</v>
      </c>
    </row>
    <row r="76" spans="2:24">
      <c r="B76" s="49" t="s">
        <v>112</v>
      </c>
      <c r="C76" s="51">
        <v>45200000</v>
      </c>
      <c r="D76" s="35">
        <v>5.16</v>
      </c>
      <c r="E76" s="51">
        <f>C76*(100-D76)/100</f>
        <v>42867680</v>
      </c>
    </row>
    <row r="77" spans="2:24">
      <c r="B77" s="52" t="s">
        <v>53</v>
      </c>
      <c r="C77" s="234">
        <f>SUM(E72:E76)</f>
        <v>206911050</v>
      </c>
      <c r="D77" s="234"/>
      <c r="E77" s="235"/>
      <c r="F77" s="53"/>
    </row>
    <row r="78" spans="2:24" ht="15.75" thickBot="1">
      <c r="B78" s="54" t="s">
        <v>54</v>
      </c>
      <c r="C78" s="226">
        <f>C67</f>
        <v>208481440.68945</v>
      </c>
      <c r="D78" s="226"/>
      <c r="E78" s="227"/>
    </row>
    <row r="79" spans="2:24" ht="15.75" thickBot="1">
      <c r="B79" s="55" t="s">
        <v>56</v>
      </c>
      <c r="C79" s="266">
        <f>C78/C77</f>
        <v>1.0075896898181609</v>
      </c>
      <c r="D79" s="266"/>
      <c r="E79" s="267"/>
    </row>
    <row r="80" spans="2:24">
      <c r="B80" s="56" t="s">
        <v>163</v>
      </c>
    </row>
    <row r="81" spans="2:24">
      <c r="B81" s="56"/>
    </row>
    <row r="82" spans="2:24" ht="15.75" thickBot="1">
      <c r="B82" s="245" t="s">
        <v>164</v>
      </c>
      <c r="C82" s="245"/>
      <c r="D82" s="245"/>
      <c r="E82" s="245"/>
      <c r="F82" s="245"/>
      <c r="G82" s="245"/>
      <c r="H82" s="245"/>
      <c r="I82" s="245"/>
      <c r="J82" s="245"/>
      <c r="K82" s="245"/>
      <c r="L82" s="245"/>
      <c r="M82" s="245"/>
      <c r="N82" s="245"/>
      <c r="O82" s="21"/>
      <c r="P82" s="21"/>
      <c r="Q82" s="21"/>
      <c r="R82" s="21"/>
      <c r="S82" s="21"/>
      <c r="T82" s="21"/>
      <c r="U82" s="21"/>
      <c r="V82" s="21"/>
    </row>
    <row r="83" spans="2:24" ht="14.25" customHeight="1">
      <c r="B83" s="231" t="s">
        <v>10</v>
      </c>
      <c r="C83" s="228" t="s">
        <v>11</v>
      </c>
      <c r="D83" s="228" t="s">
        <v>103</v>
      </c>
      <c r="E83" s="228" t="s">
        <v>104</v>
      </c>
      <c r="F83" s="228" t="s">
        <v>105</v>
      </c>
      <c r="G83" s="228" t="s">
        <v>106</v>
      </c>
      <c r="H83" s="228" t="s">
        <v>107</v>
      </c>
      <c r="I83" s="228" t="s">
        <v>12</v>
      </c>
      <c r="J83" s="213" t="s">
        <v>13</v>
      </c>
      <c r="K83" s="213" t="s">
        <v>14</v>
      </c>
      <c r="L83" s="213" t="s">
        <v>15</v>
      </c>
      <c r="M83" s="213" t="s">
        <v>16</v>
      </c>
      <c r="N83" s="216" t="s">
        <v>17</v>
      </c>
    </row>
    <row r="84" spans="2:24" ht="13.5" customHeight="1">
      <c r="B84" s="232"/>
      <c r="C84" s="229"/>
      <c r="D84" s="229"/>
      <c r="E84" s="229"/>
      <c r="F84" s="229"/>
      <c r="G84" s="229"/>
      <c r="H84" s="229"/>
      <c r="I84" s="229"/>
      <c r="J84" s="214"/>
      <c r="K84" s="214"/>
      <c r="L84" s="214"/>
      <c r="M84" s="214"/>
      <c r="N84" s="217"/>
    </row>
    <row r="85" spans="2:24" ht="14.25" customHeight="1" thickBot="1">
      <c r="B85" s="233"/>
      <c r="C85" s="230"/>
      <c r="D85" s="230"/>
      <c r="E85" s="230"/>
      <c r="F85" s="230"/>
      <c r="G85" s="230"/>
      <c r="H85" s="230"/>
      <c r="I85" s="230"/>
      <c r="J85" s="215"/>
      <c r="K85" s="215"/>
      <c r="L85" s="215"/>
      <c r="M85" s="215"/>
      <c r="N85" s="218"/>
    </row>
    <row r="86" spans="2:24" ht="25.5" customHeight="1">
      <c r="B86" s="238"/>
      <c r="C86" s="219"/>
      <c r="D86" s="219" t="s">
        <v>18</v>
      </c>
      <c r="E86" s="219" t="s">
        <v>19</v>
      </c>
      <c r="F86" s="219" t="s">
        <v>20</v>
      </c>
      <c r="G86" s="219" t="s">
        <v>21</v>
      </c>
      <c r="H86" s="219" t="s">
        <v>22</v>
      </c>
      <c r="I86" s="246" t="s">
        <v>23</v>
      </c>
      <c r="J86" s="219" t="s">
        <v>24</v>
      </c>
      <c r="K86" s="219" t="s">
        <v>25</v>
      </c>
      <c r="L86" s="219" t="s">
        <v>26</v>
      </c>
      <c r="M86" s="219" t="s">
        <v>27</v>
      </c>
      <c r="N86" s="222" t="s">
        <v>28</v>
      </c>
    </row>
    <row r="87" spans="2:24">
      <c r="B87" s="239"/>
      <c r="C87" s="220"/>
      <c r="D87" s="236"/>
      <c r="E87" s="220"/>
      <c r="F87" s="220"/>
      <c r="G87" s="220"/>
      <c r="H87" s="220"/>
      <c r="I87" s="247"/>
      <c r="J87" s="220"/>
      <c r="K87" s="220"/>
      <c r="L87" s="220"/>
      <c r="M87" s="220"/>
      <c r="N87" s="223"/>
      <c r="Q87" s="23"/>
    </row>
    <row r="88" spans="2:24">
      <c r="B88" s="239"/>
      <c r="C88" s="220"/>
      <c r="D88" s="236"/>
      <c r="E88" s="220"/>
      <c r="F88" s="220"/>
      <c r="G88" s="220"/>
      <c r="H88" s="220"/>
      <c r="I88" s="247"/>
      <c r="J88" s="220"/>
      <c r="K88" s="220"/>
      <c r="L88" s="220"/>
      <c r="M88" s="220"/>
      <c r="N88" s="223"/>
      <c r="Q88" s="23"/>
    </row>
    <row r="89" spans="2:24">
      <c r="B89" s="264"/>
      <c r="C89" s="221"/>
      <c r="D89" s="265"/>
      <c r="E89" s="221"/>
      <c r="F89" s="221"/>
      <c r="G89" s="221"/>
      <c r="H89" s="221"/>
      <c r="I89" s="248"/>
      <c r="J89" s="221"/>
      <c r="K89" s="221"/>
      <c r="L89" s="221"/>
      <c r="M89" s="221"/>
      <c r="N89" s="224"/>
      <c r="Q89" s="23"/>
    </row>
    <row r="90" spans="2:24" ht="15.75">
      <c r="B90" s="160" t="s">
        <v>65</v>
      </c>
      <c r="C90" s="152" t="s">
        <v>147</v>
      </c>
      <c r="D90" s="153">
        <v>4850.49</v>
      </c>
      <c r="E90" s="153">
        <v>2771.89</v>
      </c>
      <c r="F90" s="153">
        <v>483.72</v>
      </c>
      <c r="G90" s="153">
        <v>2916.46</v>
      </c>
      <c r="H90" s="153">
        <v>2494.9</v>
      </c>
      <c r="I90" s="154">
        <f>SUM(D90:H90)</f>
        <v>13517.46</v>
      </c>
      <c r="J90" s="152">
        <v>25.8</v>
      </c>
      <c r="K90" s="152">
        <v>100</v>
      </c>
      <c r="L90" s="155">
        <v>87300</v>
      </c>
      <c r="M90" s="155">
        <v>20908</v>
      </c>
      <c r="N90" s="161">
        <f>I90*L90*M90/100000</f>
        <v>246729925.86263999</v>
      </c>
      <c r="Q90" s="23"/>
      <c r="R90" s="30"/>
      <c r="S90" s="31"/>
      <c r="T90" s="31"/>
      <c r="U90" s="31"/>
      <c r="V90" s="31"/>
      <c r="W90" s="31"/>
      <c r="X90" s="31"/>
    </row>
    <row r="91" spans="2:24" ht="15.75">
      <c r="B91" s="160" t="s">
        <v>131</v>
      </c>
      <c r="C91" s="152" t="s">
        <v>147</v>
      </c>
      <c r="D91" s="153"/>
      <c r="E91" s="153"/>
      <c r="F91" s="153"/>
      <c r="G91" s="153">
        <v>1.05</v>
      </c>
      <c r="H91" s="153"/>
      <c r="I91" s="154">
        <f t="shared" ref="I91:I115" si="4">SUM(D91:H91)</f>
        <v>1.05</v>
      </c>
      <c r="J91" s="152">
        <v>25.8</v>
      </c>
      <c r="K91" s="152">
        <v>100</v>
      </c>
      <c r="L91" s="155">
        <v>87300</v>
      </c>
      <c r="M91" s="155">
        <v>26344</v>
      </c>
      <c r="N91" s="161">
        <f t="shared" ref="N91:N115" si="5">I91*L91*M91/100000</f>
        <v>24148.227599999998</v>
      </c>
      <c r="R91" s="30"/>
      <c r="S91" s="31"/>
      <c r="T91" s="31"/>
      <c r="U91" s="31"/>
      <c r="V91" s="31"/>
      <c r="W91" s="31"/>
      <c r="X91" s="31"/>
    </row>
    <row r="92" spans="2:24" ht="15.75">
      <c r="B92" s="160" t="s">
        <v>132</v>
      </c>
      <c r="C92" s="152" t="s">
        <v>147</v>
      </c>
      <c r="D92" s="153">
        <v>11.01</v>
      </c>
      <c r="E92" s="153"/>
      <c r="F92" s="153"/>
      <c r="G92" s="153">
        <v>42.96</v>
      </c>
      <c r="H92" s="153">
        <v>6.82</v>
      </c>
      <c r="I92" s="154">
        <f t="shared" si="4"/>
        <v>60.79</v>
      </c>
      <c r="J92" s="152">
        <v>25.8</v>
      </c>
      <c r="K92" s="152">
        <v>100</v>
      </c>
      <c r="L92" s="155">
        <v>87300</v>
      </c>
      <c r="M92" s="155">
        <v>8363</v>
      </c>
      <c r="N92" s="161">
        <f t="shared" si="5"/>
        <v>443821.65020999999</v>
      </c>
      <c r="R92" s="30"/>
      <c r="S92" s="31"/>
      <c r="T92" s="31"/>
      <c r="U92" s="31"/>
      <c r="V92" s="31"/>
      <c r="W92" s="31"/>
      <c r="X92" s="31"/>
    </row>
    <row r="93" spans="2:24">
      <c r="B93" s="162" t="s">
        <v>133</v>
      </c>
      <c r="C93" s="152"/>
      <c r="D93" s="153"/>
      <c r="E93" s="153"/>
      <c r="F93" s="153"/>
      <c r="G93" s="153"/>
      <c r="H93" s="153"/>
      <c r="I93" s="154">
        <f t="shared" si="4"/>
        <v>0</v>
      </c>
      <c r="J93" s="152">
        <v>26.6</v>
      </c>
      <c r="K93" s="152">
        <v>100</v>
      </c>
      <c r="L93" s="155">
        <v>87300</v>
      </c>
      <c r="M93" s="155">
        <v>20908</v>
      </c>
      <c r="N93" s="161">
        <f t="shared" si="5"/>
        <v>0</v>
      </c>
      <c r="R93" s="30"/>
      <c r="S93" s="31"/>
      <c r="T93" s="31"/>
      <c r="U93" s="31"/>
      <c r="V93" s="31"/>
      <c r="W93" s="31"/>
      <c r="X93" s="31"/>
    </row>
    <row r="94" spans="2:24" ht="15.75">
      <c r="B94" s="160" t="s">
        <v>35</v>
      </c>
      <c r="C94" s="152" t="s">
        <v>147</v>
      </c>
      <c r="D94" s="153"/>
      <c r="E94" s="153"/>
      <c r="F94" s="153"/>
      <c r="G94" s="153"/>
      <c r="H94" s="153"/>
      <c r="I94" s="154">
        <f t="shared" si="4"/>
        <v>0</v>
      </c>
      <c r="J94" s="152">
        <v>29.2</v>
      </c>
      <c r="K94" s="152">
        <v>100</v>
      </c>
      <c r="L94" s="155">
        <v>95700</v>
      </c>
      <c r="M94" s="155">
        <v>28435</v>
      </c>
      <c r="N94" s="161">
        <f t="shared" si="5"/>
        <v>0</v>
      </c>
      <c r="R94" s="30"/>
      <c r="S94" s="31"/>
      <c r="T94" s="31"/>
      <c r="U94" s="31"/>
      <c r="V94" s="31"/>
      <c r="W94" s="31"/>
      <c r="X94" s="31"/>
    </row>
    <row r="95" spans="2:24" ht="18">
      <c r="B95" s="162" t="s">
        <v>148</v>
      </c>
      <c r="C95" s="156" t="s">
        <v>130</v>
      </c>
      <c r="D95" s="153">
        <v>355.13</v>
      </c>
      <c r="E95" s="153">
        <v>37.86</v>
      </c>
      <c r="F95" s="153"/>
      <c r="G95" s="153">
        <v>163.58000000000001</v>
      </c>
      <c r="H95" s="153">
        <v>2.85</v>
      </c>
      <c r="I95" s="154">
        <f t="shared" si="4"/>
        <v>559.42000000000007</v>
      </c>
      <c r="J95" s="152">
        <v>25.8</v>
      </c>
      <c r="K95" s="152">
        <v>100</v>
      </c>
      <c r="L95" s="155">
        <v>87300</v>
      </c>
      <c r="M95" s="155">
        <v>8363</v>
      </c>
      <c r="N95" s="161">
        <f t="shared" si="5"/>
        <v>4084268.9185800008</v>
      </c>
      <c r="R95" s="30"/>
      <c r="S95" s="31"/>
      <c r="T95" s="31"/>
      <c r="U95" s="31"/>
      <c r="V95" s="31"/>
      <c r="W95" s="31"/>
      <c r="X95" s="31"/>
    </row>
    <row r="96" spans="2:24" ht="15.75">
      <c r="B96" s="160" t="s">
        <v>134</v>
      </c>
      <c r="C96" s="152" t="s">
        <v>149</v>
      </c>
      <c r="D96" s="153">
        <v>1.97</v>
      </c>
      <c r="E96" s="153">
        <v>0.89</v>
      </c>
      <c r="F96" s="153"/>
      <c r="G96" s="153"/>
      <c r="H96" s="153">
        <v>0.7</v>
      </c>
      <c r="I96" s="154">
        <f t="shared" si="4"/>
        <v>3.5599999999999996</v>
      </c>
      <c r="J96" s="152">
        <v>12.1</v>
      </c>
      <c r="K96" s="152">
        <v>100</v>
      </c>
      <c r="L96" s="155">
        <v>37300</v>
      </c>
      <c r="M96" s="155">
        <v>16726</v>
      </c>
      <c r="N96" s="161">
        <f>I96*L96*M96/10000</f>
        <v>222101.20879999996</v>
      </c>
      <c r="R96" s="30"/>
      <c r="S96" s="31"/>
      <c r="T96" s="31"/>
      <c r="U96" s="31"/>
      <c r="V96" s="31"/>
      <c r="W96" s="31"/>
      <c r="X96" s="31"/>
    </row>
    <row r="97" spans="2:24" ht="15.75">
      <c r="B97" s="160" t="s">
        <v>150</v>
      </c>
      <c r="C97" s="152" t="s">
        <v>149</v>
      </c>
      <c r="D97" s="153">
        <v>18.239999999999998</v>
      </c>
      <c r="E97" s="153">
        <v>4.0599999999999996</v>
      </c>
      <c r="F97" s="153"/>
      <c r="G97" s="153"/>
      <c r="H97" s="153">
        <v>5.28</v>
      </c>
      <c r="I97" s="154">
        <f t="shared" si="4"/>
        <v>27.58</v>
      </c>
      <c r="J97" s="152">
        <v>70.8</v>
      </c>
      <c r="K97" s="157">
        <v>100</v>
      </c>
      <c r="L97" s="155">
        <v>219000</v>
      </c>
      <c r="M97" s="155">
        <v>3763</v>
      </c>
      <c r="N97" s="161">
        <f>I97*L97*M97/10000</f>
        <v>2272859.5260000001</v>
      </c>
      <c r="R97" s="30"/>
      <c r="S97" s="31"/>
      <c r="T97" s="31"/>
      <c r="U97" s="31"/>
      <c r="V97" s="31"/>
      <c r="W97" s="31"/>
      <c r="X97" s="31"/>
    </row>
    <row r="98" spans="2:24" ht="15.75">
      <c r="B98" s="160" t="s">
        <v>151</v>
      </c>
      <c r="C98" s="152" t="s">
        <v>149</v>
      </c>
      <c r="D98" s="153"/>
      <c r="E98" s="153">
        <v>0.31</v>
      </c>
      <c r="F98" s="153"/>
      <c r="G98" s="153"/>
      <c r="H98" s="153"/>
      <c r="I98" s="154">
        <f t="shared" si="4"/>
        <v>0.31</v>
      </c>
      <c r="J98" s="152">
        <v>46.9</v>
      </c>
      <c r="K98" s="157">
        <v>100</v>
      </c>
      <c r="L98" s="155">
        <v>145000</v>
      </c>
      <c r="M98" s="155">
        <v>7945</v>
      </c>
      <c r="N98" s="161">
        <f>I98*L98*M98/10000</f>
        <v>35712.775000000001</v>
      </c>
      <c r="R98" s="30"/>
      <c r="S98" s="31"/>
      <c r="T98" s="31"/>
      <c r="U98" s="31"/>
      <c r="V98" s="31"/>
      <c r="W98" s="31"/>
      <c r="X98" s="31"/>
    </row>
    <row r="99" spans="2:24" ht="15.75">
      <c r="B99" s="160" t="s">
        <v>135</v>
      </c>
      <c r="C99" s="152" t="s">
        <v>149</v>
      </c>
      <c r="D99" s="153"/>
      <c r="E99" s="153"/>
      <c r="F99" s="153"/>
      <c r="G99" s="153"/>
      <c r="H99" s="153"/>
      <c r="I99" s="154">
        <f t="shared" si="4"/>
        <v>0</v>
      </c>
      <c r="J99" s="152">
        <v>12.1</v>
      </c>
      <c r="K99" s="152">
        <v>100</v>
      </c>
      <c r="L99" s="155">
        <v>37300</v>
      </c>
      <c r="M99" s="155">
        <v>5227</v>
      </c>
      <c r="N99" s="161">
        <f t="shared" si="5"/>
        <v>0</v>
      </c>
      <c r="R99" s="30"/>
      <c r="S99" s="31"/>
      <c r="T99" s="31"/>
      <c r="U99" s="31"/>
      <c r="V99" s="31"/>
      <c r="W99" s="31"/>
      <c r="X99" s="31"/>
    </row>
    <row r="100" spans="2:24" ht="15.75">
      <c r="B100" s="160" t="s">
        <v>136</v>
      </c>
      <c r="C100" s="152" t="s">
        <v>147</v>
      </c>
      <c r="D100" s="158"/>
      <c r="E100" s="153"/>
      <c r="F100" s="153"/>
      <c r="G100" s="153"/>
      <c r="H100" s="153"/>
      <c r="I100" s="154">
        <f t="shared" si="4"/>
        <v>0</v>
      </c>
      <c r="J100" s="152">
        <v>20</v>
      </c>
      <c r="K100" s="152">
        <v>100</v>
      </c>
      <c r="L100" s="155">
        <v>71100</v>
      </c>
      <c r="M100" s="155">
        <v>41816</v>
      </c>
      <c r="N100" s="161">
        <f t="shared" si="5"/>
        <v>0</v>
      </c>
      <c r="R100" s="30"/>
      <c r="S100" s="31"/>
      <c r="T100" s="31"/>
      <c r="U100" s="31"/>
      <c r="V100" s="31"/>
      <c r="W100" s="31"/>
      <c r="X100" s="31"/>
    </row>
    <row r="101" spans="2:24" ht="15.75">
      <c r="B101" s="160" t="s">
        <v>40</v>
      </c>
      <c r="C101" s="152" t="s">
        <v>147</v>
      </c>
      <c r="D101" s="153">
        <v>0.01</v>
      </c>
      <c r="E101" s="153"/>
      <c r="F101" s="153">
        <v>0.03</v>
      </c>
      <c r="G101" s="153"/>
      <c r="H101" s="153">
        <v>0.01</v>
      </c>
      <c r="I101" s="154">
        <f t="shared" si="4"/>
        <v>0.05</v>
      </c>
      <c r="J101" s="152">
        <v>18.899999999999999</v>
      </c>
      <c r="K101" s="152">
        <v>100</v>
      </c>
      <c r="L101" s="155">
        <v>67500</v>
      </c>
      <c r="M101" s="155">
        <v>43070</v>
      </c>
      <c r="N101" s="161">
        <f t="shared" si="5"/>
        <v>1453.6125</v>
      </c>
      <c r="R101" s="30"/>
      <c r="S101" s="31"/>
      <c r="T101" s="31"/>
      <c r="U101" s="31"/>
      <c r="V101" s="31"/>
      <c r="W101" s="31"/>
      <c r="X101" s="31"/>
    </row>
    <row r="102" spans="2:24" ht="15.75">
      <c r="B102" s="160" t="s">
        <v>137</v>
      </c>
      <c r="C102" s="152" t="s">
        <v>147</v>
      </c>
      <c r="D102" s="153">
        <v>0.67</v>
      </c>
      <c r="E102" s="153">
        <v>0.42</v>
      </c>
      <c r="F102" s="153">
        <v>0.21</v>
      </c>
      <c r="G102" s="153">
        <v>0.23</v>
      </c>
      <c r="H102" s="153">
        <v>0.39</v>
      </c>
      <c r="I102" s="154">
        <f t="shared" si="4"/>
        <v>1.92</v>
      </c>
      <c r="J102" s="152">
        <v>20.2</v>
      </c>
      <c r="K102" s="152">
        <v>100</v>
      </c>
      <c r="L102" s="155">
        <v>72600</v>
      </c>
      <c r="M102" s="155">
        <v>42652</v>
      </c>
      <c r="N102" s="161">
        <f t="shared" si="5"/>
        <v>59453.475839999999</v>
      </c>
      <c r="R102" s="30"/>
      <c r="S102" s="31"/>
      <c r="T102" s="31"/>
      <c r="U102" s="31"/>
      <c r="V102" s="31"/>
      <c r="W102" s="31"/>
      <c r="X102" s="31"/>
    </row>
    <row r="103" spans="2:24" ht="15.75">
      <c r="B103" s="160" t="s">
        <v>138</v>
      </c>
      <c r="C103" s="152" t="s">
        <v>147</v>
      </c>
      <c r="D103" s="158"/>
      <c r="E103" s="153">
        <v>0.17</v>
      </c>
      <c r="F103" s="153">
        <v>0.09</v>
      </c>
      <c r="G103" s="153">
        <v>0.1</v>
      </c>
      <c r="H103" s="153">
        <v>0.7</v>
      </c>
      <c r="I103" s="154">
        <f t="shared" si="4"/>
        <v>1.06</v>
      </c>
      <c r="J103" s="152">
        <v>21.1</v>
      </c>
      <c r="K103" s="152">
        <v>100</v>
      </c>
      <c r="L103" s="155">
        <v>75500</v>
      </c>
      <c r="M103" s="155">
        <v>41816</v>
      </c>
      <c r="N103" s="161">
        <f t="shared" si="5"/>
        <v>33465.344799999999</v>
      </c>
      <c r="R103" s="30"/>
      <c r="S103" s="31"/>
      <c r="T103" s="31"/>
      <c r="U103" s="31"/>
      <c r="V103" s="31"/>
      <c r="W103" s="31"/>
      <c r="X103" s="31"/>
    </row>
    <row r="104" spans="2:24" ht="15.75">
      <c r="B104" s="160" t="s">
        <v>152</v>
      </c>
      <c r="C104" s="157" t="s">
        <v>147</v>
      </c>
      <c r="D104" s="158"/>
      <c r="E104" s="153"/>
      <c r="F104" s="153"/>
      <c r="G104" s="153"/>
      <c r="H104" s="153"/>
      <c r="I104" s="154">
        <f t="shared" si="4"/>
        <v>0</v>
      </c>
      <c r="J104" s="152"/>
      <c r="K104" s="157">
        <v>100</v>
      </c>
      <c r="L104" s="155">
        <v>72600</v>
      </c>
      <c r="M104" s="155">
        <v>43906</v>
      </c>
      <c r="N104" s="161">
        <f t="shared" si="5"/>
        <v>0</v>
      </c>
      <c r="R104" s="30"/>
      <c r="S104" s="31"/>
      <c r="T104" s="31"/>
      <c r="U104" s="31"/>
      <c r="V104" s="31"/>
      <c r="W104" s="31"/>
      <c r="X104" s="31"/>
    </row>
    <row r="105" spans="2:24" ht="15.75">
      <c r="B105" s="160" t="s">
        <v>153</v>
      </c>
      <c r="C105" s="157" t="s">
        <v>147</v>
      </c>
      <c r="D105" s="158"/>
      <c r="E105" s="153"/>
      <c r="F105" s="153"/>
      <c r="G105" s="153"/>
      <c r="H105" s="153"/>
      <c r="I105" s="154">
        <f t="shared" si="4"/>
        <v>0</v>
      </c>
      <c r="J105" s="152"/>
      <c r="K105" s="157">
        <v>100</v>
      </c>
      <c r="L105" s="155">
        <v>71900</v>
      </c>
      <c r="M105" s="155">
        <v>41398</v>
      </c>
      <c r="N105" s="161">
        <f t="shared" si="5"/>
        <v>0</v>
      </c>
      <c r="R105" s="30"/>
      <c r="S105" s="31"/>
      <c r="T105" s="31"/>
      <c r="U105" s="31"/>
      <c r="V105" s="31"/>
      <c r="W105" s="31"/>
      <c r="X105" s="31"/>
    </row>
    <row r="106" spans="2:24" ht="15.75">
      <c r="B106" s="160" t="s">
        <v>154</v>
      </c>
      <c r="C106" s="157" t="s">
        <v>147</v>
      </c>
      <c r="D106" s="158"/>
      <c r="E106" s="153"/>
      <c r="F106" s="153"/>
      <c r="G106" s="153"/>
      <c r="H106" s="153"/>
      <c r="I106" s="154">
        <f t="shared" si="4"/>
        <v>0</v>
      </c>
      <c r="J106" s="152"/>
      <c r="K106" s="157">
        <v>100</v>
      </c>
      <c r="L106" s="155">
        <v>72200</v>
      </c>
      <c r="M106" s="155">
        <v>39934</v>
      </c>
      <c r="N106" s="161">
        <f t="shared" si="5"/>
        <v>0</v>
      </c>
      <c r="R106" s="30"/>
      <c r="S106" s="31"/>
      <c r="T106" s="31"/>
      <c r="U106" s="31"/>
      <c r="V106" s="31"/>
      <c r="W106" s="31"/>
      <c r="X106" s="31"/>
    </row>
    <row r="107" spans="2:24" ht="15.75">
      <c r="B107" s="160" t="s">
        <v>155</v>
      </c>
      <c r="C107" s="157" t="s">
        <v>147</v>
      </c>
      <c r="D107" s="158"/>
      <c r="E107" s="153"/>
      <c r="F107" s="153"/>
      <c r="G107" s="153"/>
      <c r="H107" s="153"/>
      <c r="I107" s="154">
        <f t="shared" si="4"/>
        <v>0</v>
      </c>
      <c r="J107" s="152"/>
      <c r="K107" s="157">
        <v>100</v>
      </c>
      <c r="L107" s="155">
        <v>72200</v>
      </c>
      <c r="M107" s="155">
        <v>42945</v>
      </c>
      <c r="N107" s="161">
        <f t="shared" si="5"/>
        <v>0</v>
      </c>
      <c r="R107" s="30"/>
      <c r="S107" s="31"/>
      <c r="T107" s="31"/>
      <c r="U107" s="31"/>
      <c r="V107" s="31"/>
      <c r="W107" s="31"/>
      <c r="X107" s="31"/>
    </row>
    <row r="108" spans="2:24" ht="15.75">
      <c r="B108" s="160" t="s">
        <v>156</v>
      </c>
      <c r="C108" s="157" t="s">
        <v>147</v>
      </c>
      <c r="D108" s="158"/>
      <c r="E108" s="153"/>
      <c r="F108" s="153"/>
      <c r="G108" s="153"/>
      <c r="H108" s="153"/>
      <c r="I108" s="154">
        <f t="shared" si="4"/>
        <v>0</v>
      </c>
      <c r="J108" s="152"/>
      <c r="K108" s="157">
        <v>100</v>
      </c>
      <c r="L108" s="155">
        <v>69300</v>
      </c>
      <c r="M108" s="155">
        <v>38931</v>
      </c>
      <c r="N108" s="161">
        <f t="shared" si="5"/>
        <v>0</v>
      </c>
      <c r="R108" s="30"/>
      <c r="S108" s="31"/>
      <c r="T108" s="31"/>
      <c r="U108" s="31"/>
      <c r="V108" s="31"/>
      <c r="W108" s="31"/>
      <c r="X108" s="31"/>
    </row>
    <row r="109" spans="2:24" ht="15.75">
      <c r="B109" s="160" t="s">
        <v>157</v>
      </c>
      <c r="C109" s="157" t="s">
        <v>147</v>
      </c>
      <c r="D109" s="158"/>
      <c r="E109" s="153"/>
      <c r="F109" s="153"/>
      <c r="G109" s="153"/>
      <c r="H109" s="153"/>
      <c r="I109" s="154">
        <f t="shared" si="4"/>
        <v>0</v>
      </c>
      <c r="J109" s="152"/>
      <c r="K109" s="157">
        <v>100</v>
      </c>
      <c r="L109" s="155">
        <v>82900</v>
      </c>
      <c r="M109" s="155">
        <v>31947</v>
      </c>
      <c r="N109" s="161">
        <f t="shared" si="5"/>
        <v>0</v>
      </c>
      <c r="R109" s="30"/>
      <c r="S109" s="31"/>
      <c r="T109" s="31"/>
      <c r="U109" s="31"/>
      <c r="V109" s="31"/>
      <c r="W109" s="31"/>
      <c r="X109" s="31"/>
    </row>
    <row r="110" spans="2:24" ht="15.75">
      <c r="B110" s="160" t="s">
        <v>43</v>
      </c>
      <c r="C110" s="152" t="s">
        <v>147</v>
      </c>
      <c r="D110" s="153"/>
      <c r="E110" s="153"/>
      <c r="F110" s="153"/>
      <c r="G110" s="153"/>
      <c r="H110" s="153"/>
      <c r="I110" s="154">
        <f t="shared" si="4"/>
        <v>0</v>
      </c>
      <c r="J110" s="152">
        <v>17.2</v>
      </c>
      <c r="K110" s="152">
        <v>100</v>
      </c>
      <c r="L110" s="155">
        <v>61600</v>
      </c>
      <c r="M110" s="155">
        <v>50179</v>
      </c>
      <c r="N110" s="161">
        <f t="shared" si="5"/>
        <v>0</v>
      </c>
      <c r="R110" s="30"/>
      <c r="S110" s="31"/>
      <c r="T110" s="31"/>
      <c r="U110" s="31"/>
      <c r="V110" s="31"/>
      <c r="W110" s="31"/>
      <c r="X110" s="31"/>
    </row>
    <row r="111" spans="2:24" ht="15.75">
      <c r="B111" s="160" t="s">
        <v>139</v>
      </c>
      <c r="C111" s="152" t="s">
        <v>147</v>
      </c>
      <c r="D111" s="153"/>
      <c r="E111" s="153"/>
      <c r="F111" s="153"/>
      <c r="G111" s="153"/>
      <c r="H111" s="153">
        <v>12.2</v>
      </c>
      <c r="I111" s="154">
        <f t="shared" si="4"/>
        <v>12.2</v>
      </c>
      <c r="J111" s="152">
        <v>15.7</v>
      </c>
      <c r="K111" s="152">
        <v>100</v>
      </c>
      <c r="L111" s="155">
        <v>48200</v>
      </c>
      <c r="M111" s="155">
        <v>46055</v>
      </c>
      <c r="N111" s="161">
        <f t="shared" si="5"/>
        <v>270821.82199999999</v>
      </c>
      <c r="R111" s="30"/>
      <c r="S111" s="31"/>
      <c r="T111" s="31"/>
      <c r="U111" s="31"/>
      <c r="V111" s="31"/>
      <c r="W111" s="31"/>
      <c r="X111" s="31"/>
    </row>
    <row r="112" spans="2:24" ht="15.75">
      <c r="B112" s="160" t="s">
        <v>140</v>
      </c>
      <c r="C112" s="152" t="s">
        <v>149</v>
      </c>
      <c r="D112" s="153">
        <v>0.87</v>
      </c>
      <c r="E112" s="153"/>
      <c r="F112" s="153">
        <v>2.48</v>
      </c>
      <c r="G112" s="153">
        <v>0.3</v>
      </c>
      <c r="H112" s="153">
        <v>8.5399999999999991</v>
      </c>
      <c r="I112" s="154">
        <f t="shared" si="4"/>
        <v>12.19</v>
      </c>
      <c r="J112" s="152">
        <v>15.3</v>
      </c>
      <c r="K112" s="152">
        <v>100</v>
      </c>
      <c r="L112" s="155">
        <v>54300</v>
      </c>
      <c r="M112" s="155">
        <v>38931</v>
      </c>
      <c r="N112" s="161">
        <f>I112*L112*M112/10000</f>
        <v>2576909.0726999999</v>
      </c>
      <c r="R112" s="30"/>
      <c r="S112" s="31"/>
      <c r="T112" s="31"/>
      <c r="U112" s="31"/>
      <c r="V112" s="31"/>
      <c r="W112" s="31"/>
      <c r="X112" s="31"/>
    </row>
    <row r="113" spans="2:24" ht="15.75">
      <c r="B113" s="160" t="s">
        <v>141</v>
      </c>
      <c r="C113" s="152" t="s">
        <v>147</v>
      </c>
      <c r="D113" s="153"/>
      <c r="E113" s="153"/>
      <c r="F113" s="153"/>
      <c r="G113" s="153"/>
      <c r="H113" s="153">
        <v>0.01</v>
      </c>
      <c r="I113" s="154">
        <f t="shared" si="4"/>
        <v>0.01</v>
      </c>
      <c r="J113" s="152">
        <v>20</v>
      </c>
      <c r="K113" s="152">
        <v>100</v>
      </c>
      <c r="L113" s="155">
        <v>72200</v>
      </c>
      <c r="M113" s="155">
        <v>41816</v>
      </c>
      <c r="N113" s="161">
        <f t="shared" si="5"/>
        <v>301.91152</v>
      </c>
      <c r="R113" s="30"/>
      <c r="S113" s="31"/>
      <c r="T113" s="31"/>
      <c r="U113" s="31"/>
      <c r="V113" s="31"/>
      <c r="W113" s="31"/>
      <c r="X113" s="31"/>
    </row>
    <row r="114" spans="2:24" ht="15.75">
      <c r="B114" s="160" t="s">
        <v>142</v>
      </c>
      <c r="C114" s="152" t="s">
        <v>147</v>
      </c>
      <c r="D114" s="153"/>
      <c r="E114" s="153"/>
      <c r="F114" s="153"/>
      <c r="G114" s="153"/>
      <c r="H114" s="153"/>
      <c r="I114" s="154">
        <f t="shared" si="4"/>
        <v>0</v>
      </c>
      <c r="J114" s="152">
        <v>25.8</v>
      </c>
      <c r="K114" s="152">
        <v>100</v>
      </c>
      <c r="L114" s="155">
        <v>95700</v>
      </c>
      <c r="M114" s="155">
        <v>28435</v>
      </c>
      <c r="N114" s="161">
        <f t="shared" si="5"/>
        <v>0</v>
      </c>
      <c r="R114" s="30"/>
      <c r="S114" s="31"/>
      <c r="T114" s="31"/>
      <c r="U114" s="31"/>
      <c r="V114" s="31"/>
      <c r="W114" s="31"/>
      <c r="X114" s="31"/>
    </row>
    <row r="115" spans="2:24" ht="15.75">
      <c r="B115" s="160" t="s">
        <v>143</v>
      </c>
      <c r="C115" s="152" t="s">
        <v>158</v>
      </c>
      <c r="D115" s="153">
        <v>1.76</v>
      </c>
      <c r="E115" s="153">
        <v>2.68</v>
      </c>
      <c r="F115" s="153"/>
      <c r="G115" s="153"/>
      <c r="H115" s="153"/>
      <c r="I115" s="154">
        <f t="shared" si="4"/>
        <v>4.4400000000000004</v>
      </c>
      <c r="J115" s="159">
        <v>0</v>
      </c>
      <c r="K115" s="152">
        <v>0</v>
      </c>
      <c r="L115" s="159">
        <v>0</v>
      </c>
      <c r="M115" s="159">
        <v>0</v>
      </c>
      <c r="N115" s="161">
        <f t="shared" si="5"/>
        <v>0</v>
      </c>
      <c r="R115" s="30"/>
      <c r="S115" s="31"/>
      <c r="T115" s="31"/>
      <c r="U115" s="31"/>
      <c r="V115" s="31"/>
      <c r="W115" s="31"/>
      <c r="X115" s="31"/>
    </row>
    <row r="116" spans="2:24" ht="13.5" customHeight="1" thickBot="1">
      <c r="B116" s="40" t="s">
        <v>12</v>
      </c>
      <c r="C116" s="241">
        <f>(SUM(N90:N114))</f>
        <v>256755243.40818998</v>
      </c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3"/>
      <c r="R116" s="41"/>
      <c r="S116" s="41"/>
      <c r="T116" s="41"/>
      <c r="U116" s="41"/>
      <c r="V116" s="41"/>
      <c r="W116" s="41"/>
      <c r="X116" s="41"/>
    </row>
    <row r="117" spans="2:24">
      <c r="B117" s="244" t="s">
        <v>165</v>
      </c>
      <c r="C117" s="244"/>
      <c r="D117" s="244"/>
      <c r="E117" s="244"/>
      <c r="F117" s="244"/>
      <c r="G117" s="244"/>
      <c r="H117" s="244"/>
      <c r="I117" s="244"/>
      <c r="J117" s="244"/>
      <c r="K117" s="244"/>
      <c r="L117" s="244"/>
      <c r="M117" s="244"/>
      <c r="N117" s="244"/>
      <c r="R117" s="41"/>
      <c r="S117" s="41"/>
      <c r="T117" s="41"/>
      <c r="U117" s="41"/>
      <c r="V117" s="41"/>
      <c r="W117" s="41"/>
      <c r="X117" s="41"/>
    </row>
    <row r="119" spans="2:24" ht="15.75" thickBot="1">
      <c r="B119" s="42" t="s">
        <v>166</v>
      </c>
    </row>
    <row r="120" spans="2:24" ht="78" thickBot="1">
      <c r="B120" s="43" t="s">
        <v>49</v>
      </c>
      <c r="C120" s="44" t="s">
        <v>50</v>
      </c>
      <c r="D120" s="44" t="s">
        <v>51</v>
      </c>
      <c r="E120" s="45" t="s">
        <v>52</v>
      </c>
    </row>
    <row r="121" spans="2:24">
      <c r="B121" s="168" t="s">
        <v>108</v>
      </c>
      <c r="C121" s="169">
        <v>95800000</v>
      </c>
      <c r="D121" s="170">
        <v>7.23</v>
      </c>
      <c r="E121" s="171">
        <f>C121*(100-D121)/100</f>
        <v>88873660</v>
      </c>
    </row>
    <row r="122" spans="2:24">
      <c r="B122" s="164" t="s">
        <v>109</v>
      </c>
      <c r="C122" s="165">
        <v>59100000</v>
      </c>
      <c r="D122" s="166">
        <v>6.73</v>
      </c>
      <c r="E122" s="51">
        <f>C122*(100-D122)/100</f>
        <v>55122570</v>
      </c>
    </row>
    <row r="123" spans="2:24">
      <c r="B123" s="164" t="s">
        <v>110</v>
      </c>
      <c r="C123" s="165">
        <v>10900000</v>
      </c>
      <c r="D123" s="166">
        <v>6.58</v>
      </c>
      <c r="E123" s="51">
        <f>C123*(100-D123)/100</f>
        <v>10182780</v>
      </c>
    </row>
    <row r="124" spans="2:24">
      <c r="B124" s="164" t="s">
        <v>111</v>
      </c>
      <c r="C124" s="165">
        <v>57200000</v>
      </c>
      <c r="D124" s="167"/>
      <c r="E124" s="51">
        <f>C124*(100-D124)/100</f>
        <v>57200000</v>
      </c>
    </row>
    <row r="125" spans="2:24">
      <c r="B125" s="164" t="s">
        <v>112</v>
      </c>
      <c r="C125" s="165">
        <v>53900000</v>
      </c>
      <c r="D125" s="166">
        <v>8.6999999999999993</v>
      </c>
      <c r="E125" s="51">
        <f>C125*(100-D125)/100</f>
        <v>49210700</v>
      </c>
    </row>
    <row r="126" spans="2:24">
      <c r="B126" s="52" t="s">
        <v>53</v>
      </c>
      <c r="C126" s="295">
        <f>SUM(E121:E125)</f>
        <v>260589710</v>
      </c>
      <c r="D126" s="295"/>
      <c r="E126" s="296"/>
      <c r="F126" s="53"/>
    </row>
    <row r="127" spans="2:24" ht="15.75" thickBot="1">
      <c r="B127" s="54" t="s">
        <v>54</v>
      </c>
      <c r="C127" s="226">
        <f>C116</f>
        <v>256755243.40818998</v>
      </c>
      <c r="D127" s="226"/>
      <c r="E127" s="227"/>
    </row>
    <row r="128" spans="2:24" ht="15.75" thickBot="1">
      <c r="B128" s="55" t="s">
        <v>115</v>
      </c>
      <c r="C128" s="266">
        <f>C127/C126</f>
        <v>0.98528542592180623</v>
      </c>
      <c r="D128" s="266"/>
      <c r="E128" s="267"/>
    </row>
    <row r="129" spans="2:6">
      <c r="B129" s="56" t="s">
        <v>167</v>
      </c>
    </row>
    <row r="130" spans="2:6">
      <c r="B130" s="56"/>
    </row>
    <row r="131" spans="2:6" ht="15.75" thickBot="1">
      <c r="B131" s="42" t="s">
        <v>100</v>
      </c>
    </row>
    <row r="132" spans="2:6" ht="96.75" thickBot="1">
      <c r="B132" s="60" t="s">
        <v>57</v>
      </c>
      <c r="C132" s="19">
        <v>2010</v>
      </c>
      <c r="D132" s="19">
        <v>2009</v>
      </c>
      <c r="E132" s="19">
        <v>2008</v>
      </c>
      <c r="F132" s="61" t="s">
        <v>58</v>
      </c>
    </row>
    <row r="133" spans="2:6" ht="30">
      <c r="B133" s="62" t="s">
        <v>59</v>
      </c>
      <c r="C133" s="63">
        <f>C127</f>
        <v>256755243.40818998</v>
      </c>
      <c r="D133" s="63">
        <f>C78</f>
        <v>208481440.68945</v>
      </c>
      <c r="E133" s="63">
        <f>C38</f>
        <v>197137914.81532994</v>
      </c>
      <c r="F133" s="289">
        <f>ROUNDDOWN((C133+D133+E133)/(C134+D134+E134),4)</f>
        <v>0.99129999999999996</v>
      </c>
    </row>
    <row r="134" spans="2:6" ht="40.5">
      <c r="B134" s="64" t="s">
        <v>60</v>
      </c>
      <c r="C134" s="65">
        <f>C126</f>
        <v>260589710</v>
      </c>
      <c r="D134" s="65">
        <f>C77</f>
        <v>206911050</v>
      </c>
      <c r="E134" s="65">
        <f>C37</f>
        <v>200640770</v>
      </c>
      <c r="F134" s="290"/>
    </row>
    <row r="135" spans="2:6" ht="17.25" thickBot="1">
      <c r="B135" s="66" t="s">
        <v>61</v>
      </c>
      <c r="C135" s="67">
        <f>C128</f>
        <v>0.98528542592180623</v>
      </c>
      <c r="D135" s="67">
        <f>C79</f>
        <v>1.0075896898181609</v>
      </c>
      <c r="E135" s="67">
        <f>C39</f>
        <v>0.98254165798571214</v>
      </c>
      <c r="F135" s="291"/>
    </row>
  </sheetData>
  <mergeCells count="93">
    <mergeCell ref="N43:N45"/>
    <mergeCell ref="H46:H49"/>
    <mergeCell ref="I46:I49"/>
    <mergeCell ref="F43:F45"/>
    <mergeCell ref="G43:G45"/>
    <mergeCell ref="K43:K45"/>
    <mergeCell ref="H43:H45"/>
    <mergeCell ref="I43:I45"/>
    <mergeCell ref="J43:J45"/>
    <mergeCell ref="M46:M49"/>
    <mergeCell ref="F133:F135"/>
    <mergeCell ref="L46:L49"/>
    <mergeCell ref="C67:N67"/>
    <mergeCell ref="C127:E127"/>
    <mergeCell ref="C128:E128"/>
    <mergeCell ref="N46:N49"/>
    <mergeCell ref="C126:E126"/>
    <mergeCell ref="J86:J89"/>
    <mergeCell ref="F86:F89"/>
    <mergeCell ref="F83:F85"/>
    <mergeCell ref="N6:N9"/>
    <mergeCell ref="M3:M5"/>
    <mergeCell ref="N3:N5"/>
    <mergeCell ref="B6:B9"/>
    <mergeCell ref="C6:C9"/>
    <mergeCell ref="D6:D9"/>
    <mergeCell ref="E6:E9"/>
    <mergeCell ref="F6:F9"/>
    <mergeCell ref="J6:J9"/>
    <mergeCell ref="K3:K5"/>
    <mergeCell ref="B3:B5"/>
    <mergeCell ref="L6:L9"/>
    <mergeCell ref="G6:G9"/>
    <mergeCell ref="H6:H9"/>
    <mergeCell ref="I6:I9"/>
    <mergeCell ref="L3:L5"/>
    <mergeCell ref="I3:I5"/>
    <mergeCell ref="J3:J5"/>
    <mergeCell ref="F3:F5"/>
    <mergeCell ref="G3:G5"/>
    <mergeCell ref="H3:H5"/>
    <mergeCell ref="K6:K9"/>
    <mergeCell ref="B86:B89"/>
    <mergeCell ref="C86:C89"/>
    <mergeCell ref="D86:D89"/>
    <mergeCell ref="C79:E79"/>
    <mergeCell ref="E86:E89"/>
    <mergeCell ref="C37:E37"/>
    <mergeCell ref="C3:C5"/>
    <mergeCell ref="D3:D5"/>
    <mergeCell ref="E3:E5"/>
    <mergeCell ref="C27:N27"/>
    <mergeCell ref="M6:M9"/>
    <mergeCell ref="C39:E39"/>
    <mergeCell ref="E83:E85"/>
    <mergeCell ref="C38:E38"/>
    <mergeCell ref="K46:K49"/>
    <mergeCell ref="M43:M45"/>
    <mergeCell ref="L43:L45"/>
    <mergeCell ref="F46:F49"/>
    <mergeCell ref="C116:N116"/>
    <mergeCell ref="B117:N117"/>
    <mergeCell ref="B82:N82"/>
    <mergeCell ref="B83:B85"/>
    <mergeCell ref="C83:C85"/>
    <mergeCell ref="G83:G85"/>
    <mergeCell ref="D83:D85"/>
    <mergeCell ref="G86:G89"/>
    <mergeCell ref="H86:H89"/>
    <mergeCell ref="I86:I89"/>
    <mergeCell ref="B43:B45"/>
    <mergeCell ref="C43:C45"/>
    <mergeCell ref="D43:D45"/>
    <mergeCell ref="C77:E77"/>
    <mergeCell ref="D46:D49"/>
    <mergeCell ref="C46:C49"/>
    <mergeCell ref="B46:B49"/>
    <mergeCell ref="E43:E45"/>
    <mergeCell ref="E46:E49"/>
    <mergeCell ref="G46:G49"/>
    <mergeCell ref="C78:E78"/>
    <mergeCell ref="I83:I85"/>
    <mergeCell ref="J83:J85"/>
    <mergeCell ref="H83:H85"/>
    <mergeCell ref="J46:J49"/>
    <mergeCell ref="L83:L85"/>
    <mergeCell ref="M83:M85"/>
    <mergeCell ref="N83:N85"/>
    <mergeCell ref="K86:K89"/>
    <mergeCell ref="L86:L89"/>
    <mergeCell ref="M86:M89"/>
    <mergeCell ref="N86:N89"/>
    <mergeCell ref="K83:K85"/>
  </mergeCells>
  <phoneticPr fontId="2" type="noConversion"/>
  <pageMargins left="0.7" right="0.7" top="0.75" bottom="0.75" header="0.3" footer="0.3"/>
  <pageSetup paperSize="9" orientation="portrait" verticalDpi="0" r:id="rId1"/>
  <ignoredErrors>
    <ignoredError sqref="N63 N23 N96 N1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2:M62"/>
  <sheetViews>
    <sheetView topLeftCell="A47" workbookViewId="0">
      <selection activeCell="B71" sqref="B71"/>
    </sheetView>
  </sheetViews>
  <sheetFormatPr defaultColWidth="9" defaultRowHeight="15"/>
  <cols>
    <col min="1" max="1" width="2.85546875" style="22" customWidth="1"/>
    <col min="2" max="2" width="20.140625" style="22" customWidth="1"/>
    <col min="3" max="3" width="9.85546875" style="22" bestFit="1" customWidth="1"/>
    <col min="4" max="4" width="10.85546875" style="22" bestFit="1" customWidth="1"/>
    <col min="5" max="12" width="9" style="22"/>
    <col min="13" max="13" width="16.28515625" style="22" customWidth="1"/>
    <col min="14" max="16384" width="9" style="22"/>
  </cols>
  <sheetData>
    <row r="2" spans="2:13" ht="18" thickBot="1">
      <c r="B2" s="42" t="s">
        <v>119</v>
      </c>
    </row>
    <row r="3" spans="2:13">
      <c r="B3" s="315" t="s">
        <v>10</v>
      </c>
      <c r="C3" s="228" t="s">
        <v>11</v>
      </c>
      <c r="D3" s="307" t="s">
        <v>103</v>
      </c>
      <c r="E3" s="307" t="s">
        <v>104</v>
      </c>
      <c r="F3" s="307" t="s">
        <v>105</v>
      </c>
      <c r="G3" s="303" t="s">
        <v>106</v>
      </c>
      <c r="H3" s="303" t="s">
        <v>107</v>
      </c>
      <c r="I3" s="303" t="s">
        <v>12</v>
      </c>
      <c r="J3" s="303" t="s">
        <v>62</v>
      </c>
      <c r="K3" s="303" t="s">
        <v>169</v>
      </c>
      <c r="L3" s="303" t="s">
        <v>63</v>
      </c>
      <c r="M3" s="318" t="s">
        <v>64</v>
      </c>
    </row>
    <row r="4" spans="2:13">
      <c r="B4" s="316"/>
      <c r="C4" s="229"/>
      <c r="D4" s="308"/>
      <c r="E4" s="308"/>
      <c r="F4" s="308"/>
      <c r="G4" s="304"/>
      <c r="H4" s="304"/>
      <c r="I4" s="304"/>
      <c r="J4" s="304"/>
      <c r="K4" s="304"/>
      <c r="L4" s="304"/>
      <c r="M4" s="319"/>
    </row>
    <row r="5" spans="2:13" ht="26.25">
      <c r="B5" s="316"/>
      <c r="C5" s="229"/>
      <c r="D5" s="173" t="s">
        <v>170</v>
      </c>
      <c r="E5" s="173" t="s">
        <v>171</v>
      </c>
      <c r="F5" s="173" t="s">
        <v>172</v>
      </c>
      <c r="G5" s="153" t="s">
        <v>173</v>
      </c>
      <c r="H5" s="153" t="s">
        <v>174</v>
      </c>
      <c r="I5" s="153" t="s">
        <v>175</v>
      </c>
      <c r="J5" s="153" t="s">
        <v>176</v>
      </c>
      <c r="K5" s="153" t="s">
        <v>177</v>
      </c>
      <c r="L5" s="153" t="s">
        <v>178</v>
      </c>
      <c r="M5" s="163" t="s">
        <v>179</v>
      </c>
    </row>
    <row r="6" spans="2:13" ht="15.75">
      <c r="B6" s="32" t="s">
        <v>65</v>
      </c>
      <c r="C6" s="174" t="s">
        <v>180</v>
      </c>
      <c r="D6" s="175">
        <v>4850.49</v>
      </c>
      <c r="E6" s="175">
        <v>2771.89</v>
      </c>
      <c r="F6" s="175">
        <v>483.72</v>
      </c>
      <c r="G6" s="175">
        <v>2916.46</v>
      </c>
      <c r="H6" s="176">
        <v>2494.9</v>
      </c>
      <c r="I6" s="186">
        <f>SUM(D6:H6)</f>
        <v>13517.46</v>
      </c>
      <c r="J6" s="177">
        <v>20908</v>
      </c>
      <c r="K6" s="178">
        <v>87300</v>
      </c>
      <c r="L6" s="153">
        <v>1</v>
      </c>
      <c r="M6" s="161">
        <f t="shared" ref="M6:M12" si="0">I6*J6*K6*L6/100000</f>
        <v>246729925.86263999</v>
      </c>
    </row>
    <row r="7" spans="2:13" ht="15.75">
      <c r="B7" s="32" t="s">
        <v>168</v>
      </c>
      <c r="C7" s="174" t="s">
        <v>180</v>
      </c>
      <c r="D7" s="175">
        <v>0</v>
      </c>
      <c r="E7" s="175">
        <v>0</v>
      </c>
      <c r="F7" s="175">
        <v>0</v>
      </c>
      <c r="G7" s="175">
        <v>1.05</v>
      </c>
      <c r="H7" s="179">
        <v>0</v>
      </c>
      <c r="I7" s="186">
        <f t="shared" ref="I7:I12" si="1">SUM(D7:H7)</f>
        <v>1.05</v>
      </c>
      <c r="J7" s="177">
        <v>26344</v>
      </c>
      <c r="K7" s="178">
        <v>87300</v>
      </c>
      <c r="L7" s="153">
        <v>1</v>
      </c>
      <c r="M7" s="161">
        <f t="shared" si="0"/>
        <v>24148.227599999998</v>
      </c>
    </row>
    <row r="8" spans="2:13" ht="15.75">
      <c r="B8" s="32" t="s">
        <v>132</v>
      </c>
      <c r="C8" s="174" t="s">
        <v>180</v>
      </c>
      <c r="D8" s="175">
        <v>11.01</v>
      </c>
      <c r="E8" s="175">
        <v>0</v>
      </c>
      <c r="F8" s="175">
        <v>0</v>
      </c>
      <c r="G8" s="175">
        <v>42.96</v>
      </c>
      <c r="H8" s="179">
        <v>6.82</v>
      </c>
      <c r="I8" s="186">
        <f t="shared" si="1"/>
        <v>60.79</v>
      </c>
      <c r="J8" s="177">
        <v>8363</v>
      </c>
      <c r="K8" s="178">
        <v>87300</v>
      </c>
      <c r="L8" s="153">
        <v>1</v>
      </c>
      <c r="M8" s="161">
        <f t="shared" si="0"/>
        <v>443821.65020999999</v>
      </c>
    </row>
    <row r="9" spans="2:13" ht="15.75">
      <c r="B9" s="32" t="s">
        <v>133</v>
      </c>
      <c r="C9" s="174" t="s">
        <v>180</v>
      </c>
      <c r="D9" s="175">
        <v>0</v>
      </c>
      <c r="E9" s="175">
        <v>0</v>
      </c>
      <c r="F9" s="175">
        <v>0</v>
      </c>
      <c r="G9" s="175">
        <v>0</v>
      </c>
      <c r="H9" s="179">
        <v>0</v>
      </c>
      <c r="I9" s="186">
        <f t="shared" si="1"/>
        <v>0</v>
      </c>
      <c r="J9" s="177">
        <v>20908</v>
      </c>
      <c r="K9" s="178">
        <v>87300</v>
      </c>
      <c r="L9" s="153">
        <v>1</v>
      </c>
      <c r="M9" s="161">
        <f t="shared" si="0"/>
        <v>0</v>
      </c>
    </row>
    <row r="10" spans="2:13" ht="15.75">
      <c r="B10" s="32" t="s">
        <v>148</v>
      </c>
      <c r="C10" s="174" t="s">
        <v>180</v>
      </c>
      <c r="D10" s="175">
        <v>355.13</v>
      </c>
      <c r="E10" s="175">
        <v>37.86</v>
      </c>
      <c r="F10" s="175"/>
      <c r="G10" s="175">
        <v>163.58000000000001</v>
      </c>
      <c r="H10" s="179">
        <v>2.85</v>
      </c>
      <c r="I10" s="186">
        <f t="shared" si="1"/>
        <v>559.42000000000007</v>
      </c>
      <c r="J10" s="177">
        <v>8363</v>
      </c>
      <c r="K10" s="178">
        <v>87300</v>
      </c>
      <c r="L10" s="153">
        <v>1</v>
      </c>
      <c r="M10" s="161">
        <f t="shared" si="0"/>
        <v>4084268.9185800008</v>
      </c>
    </row>
    <row r="11" spans="2:13" ht="15.75">
      <c r="B11" s="32" t="s">
        <v>35</v>
      </c>
      <c r="C11" s="174" t="s">
        <v>180</v>
      </c>
      <c r="D11" s="175">
        <v>0</v>
      </c>
      <c r="E11" s="175">
        <v>0</v>
      </c>
      <c r="F11" s="175">
        <v>0</v>
      </c>
      <c r="G11" s="175">
        <v>0</v>
      </c>
      <c r="H11" s="179">
        <v>0</v>
      </c>
      <c r="I11" s="186">
        <f t="shared" si="1"/>
        <v>0</v>
      </c>
      <c r="J11" s="177">
        <v>28435</v>
      </c>
      <c r="K11" s="178">
        <v>95700</v>
      </c>
      <c r="L11" s="153"/>
      <c r="M11" s="161">
        <f t="shared" si="0"/>
        <v>0</v>
      </c>
    </row>
    <row r="12" spans="2:13" ht="15.75">
      <c r="B12" s="32" t="s">
        <v>142</v>
      </c>
      <c r="C12" s="33" t="s">
        <v>180</v>
      </c>
      <c r="D12" s="175">
        <v>0</v>
      </c>
      <c r="E12" s="175">
        <v>0</v>
      </c>
      <c r="F12" s="175">
        <v>7.99</v>
      </c>
      <c r="G12" s="175">
        <v>0</v>
      </c>
      <c r="H12" s="179">
        <v>0</v>
      </c>
      <c r="I12" s="186">
        <f t="shared" si="1"/>
        <v>7.99</v>
      </c>
      <c r="J12" s="177">
        <v>28435</v>
      </c>
      <c r="K12" s="178">
        <v>95700</v>
      </c>
      <c r="L12" s="153">
        <v>1</v>
      </c>
      <c r="M12" s="161">
        <f t="shared" si="0"/>
        <v>217426.23705</v>
      </c>
    </row>
    <row r="13" spans="2:13" ht="15.75" thickBot="1">
      <c r="B13" s="73" t="s">
        <v>66</v>
      </c>
      <c r="C13" s="320">
        <f>SUM(M6:M12)</f>
        <v>251499590.89607999</v>
      </c>
      <c r="D13" s="320"/>
      <c r="E13" s="320"/>
      <c r="F13" s="320"/>
      <c r="G13" s="320"/>
      <c r="H13" s="320"/>
      <c r="I13" s="320"/>
      <c r="J13" s="320"/>
      <c r="K13" s="320"/>
      <c r="L13" s="320"/>
      <c r="M13" s="321"/>
    </row>
    <row r="14" spans="2:13" ht="15.75">
      <c r="B14" s="180" t="s">
        <v>136</v>
      </c>
      <c r="C14" s="181" t="s">
        <v>180</v>
      </c>
      <c r="D14" s="182">
        <v>0</v>
      </c>
      <c r="E14" s="182">
        <v>0</v>
      </c>
      <c r="F14" s="182">
        <v>0</v>
      </c>
      <c r="G14" s="182">
        <v>0</v>
      </c>
      <c r="H14" s="183">
        <v>0</v>
      </c>
      <c r="I14" s="187">
        <f t="shared" ref="I14:I19" si="2">SUM(D14:H14)</f>
        <v>0</v>
      </c>
      <c r="J14" s="184">
        <v>41816</v>
      </c>
      <c r="K14" s="185">
        <v>71100</v>
      </c>
      <c r="L14" s="68">
        <v>1</v>
      </c>
      <c r="M14" s="69">
        <f t="shared" ref="M14:M19" si="3">I14*J14*K14*L14/100000</f>
        <v>0</v>
      </c>
    </row>
    <row r="15" spans="2:13" ht="15.75">
      <c r="B15" s="32" t="s">
        <v>40</v>
      </c>
      <c r="C15" s="174" t="s">
        <v>180</v>
      </c>
      <c r="D15" s="175">
        <v>0.01</v>
      </c>
      <c r="E15" s="175">
        <v>0</v>
      </c>
      <c r="F15" s="175">
        <v>0.03</v>
      </c>
      <c r="G15" s="175">
        <v>0</v>
      </c>
      <c r="H15" s="179">
        <v>0.01</v>
      </c>
      <c r="I15" s="188">
        <f t="shared" si="2"/>
        <v>0.05</v>
      </c>
      <c r="J15" s="177">
        <v>43070</v>
      </c>
      <c r="K15" s="178">
        <v>67500</v>
      </c>
      <c r="L15" s="71">
        <v>1</v>
      </c>
      <c r="M15" s="72">
        <f t="shared" si="3"/>
        <v>1453.6125</v>
      </c>
    </row>
    <row r="16" spans="2:13" ht="15.75">
      <c r="B16" s="32" t="s">
        <v>137</v>
      </c>
      <c r="C16" s="174" t="s">
        <v>180</v>
      </c>
      <c r="D16" s="175">
        <v>0.67</v>
      </c>
      <c r="E16" s="175">
        <v>0.42</v>
      </c>
      <c r="F16" s="175">
        <v>0.21</v>
      </c>
      <c r="G16" s="175">
        <v>0.23</v>
      </c>
      <c r="H16" s="179">
        <v>0.39</v>
      </c>
      <c r="I16" s="188">
        <f t="shared" si="2"/>
        <v>1.92</v>
      </c>
      <c r="J16" s="177">
        <v>42652</v>
      </c>
      <c r="K16" s="178">
        <v>72600</v>
      </c>
      <c r="L16" s="71">
        <v>1</v>
      </c>
      <c r="M16" s="72">
        <f t="shared" si="3"/>
        <v>59453.475839999999</v>
      </c>
    </row>
    <row r="17" spans="2:13" ht="15.75">
      <c r="B17" s="32" t="s">
        <v>138</v>
      </c>
      <c r="C17" s="174" t="s">
        <v>180</v>
      </c>
      <c r="D17" s="175">
        <v>0</v>
      </c>
      <c r="E17" s="175">
        <v>0.17</v>
      </c>
      <c r="F17" s="175">
        <v>0.09</v>
      </c>
      <c r="G17" s="175">
        <v>0.1</v>
      </c>
      <c r="H17" s="179">
        <v>0.7</v>
      </c>
      <c r="I17" s="188">
        <f t="shared" si="2"/>
        <v>1.06</v>
      </c>
      <c r="J17" s="177">
        <v>41816</v>
      </c>
      <c r="K17" s="178">
        <v>75500</v>
      </c>
      <c r="L17" s="71">
        <v>1</v>
      </c>
      <c r="M17" s="72">
        <f t="shared" si="3"/>
        <v>33465.344799999999</v>
      </c>
    </row>
    <row r="18" spans="2:13" ht="15.75">
      <c r="B18" s="32" t="s">
        <v>157</v>
      </c>
      <c r="C18" s="174" t="s">
        <v>180</v>
      </c>
      <c r="D18" s="175">
        <v>0</v>
      </c>
      <c r="E18" s="175">
        <v>0</v>
      </c>
      <c r="F18" s="175">
        <v>0</v>
      </c>
      <c r="G18" s="175">
        <v>0</v>
      </c>
      <c r="H18" s="179">
        <v>0</v>
      </c>
      <c r="I18" s="188">
        <f t="shared" si="2"/>
        <v>0</v>
      </c>
      <c r="J18" s="177">
        <v>31947</v>
      </c>
      <c r="K18" s="178">
        <v>82900</v>
      </c>
      <c r="L18" s="71">
        <v>1</v>
      </c>
      <c r="M18" s="72">
        <f t="shared" si="3"/>
        <v>0</v>
      </c>
    </row>
    <row r="19" spans="2:13" ht="15.75">
      <c r="B19" s="32" t="s">
        <v>141</v>
      </c>
      <c r="C19" s="33" t="s">
        <v>180</v>
      </c>
      <c r="D19" s="175">
        <v>0</v>
      </c>
      <c r="E19" s="175">
        <v>0</v>
      </c>
      <c r="F19" s="175">
        <v>0</v>
      </c>
      <c r="G19" s="175">
        <v>0</v>
      </c>
      <c r="H19" s="179">
        <v>0.01</v>
      </c>
      <c r="I19" s="188">
        <f t="shared" si="2"/>
        <v>0.01</v>
      </c>
      <c r="J19" s="177">
        <v>41816</v>
      </c>
      <c r="K19" s="178">
        <v>75500</v>
      </c>
      <c r="L19" s="71">
        <v>1</v>
      </c>
      <c r="M19" s="72">
        <f t="shared" si="3"/>
        <v>315.71080000000006</v>
      </c>
    </row>
    <row r="20" spans="2:13" ht="15.75" thickBot="1">
      <c r="B20" s="73" t="s">
        <v>67</v>
      </c>
      <c r="C20" s="241">
        <f>SUM(M14:M19)</f>
        <v>94688.143940000009</v>
      </c>
      <c r="D20" s="241"/>
      <c r="E20" s="241"/>
      <c r="F20" s="241"/>
      <c r="G20" s="241"/>
      <c r="H20" s="241"/>
      <c r="I20" s="241"/>
      <c r="J20" s="241"/>
      <c r="K20" s="241"/>
      <c r="L20" s="241"/>
      <c r="M20" s="317"/>
    </row>
    <row r="21" spans="2:13" ht="15.75">
      <c r="B21" s="180" t="s">
        <v>140</v>
      </c>
      <c r="C21" s="172" t="s">
        <v>182</v>
      </c>
      <c r="D21" s="182">
        <v>8.6999999999999993</v>
      </c>
      <c r="E21" s="182">
        <v>0</v>
      </c>
      <c r="F21" s="182">
        <v>24.8</v>
      </c>
      <c r="G21" s="182">
        <v>3</v>
      </c>
      <c r="H21" s="183">
        <v>85.4</v>
      </c>
      <c r="I21" s="187">
        <f>SUM(D21:H21)</f>
        <v>121.9</v>
      </c>
      <c r="J21" s="184">
        <v>38931</v>
      </c>
      <c r="K21" s="185">
        <v>54300</v>
      </c>
      <c r="L21" s="68">
        <v>1</v>
      </c>
      <c r="M21" s="74">
        <f>I21*J21*K21*L21/100000</f>
        <v>2576909.0727000004</v>
      </c>
    </row>
    <row r="22" spans="2:13" ht="15.75">
      <c r="B22" s="32" t="s">
        <v>181</v>
      </c>
      <c r="C22" s="33" t="s">
        <v>180</v>
      </c>
      <c r="D22" s="175">
        <v>0</v>
      </c>
      <c r="E22" s="175">
        <v>0</v>
      </c>
      <c r="F22" s="175">
        <v>0</v>
      </c>
      <c r="G22" s="175">
        <v>0</v>
      </c>
      <c r="H22" s="179">
        <v>0</v>
      </c>
      <c r="I22" s="188">
        <f t="shared" ref="I22:I28" si="4">SUM(D22:H22)</f>
        <v>0</v>
      </c>
      <c r="J22" s="177">
        <v>51434</v>
      </c>
      <c r="K22" s="178">
        <v>54300</v>
      </c>
      <c r="L22" s="71">
        <v>1</v>
      </c>
      <c r="M22" s="75">
        <f t="shared" ref="M22:M28" si="5">I22*J22*K22*L22/100000</f>
        <v>0</v>
      </c>
    </row>
    <row r="23" spans="2:13" ht="15.75">
      <c r="B23" s="32" t="s">
        <v>134</v>
      </c>
      <c r="C23" s="33" t="s">
        <v>182</v>
      </c>
      <c r="D23" s="175">
        <v>19.7</v>
      </c>
      <c r="E23" s="175">
        <v>8.9</v>
      </c>
      <c r="F23" s="175">
        <v>0</v>
      </c>
      <c r="G23" s="175">
        <v>0</v>
      </c>
      <c r="H23" s="179">
        <v>7</v>
      </c>
      <c r="I23" s="188">
        <f t="shared" si="4"/>
        <v>35.6</v>
      </c>
      <c r="J23" s="177">
        <v>16726</v>
      </c>
      <c r="K23" s="178">
        <v>37300</v>
      </c>
      <c r="L23" s="71">
        <v>1</v>
      </c>
      <c r="M23" s="75">
        <f t="shared" si="5"/>
        <v>222101.20879999999</v>
      </c>
    </row>
    <row r="24" spans="2:13" ht="15.75">
      <c r="B24" s="32" t="s">
        <v>150</v>
      </c>
      <c r="C24" s="174" t="s">
        <v>182</v>
      </c>
      <c r="D24" s="175">
        <v>182.4</v>
      </c>
      <c r="E24" s="175">
        <v>40.6</v>
      </c>
      <c r="F24" s="175">
        <v>0</v>
      </c>
      <c r="G24" s="175">
        <v>0</v>
      </c>
      <c r="H24" s="179">
        <v>52.8</v>
      </c>
      <c r="I24" s="188">
        <f t="shared" si="4"/>
        <v>275.8</v>
      </c>
      <c r="J24" s="177">
        <v>3763</v>
      </c>
      <c r="K24" s="178">
        <v>219000</v>
      </c>
      <c r="L24" s="71">
        <v>1</v>
      </c>
      <c r="M24" s="75">
        <f t="shared" si="5"/>
        <v>2272859.5260000001</v>
      </c>
    </row>
    <row r="25" spans="2:13" ht="15.75">
      <c r="B25" s="32" t="s">
        <v>151</v>
      </c>
      <c r="C25" s="174" t="s">
        <v>182</v>
      </c>
      <c r="D25" s="175">
        <v>0</v>
      </c>
      <c r="E25" s="175">
        <v>3.1</v>
      </c>
      <c r="F25" s="175">
        <v>0</v>
      </c>
      <c r="G25" s="175">
        <v>0</v>
      </c>
      <c r="H25" s="179">
        <v>0</v>
      </c>
      <c r="I25" s="188">
        <f t="shared" si="4"/>
        <v>3.1</v>
      </c>
      <c r="J25" s="177">
        <v>7945</v>
      </c>
      <c r="K25" s="178">
        <v>145000</v>
      </c>
      <c r="L25" s="71">
        <v>1</v>
      </c>
      <c r="M25" s="75">
        <f t="shared" si="5"/>
        <v>35712.775000000001</v>
      </c>
    </row>
    <row r="26" spans="2:13" ht="15.75">
      <c r="B26" s="32" t="s">
        <v>135</v>
      </c>
      <c r="C26" s="33" t="s">
        <v>182</v>
      </c>
      <c r="D26" s="175">
        <v>0</v>
      </c>
      <c r="E26" s="175">
        <v>0</v>
      </c>
      <c r="F26" s="175">
        <v>0</v>
      </c>
      <c r="G26" s="175">
        <v>0</v>
      </c>
      <c r="H26" s="179">
        <v>0</v>
      </c>
      <c r="I26" s="188">
        <f t="shared" si="4"/>
        <v>0</v>
      </c>
      <c r="J26" s="177">
        <v>5227</v>
      </c>
      <c r="K26" s="178">
        <v>37300</v>
      </c>
      <c r="L26" s="71">
        <v>1</v>
      </c>
      <c r="M26" s="75">
        <f t="shared" si="5"/>
        <v>0</v>
      </c>
    </row>
    <row r="27" spans="2:13" ht="15.75">
      <c r="B27" s="32" t="s">
        <v>43</v>
      </c>
      <c r="C27" s="33" t="s">
        <v>180</v>
      </c>
      <c r="D27" s="175">
        <v>0</v>
      </c>
      <c r="E27" s="175">
        <v>0</v>
      </c>
      <c r="F27" s="175">
        <v>0</v>
      </c>
      <c r="G27" s="175">
        <v>0</v>
      </c>
      <c r="H27" s="179">
        <v>0</v>
      </c>
      <c r="I27" s="188">
        <f t="shared" si="4"/>
        <v>0</v>
      </c>
      <c r="J27" s="177">
        <v>50179</v>
      </c>
      <c r="K27" s="178">
        <v>61600</v>
      </c>
      <c r="L27" s="71">
        <v>1</v>
      </c>
      <c r="M27" s="75">
        <f t="shared" si="5"/>
        <v>0</v>
      </c>
    </row>
    <row r="28" spans="2:13" ht="16.5" thickBot="1">
      <c r="B28" s="40" t="s">
        <v>139</v>
      </c>
      <c r="C28" s="189" t="s">
        <v>180</v>
      </c>
      <c r="D28" s="190">
        <v>0</v>
      </c>
      <c r="E28" s="190">
        <v>0</v>
      </c>
      <c r="F28" s="190">
        <v>0</v>
      </c>
      <c r="G28" s="190">
        <v>0</v>
      </c>
      <c r="H28" s="191">
        <v>12.2</v>
      </c>
      <c r="I28" s="192">
        <f t="shared" si="4"/>
        <v>12.2</v>
      </c>
      <c r="J28" s="193">
        <v>46055</v>
      </c>
      <c r="K28" s="194">
        <v>48200</v>
      </c>
      <c r="L28" s="195">
        <v>1</v>
      </c>
      <c r="M28" s="196">
        <f t="shared" si="5"/>
        <v>270821.82199999999</v>
      </c>
    </row>
    <row r="29" spans="2:13" ht="15.75" thickBot="1">
      <c r="B29" s="76" t="s">
        <v>68</v>
      </c>
      <c r="C29" s="299">
        <f>SUM(M21:M28)</f>
        <v>5378404.4045000011</v>
      </c>
      <c r="D29" s="299"/>
      <c r="E29" s="299"/>
      <c r="F29" s="299"/>
      <c r="G29" s="299"/>
      <c r="H29" s="299"/>
      <c r="I29" s="299"/>
      <c r="J29" s="299"/>
      <c r="K29" s="299"/>
      <c r="L29" s="299"/>
      <c r="M29" s="300"/>
    </row>
    <row r="30" spans="2:13" ht="15.75" thickBot="1">
      <c r="B30" s="76" t="s">
        <v>69</v>
      </c>
      <c r="C30" s="301">
        <f>C13+C20+C29</f>
        <v>256972683.44452</v>
      </c>
      <c r="D30" s="301"/>
      <c r="E30" s="301"/>
      <c r="F30" s="301"/>
      <c r="G30" s="301"/>
      <c r="H30" s="301"/>
      <c r="I30" s="301"/>
      <c r="J30" s="301"/>
      <c r="K30" s="301"/>
      <c r="L30" s="301"/>
      <c r="M30" s="302"/>
    </row>
    <row r="31" spans="2:13">
      <c r="B31" s="56" t="s">
        <v>165</v>
      </c>
    </row>
    <row r="32" spans="2:13">
      <c r="B32" s="77"/>
    </row>
    <row r="33" spans="2:8" ht="15.75" thickBot="1">
      <c r="B33" s="42" t="s">
        <v>70</v>
      </c>
    </row>
    <row r="34" spans="2:8" ht="75">
      <c r="B34" s="78"/>
      <c r="C34" s="79" t="s">
        <v>71</v>
      </c>
      <c r="D34" s="80" t="s">
        <v>72</v>
      </c>
      <c r="E34" s="80" t="s">
        <v>129</v>
      </c>
      <c r="F34" s="79" t="s">
        <v>73</v>
      </c>
      <c r="G34" s="81" t="s">
        <v>74</v>
      </c>
    </row>
    <row r="35" spans="2:8" ht="45.75" thickBot="1">
      <c r="B35" s="82"/>
      <c r="C35" s="83"/>
      <c r="D35" s="83" t="s">
        <v>18</v>
      </c>
      <c r="E35" s="83" t="s">
        <v>19</v>
      </c>
      <c r="F35" s="83" t="s">
        <v>20</v>
      </c>
      <c r="G35" s="84" t="s">
        <v>75</v>
      </c>
    </row>
    <row r="36" spans="2:8" ht="33">
      <c r="B36" s="85" t="s">
        <v>76</v>
      </c>
      <c r="C36" s="86" t="s">
        <v>77</v>
      </c>
      <c r="D36" s="87">
        <v>0.39650000000000002</v>
      </c>
      <c r="E36" s="88">
        <v>87300</v>
      </c>
      <c r="F36" s="89">
        <v>1</v>
      </c>
      <c r="G36" s="90">
        <f>ROUNDUP(3.6/D36/1000000*E36*F36,4)</f>
        <v>0.79269999999999996</v>
      </c>
    </row>
    <row r="37" spans="2:8" ht="16.5">
      <c r="B37" s="91" t="s">
        <v>78</v>
      </c>
      <c r="C37" s="92" t="s">
        <v>79</v>
      </c>
      <c r="D37" s="93">
        <v>0.51929999999999998</v>
      </c>
      <c r="E37" s="94">
        <v>75500</v>
      </c>
      <c r="F37" s="95">
        <v>1</v>
      </c>
      <c r="G37" s="96">
        <f>3.6/D37/1000000*E37*F37</f>
        <v>0.52339688041594457</v>
      </c>
    </row>
    <row r="38" spans="2:8" ht="30.75" thickBot="1">
      <c r="B38" s="97" t="s">
        <v>80</v>
      </c>
      <c r="C38" s="98" t="s">
        <v>81</v>
      </c>
      <c r="D38" s="99">
        <v>0.51929999999999998</v>
      </c>
      <c r="E38" s="100">
        <v>54300</v>
      </c>
      <c r="F38" s="83">
        <v>1</v>
      </c>
      <c r="G38" s="101">
        <f>ROUNDUP(3.6/D38/1000000*E38*F38,4)</f>
        <v>0.3765</v>
      </c>
    </row>
    <row r="39" spans="2:8">
      <c r="B39" s="77"/>
    </row>
    <row r="40" spans="2:8" ht="18" thickBot="1">
      <c r="B40" s="42" t="s">
        <v>118</v>
      </c>
    </row>
    <row r="41" spans="2:8" ht="64.5">
      <c r="B41" s="309" t="s">
        <v>82</v>
      </c>
      <c r="C41" s="305" t="s">
        <v>83</v>
      </c>
      <c r="D41" s="305" t="s">
        <v>84</v>
      </c>
      <c r="E41" s="102" t="s">
        <v>85</v>
      </c>
    </row>
    <row r="42" spans="2:8" ht="114.75" thickBot="1">
      <c r="B42" s="310"/>
      <c r="C42" s="306"/>
      <c r="D42" s="306"/>
      <c r="E42" s="103" t="s">
        <v>86</v>
      </c>
    </row>
    <row r="43" spans="2:8" ht="15.75" thickBot="1">
      <c r="B43" s="127">
        <f>C13/C30</f>
        <v>0.97870165624191086</v>
      </c>
      <c r="C43" s="128">
        <f>C20/C30</f>
        <v>3.6847552304306708E-4</v>
      </c>
      <c r="D43" s="128">
        <f>C29/C30</f>
        <v>2.0929868235046042E-2</v>
      </c>
      <c r="E43" s="104">
        <f>B43*G36+C43*G37+D43*G38</f>
        <v>0.78388975723272791</v>
      </c>
    </row>
    <row r="44" spans="2:8">
      <c r="B44" s="57"/>
    </row>
    <row r="45" spans="2:8" ht="15.75" thickBot="1">
      <c r="B45" s="105" t="s">
        <v>101</v>
      </c>
    </row>
    <row r="46" spans="2:8" ht="120">
      <c r="B46" s="313"/>
      <c r="C46" s="106" t="s">
        <v>183</v>
      </c>
      <c r="D46" s="106" t="s">
        <v>116</v>
      </c>
      <c r="E46" s="106" t="s">
        <v>184</v>
      </c>
      <c r="F46" s="106" t="s">
        <v>185</v>
      </c>
      <c r="G46" s="107" t="s">
        <v>186</v>
      </c>
      <c r="H46" s="197"/>
    </row>
    <row r="47" spans="2:8">
      <c r="B47" s="314"/>
      <c r="C47" s="198" t="s">
        <v>18</v>
      </c>
      <c r="D47" s="198" t="s">
        <v>19</v>
      </c>
      <c r="E47" s="198" t="s">
        <v>20</v>
      </c>
      <c r="F47" s="198" t="s">
        <v>113</v>
      </c>
      <c r="G47" s="199" t="s">
        <v>114</v>
      </c>
    </row>
    <row r="48" spans="2:8">
      <c r="B48" s="108" t="s">
        <v>87</v>
      </c>
      <c r="C48" s="200">
        <v>44570</v>
      </c>
      <c r="D48" s="201">
        <v>51160</v>
      </c>
      <c r="E48" s="200">
        <v>60970</v>
      </c>
      <c r="F48" s="109">
        <f>19270</f>
        <v>19270</v>
      </c>
      <c r="G48" s="110">
        <f>F48/$F$52</f>
        <v>0.68865699378171685</v>
      </c>
    </row>
    <row r="49" spans="2:7">
      <c r="B49" s="108" t="s">
        <v>88</v>
      </c>
      <c r="C49" s="200">
        <v>15780</v>
      </c>
      <c r="D49" s="201">
        <v>19460</v>
      </c>
      <c r="E49" s="200">
        <v>22420</v>
      </c>
      <c r="F49" s="109">
        <v>6640</v>
      </c>
      <c r="G49" s="110">
        <f>F49/$F$52</f>
        <v>0.23729540418840683</v>
      </c>
    </row>
    <row r="50" spans="2:7">
      <c r="B50" s="108" t="s">
        <v>89</v>
      </c>
      <c r="C50" s="202">
        <v>0</v>
      </c>
      <c r="D50" s="203">
        <v>0</v>
      </c>
      <c r="E50" s="202">
        <v>0</v>
      </c>
      <c r="F50" s="109">
        <v>0</v>
      </c>
      <c r="G50" s="110">
        <f>F50/$F$52</f>
        <v>0</v>
      </c>
    </row>
    <row r="51" spans="2:7">
      <c r="B51" s="108" t="s">
        <v>90</v>
      </c>
      <c r="C51" s="200">
        <v>1280</v>
      </c>
      <c r="D51" s="201">
        <v>1880</v>
      </c>
      <c r="E51" s="200">
        <v>3352</v>
      </c>
      <c r="F51" s="109">
        <v>2072</v>
      </c>
      <c r="G51" s="110">
        <f>F51/$F$52</f>
        <v>7.4047602029876355E-2</v>
      </c>
    </row>
    <row r="52" spans="2:7">
      <c r="B52" s="108" t="s">
        <v>91</v>
      </c>
      <c r="C52" s="200">
        <v>61630</v>
      </c>
      <c r="D52" s="201">
        <v>72500</v>
      </c>
      <c r="E52" s="200">
        <v>86742</v>
      </c>
      <c r="F52" s="111">
        <v>27982</v>
      </c>
      <c r="G52" s="112">
        <f>SUM(G48:G51)</f>
        <v>1</v>
      </c>
    </row>
    <row r="53" spans="2:7">
      <c r="B53" s="113" t="s">
        <v>117</v>
      </c>
      <c r="C53" s="70"/>
      <c r="D53" s="70"/>
      <c r="E53" s="70"/>
      <c r="F53" s="114">
        <f>F52/E52</f>
        <v>0.3225888266353093</v>
      </c>
      <c r="G53" s="115"/>
    </row>
    <row r="54" spans="2:7" ht="15.75" thickBot="1">
      <c r="B54" s="116" t="s">
        <v>92</v>
      </c>
      <c r="C54" s="311">
        <f>ROUND(E43*G48,4)</f>
        <v>0.53979999999999995</v>
      </c>
      <c r="D54" s="311"/>
      <c r="E54" s="311"/>
      <c r="F54" s="311"/>
      <c r="G54" s="312"/>
    </row>
    <row r="55" spans="2:7">
      <c r="B55" s="117" t="s">
        <v>187</v>
      </c>
    </row>
    <row r="56" spans="2:7">
      <c r="B56" s="118"/>
      <c r="C56" s="53"/>
      <c r="D56" s="53"/>
      <c r="E56" s="53"/>
      <c r="F56" s="53"/>
    </row>
    <row r="57" spans="2:7" s="41" customFormat="1">
      <c r="B57" s="119"/>
    </row>
    <row r="58" spans="2:7" s="41" customFormat="1">
      <c r="B58" s="298"/>
      <c r="C58" s="298"/>
      <c r="D58" s="298"/>
    </row>
    <row r="59" spans="2:7" s="41" customFormat="1">
      <c r="B59" s="298"/>
      <c r="C59" s="298"/>
      <c r="D59" s="298"/>
    </row>
    <row r="60" spans="2:7" s="41" customFormat="1">
      <c r="B60" s="120"/>
      <c r="C60" s="120"/>
      <c r="D60" s="120"/>
    </row>
    <row r="61" spans="2:7" s="41" customFormat="1">
      <c r="B61" s="121"/>
      <c r="C61" s="121"/>
      <c r="D61" s="121"/>
    </row>
    <row r="62" spans="2:7">
      <c r="B62" s="118"/>
    </row>
  </sheetData>
  <mergeCells count="24">
    <mergeCell ref="L3:L4"/>
    <mergeCell ref="H3:H4"/>
    <mergeCell ref="I3:I4"/>
    <mergeCell ref="J3:J4"/>
    <mergeCell ref="B3:B5"/>
    <mergeCell ref="C20:M20"/>
    <mergeCell ref="M3:M4"/>
    <mergeCell ref="C13:M13"/>
    <mergeCell ref="B41:B42"/>
    <mergeCell ref="C54:G54"/>
    <mergeCell ref="B46:B47"/>
    <mergeCell ref="C3:C5"/>
    <mergeCell ref="F3:F4"/>
    <mergeCell ref="G3:G4"/>
    <mergeCell ref="B58:B59"/>
    <mergeCell ref="C58:C59"/>
    <mergeCell ref="D58:D59"/>
    <mergeCell ref="C29:M29"/>
    <mergeCell ref="C30:M30"/>
    <mergeCell ref="K3:K4"/>
    <mergeCell ref="C41:C42"/>
    <mergeCell ref="D41:D42"/>
    <mergeCell ref="E3:E4"/>
    <mergeCell ref="D3:D4"/>
  </mergeCells>
  <phoneticPr fontId="2" type="noConversion"/>
  <pageMargins left="0.7" right="0.7" top="0.75" bottom="0.75" header="0.3" footer="0.3"/>
  <pageSetup paperSize="9" orientation="portrait" verticalDpi="0" r:id="rId1"/>
  <ignoredErrors>
    <ignoredError sqref="G3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3:E7"/>
  <sheetViews>
    <sheetView workbookViewId="0">
      <selection activeCell="C23" sqref="C23"/>
    </sheetView>
  </sheetViews>
  <sheetFormatPr defaultRowHeight="15"/>
  <cols>
    <col min="3" max="3" width="29.28515625" customWidth="1"/>
    <col min="4" max="4" width="17.5703125" customWidth="1"/>
    <col min="5" max="5" width="13.42578125" customWidth="1"/>
  </cols>
  <sheetData>
    <row r="3" spans="2:5">
      <c r="B3" s="322" t="s">
        <v>102</v>
      </c>
      <c r="C3" s="322"/>
      <c r="D3" s="322"/>
      <c r="E3" s="322"/>
    </row>
    <row r="4" spans="2:5">
      <c r="B4" s="122"/>
      <c r="C4" s="123" t="s">
        <v>93</v>
      </c>
      <c r="D4" s="122" t="s">
        <v>94</v>
      </c>
      <c r="E4" s="124" t="s">
        <v>95</v>
      </c>
    </row>
    <row r="5" spans="2:5" ht="30">
      <c r="B5" s="125" t="s">
        <v>18</v>
      </c>
      <c r="C5" s="125" t="s">
        <v>96</v>
      </c>
      <c r="D5" s="125" t="s">
        <v>97</v>
      </c>
      <c r="E5" s="212">
        <f>OM!F133</f>
        <v>0.99129999999999996</v>
      </c>
    </row>
    <row r="6" spans="2:5" ht="16.5">
      <c r="B6" s="125" t="s">
        <v>19</v>
      </c>
      <c r="C6" s="125" t="s">
        <v>98</v>
      </c>
      <c r="D6" s="125" t="s">
        <v>97</v>
      </c>
      <c r="E6" s="212">
        <f>BM!C54</f>
        <v>0.53979999999999995</v>
      </c>
    </row>
    <row r="7" spans="2:5" ht="30">
      <c r="B7" s="125" t="s">
        <v>20</v>
      </c>
      <c r="C7" s="126" t="s">
        <v>99</v>
      </c>
      <c r="D7" s="125" t="s">
        <v>97</v>
      </c>
      <c r="E7" s="204">
        <f>0.75*E5+0.25*E6</f>
        <v>0.87842500000000001</v>
      </c>
    </row>
  </sheetData>
  <mergeCells count="1">
    <mergeCell ref="B3:E3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M19"/>
  <sheetViews>
    <sheetView tabSelected="1" workbookViewId="0">
      <selection activeCell="J9" sqref="J9"/>
    </sheetView>
  </sheetViews>
  <sheetFormatPr defaultRowHeight="15"/>
  <cols>
    <col min="2" max="2" width="45.7109375" customWidth="1"/>
    <col min="3" max="3" width="12.42578125" style="15" customWidth="1"/>
    <col min="4" max="4" width="13.5703125" customWidth="1"/>
    <col min="5" max="5" width="12.85546875" customWidth="1"/>
    <col min="6" max="6" width="14.5703125" customWidth="1"/>
    <col min="7" max="7" width="11.5703125" customWidth="1"/>
    <col min="8" max="8" width="13.42578125" customWidth="1"/>
  </cols>
  <sheetData>
    <row r="1" spans="2:9" ht="15.75" thickBot="1"/>
    <row r="2" spans="2:9" ht="29.25" thickTop="1">
      <c r="B2" s="132" t="s">
        <v>189</v>
      </c>
      <c r="C2" s="16" t="s">
        <v>0</v>
      </c>
      <c r="D2" s="11" t="s">
        <v>1</v>
      </c>
      <c r="E2" s="12" t="s">
        <v>2</v>
      </c>
    </row>
    <row r="3" spans="2:9" ht="18.75">
      <c r="B3" s="1" t="s">
        <v>3</v>
      </c>
      <c r="C3" s="205">
        <f>CM!E7</f>
        <v>0.87842500000000001</v>
      </c>
      <c r="D3" s="133" t="s">
        <v>120</v>
      </c>
      <c r="E3" s="3" t="s">
        <v>188</v>
      </c>
    </row>
    <row r="4" spans="2:9">
      <c r="B4" s="8"/>
      <c r="C4" s="129"/>
      <c r="D4" s="9"/>
      <c r="E4" s="10"/>
    </row>
    <row r="5" spans="2:9">
      <c r="B5" s="1" t="s">
        <v>4</v>
      </c>
      <c r="C5" s="130">
        <v>200</v>
      </c>
      <c r="D5" s="2" t="s">
        <v>5</v>
      </c>
      <c r="E5" s="4" t="s">
        <v>6</v>
      </c>
    </row>
    <row r="6" spans="2:9">
      <c r="B6" s="1" t="s">
        <v>8</v>
      </c>
      <c r="C6" s="131">
        <v>429050</v>
      </c>
      <c r="D6" s="2" t="s">
        <v>7</v>
      </c>
      <c r="E6" s="4" t="s">
        <v>6</v>
      </c>
    </row>
    <row r="7" spans="2:9" ht="15.75" thickBot="1">
      <c r="B7" s="5"/>
      <c r="C7" s="17"/>
      <c r="D7" s="6"/>
      <c r="E7" s="7"/>
    </row>
    <row r="8" spans="2:9" ht="16.5" thickTop="1" thickBot="1"/>
    <row r="9" spans="2:9" ht="79.5" thickBot="1">
      <c r="B9" s="141" t="s">
        <v>121</v>
      </c>
      <c r="C9" s="142" t="s">
        <v>122</v>
      </c>
      <c r="D9" s="143" t="s">
        <v>123</v>
      </c>
      <c r="E9" s="144" t="s">
        <v>124</v>
      </c>
      <c r="F9" s="145" t="s">
        <v>125</v>
      </c>
      <c r="G9" s="144" t="s">
        <v>126</v>
      </c>
      <c r="H9" s="146" t="s">
        <v>127</v>
      </c>
      <c r="I9" s="20"/>
    </row>
    <row r="10" spans="2:9" ht="15.75">
      <c r="B10" s="209" t="s">
        <v>190</v>
      </c>
      <c r="C10" s="208">
        <f>C6</f>
        <v>429050</v>
      </c>
      <c r="D10" s="206">
        <f>$C$3</f>
        <v>0.87842500000000001</v>
      </c>
      <c r="E10" s="134">
        <f>INT(C10*D10)</f>
        <v>376888</v>
      </c>
      <c r="F10" s="135">
        <v>0</v>
      </c>
      <c r="G10" s="136">
        <v>0</v>
      </c>
      <c r="H10" s="137">
        <f>E10-F10-G10</f>
        <v>376888</v>
      </c>
      <c r="I10" s="20"/>
    </row>
    <row r="11" spans="2:9" ht="15.75">
      <c r="B11" s="210" t="s">
        <v>191</v>
      </c>
      <c r="C11" s="208">
        <f t="shared" ref="C11:C16" si="0">$C$6</f>
        <v>429050</v>
      </c>
      <c r="D11" s="206">
        <f t="shared" ref="D11:D16" si="1">$C$3</f>
        <v>0.87842500000000001</v>
      </c>
      <c r="E11" s="134">
        <f t="shared" ref="E11:E16" si="2">INT(C11*D11)</f>
        <v>376888</v>
      </c>
      <c r="F11" s="138">
        <v>0</v>
      </c>
      <c r="G11" s="139">
        <v>0</v>
      </c>
      <c r="H11" s="140">
        <f t="shared" ref="H11:H16" si="3">E11-F11-G11</f>
        <v>376888</v>
      </c>
      <c r="I11" s="20"/>
    </row>
    <row r="12" spans="2:9" ht="15.75">
      <c r="B12" s="210" t="s">
        <v>192</v>
      </c>
      <c r="C12" s="208">
        <f t="shared" si="0"/>
        <v>429050</v>
      </c>
      <c r="D12" s="206">
        <f t="shared" si="1"/>
        <v>0.87842500000000001</v>
      </c>
      <c r="E12" s="134">
        <f t="shared" si="2"/>
        <v>376888</v>
      </c>
      <c r="F12" s="138">
        <v>0</v>
      </c>
      <c r="G12" s="139">
        <v>0</v>
      </c>
      <c r="H12" s="140">
        <f t="shared" si="3"/>
        <v>376888</v>
      </c>
      <c r="I12" s="20"/>
    </row>
    <row r="13" spans="2:9" ht="15.75">
      <c r="B13" s="210" t="s">
        <v>193</v>
      </c>
      <c r="C13" s="208">
        <f t="shared" si="0"/>
        <v>429050</v>
      </c>
      <c r="D13" s="206">
        <f t="shared" si="1"/>
        <v>0.87842500000000001</v>
      </c>
      <c r="E13" s="134">
        <f t="shared" si="2"/>
        <v>376888</v>
      </c>
      <c r="F13" s="138">
        <v>0</v>
      </c>
      <c r="G13" s="139">
        <v>0</v>
      </c>
      <c r="H13" s="140">
        <f t="shared" si="3"/>
        <v>376888</v>
      </c>
      <c r="I13" s="20"/>
    </row>
    <row r="14" spans="2:9" ht="15.75">
      <c r="B14" s="210" t="s">
        <v>194</v>
      </c>
      <c r="C14" s="208">
        <f t="shared" si="0"/>
        <v>429050</v>
      </c>
      <c r="D14" s="206">
        <f t="shared" si="1"/>
        <v>0.87842500000000001</v>
      </c>
      <c r="E14" s="134">
        <f t="shared" si="2"/>
        <v>376888</v>
      </c>
      <c r="F14" s="138">
        <v>0</v>
      </c>
      <c r="G14" s="139">
        <v>0</v>
      </c>
      <c r="H14" s="140">
        <f t="shared" si="3"/>
        <v>376888</v>
      </c>
      <c r="I14" s="20"/>
    </row>
    <row r="15" spans="2:9" s="14" customFormat="1" ht="15.75">
      <c r="B15" s="210" t="s">
        <v>195</v>
      </c>
      <c r="C15" s="208">
        <f t="shared" si="0"/>
        <v>429050</v>
      </c>
      <c r="D15" s="206">
        <f t="shared" si="1"/>
        <v>0.87842500000000001</v>
      </c>
      <c r="E15" s="134">
        <f t="shared" si="2"/>
        <v>376888</v>
      </c>
      <c r="F15" s="138">
        <v>0</v>
      </c>
      <c r="G15" s="139">
        <v>0</v>
      </c>
      <c r="H15" s="140">
        <f t="shared" si="3"/>
        <v>376888</v>
      </c>
      <c r="I15" s="20"/>
    </row>
    <row r="16" spans="2:9" ht="15.75">
      <c r="B16" s="211" t="s">
        <v>196</v>
      </c>
      <c r="C16" s="208">
        <f t="shared" si="0"/>
        <v>429050</v>
      </c>
      <c r="D16" s="206">
        <f t="shared" si="1"/>
        <v>0.87842500000000001</v>
      </c>
      <c r="E16" s="134">
        <f t="shared" si="2"/>
        <v>376888</v>
      </c>
      <c r="F16" s="138">
        <v>0</v>
      </c>
      <c r="G16" s="139">
        <v>0</v>
      </c>
      <c r="H16" s="140">
        <f t="shared" si="3"/>
        <v>376888</v>
      </c>
      <c r="I16" s="20"/>
    </row>
    <row r="17" spans="2:13" ht="32.25" thickBot="1">
      <c r="B17" s="207" t="s">
        <v>9</v>
      </c>
      <c r="C17" s="147"/>
      <c r="D17" s="147"/>
      <c r="E17" s="148">
        <f>SUM(E10:E16)</f>
        <v>2638216</v>
      </c>
      <c r="F17" s="149">
        <f>SUM(F10:F16)</f>
        <v>0</v>
      </c>
      <c r="G17" s="150">
        <f>SUM(G10:G16)</f>
        <v>0</v>
      </c>
      <c r="H17" s="151">
        <f>SUM(H10:H16)</f>
        <v>2638216</v>
      </c>
      <c r="I17" s="20"/>
    </row>
    <row r="19" spans="2:13">
      <c r="B19" s="13"/>
      <c r="C19" s="18"/>
      <c r="D19" s="13"/>
      <c r="E19" s="13"/>
      <c r="F19" s="13"/>
      <c r="G19" s="13"/>
      <c r="H19" s="13"/>
      <c r="I19" s="13"/>
      <c r="J19" s="13"/>
      <c r="K19" s="13"/>
      <c r="L19" s="13"/>
      <c r="M19" s="13"/>
    </row>
  </sheetData>
  <phoneticPr fontId="5" type="noConversion"/>
  <pageMargins left="0.7" right="0.7" top="0.75" bottom="0.75" header="0.3" footer="0.3"/>
  <pageSetup paperSize="9" orientation="portrait" horizontalDpi="4294967292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OM</vt:lpstr>
      <vt:lpstr>BM</vt:lpstr>
      <vt:lpstr>CM</vt:lpstr>
      <vt:lpstr>ER Calculation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</dc:creator>
  <cp:lastModifiedBy>Haier</cp:lastModifiedBy>
  <dcterms:created xsi:type="dcterms:W3CDTF">2011-05-10T02:07:04Z</dcterms:created>
  <dcterms:modified xsi:type="dcterms:W3CDTF">2012-12-26T16:27:32Z</dcterms:modified>
</cp:coreProperties>
</file>