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 windowWidth="19032" windowHeight="8700"/>
  </bookViews>
  <sheets>
    <sheet name="Sheet1" sheetId="1" r:id="rId1"/>
  </sheets>
  <calcPr calcId="125725"/>
</workbook>
</file>

<file path=xl/calcChain.xml><?xml version="1.0" encoding="utf-8"?>
<calcChain xmlns="http://schemas.openxmlformats.org/spreadsheetml/2006/main">
  <c r="K26" i="1"/>
  <c r="K25"/>
  <c r="K11"/>
  <c r="K12"/>
  <c r="K13"/>
  <c r="K14"/>
  <c r="K15"/>
  <c r="K16"/>
  <c r="K17"/>
  <c r="K18"/>
  <c r="K19"/>
  <c r="K20"/>
  <c r="K21"/>
  <c r="K22"/>
  <c r="K23"/>
  <c r="K24"/>
  <c r="K10"/>
  <c r="F30"/>
  <c r="C27"/>
  <c r="D27"/>
  <c r="E27"/>
  <c r="F27"/>
  <c r="G27"/>
  <c r="H27"/>
  <c r="N27"/>
  <c r="M27"/>
  <c r="F4"/>
  <c r="F25"/>
  <c r="H9"/>
  <c r="E9"/>
  <c r="J9"/>
  <c r="I9"/>
  <c r="J11"/>
  <c r="J12"/>
  <c r="J13"/>
  <c r="J14"/>
  <c r="J15"/>
  <c r="J16"/>
  <c r="J17"/>
  <c r="J18"/>
  <c r="J19"/>
  <c r="J20"/>
  <c r="J21"/>
  <c r="J22"/>
  <c r="J23"/>
  <c r="J24"/>
  <c r="J26"/>
  <c r="J10"/>
  <c r="I11"/>
  <c r="I12"/>
  <c r="I13"/>
  <c r="I14"/>
  <c r="I15"/>
  <c r="I16"/>
  <c r="I17"/>
  <c r="I18"/>
  <c r="I19"/>
  <c r="I20"/>
  <c r="I21"/>
  <c r="I22"/>
  <c r="I23"/>
  <c r="I24"/>
  <c r="I26"/>
  <c r="I10"/>
  <c r="H26"/>
  <c r="E26"/>
  <c r="H24"/>
  <c r="E24"/>
  <c r="E23"/>
  <c r="L23"/>
  <c r="O23"/>
  <c r="H23"/>
  <c r="H22"/>
  <c r="E22"/>
  <c r="H21"/>
  <c r="E21"/>
  <c r="E12"/>
  <c r="L12"/>
  <c r="O12"/>
  <c r="H10"/>
  <c r="H11"/>
  <c r="H12"/>
  <c r="H13"/>
  <c r="E19"/>
  <c r="E20"/>
  <c r="L20"/>
  <c r="O20"/>
  <c r="H14"/>
  <c r="H15"/>
  <c r="H16"/>
  <c r="H17"/>
  <c r="H18"/>
  <c r="H19"/>
  <c r="H20"/>
  <c r="E11"/>
  <c r="L11"/>
  <c r="O11"/>
  <c r="E13"/>
  <c r="E14"/>
  <c r="L14"/>
  <c r="O14"/>
  <c r="E15"/>
  <c r="E16"/>
  <c r="L16"/>
  <c r="O16"/>
  <c r="E17"/>
  <c r="E18"/>
  <c r="L18"/>
  <c r="O18"/>
  <c r="E10"/>
  <c r="L17"/>
  <c r="O17"/>
  <c r="L15"/>
  <c r="O15"/>
  <c r="L13"/>
  <c r="O13"/>
  <c r="L19"/>
  <c r="O19"/>
  <c r="L21"/>
  <c r="O21"/>
  <c r="L22"/>
  <c r="O22"/>
  <c r="L24"/>
  <c r="O24"/>
  <c r="L26"/>
  <c r="O26"/>
  <c r="K9"/>
  <c r="L10"/>
  <c r="O10"/>
  <c r="C25"/>
  <c r="G25"/>
  <c r="H25"/>
  <c r="D25"/>
  <c r="L9"/>
  <c r="O9"/>
  <c r="J25"/>
  <c r="J27"/>
  <c r="I25"/>
  <c r="I27"/>
  <c r="K27"/>
  <c r="E25"/>
  <c r="L25"/>
  <c r="L27"/>
  <c r="O25"/>
  <c r="O27"/>
  <c r="F31"/>
</calcChain>
</file>

<file path=xl/sharedStrings.xml><?xml version="1.0" encoding="utf-8"?>
<sst xmlns="http://schemas.openxmlformats.org/spreadsheetml/2006/main" count="29" uniqueCount="26">
  <si>
    <t>Month</t>
  </si>
  <si>
    <t>Net Electricity exported (kWh)</t>
  </si>
  <si>
    <t>Export (kWh)</t>
  </si>
  <si>
    <t>Import (kWh)</t>
  </si>
  <si>
    <t>Total</t>
  </si>
  <si>
    <t>CERs for the monitoring period</t>
  </si>
  <si>
    <t>MRMPL Wind Power Project</t>
  </si>
  <si>
    <t>Monitoring Period</t>
  </si>
  <si>
    <t>Feeder 1 (5 MW)</t>
  </si>
  <si>
    <t>Feeder 2 (15 MW)</t>
  </si>
  <si>
    <t>Total Electricity Exported to Grid (EGy) (MWh)</t>
  </si>
  <si>
    <t>Total Electricity Imported from Grid (ECy)  (MWh)</t>
  </si>
  <si>
    <t>Accuracy of Main &amp; Check Meters</t>
  </si>
  <si>
    <t>%</t>
  </si>
  <si>
    <t>27/11/2010 to 30/04/2012</t>
  </si>
  <si>
    <t>Baseline Emissions tCO2</t>
  </si>
  <si>
    <t>tCO2/MWh</t>
  </si>
  <si>
    <t xml:space="preserve">Project emissions tCO2 </t>
  </si>
  <si>
    <t>Leakage tCO2</t>
  </si>
  <si>
    <t>Emission Reduction tCO2</t>
  </si>
  <si>
    <t>Total Electricity Exported (MWh)</t>
  </si>
  <si>
    <t>Emission Facctor of NEWNE Grid</t>
  </si>
  <si>
    <t>Considering error in delay in calibration in line with para 4(a) of Annex 60 of EB52</t>
  </si>
  <si>
    <r>
      <t>** T</t>
    </r>
    <r>
      <rPr>
        <sz val="10"/>
        <color indexed="8"/>
        <rFont val="Arial"/>
        <family val="2"/>
      </rPr>
      <t>he monitoring period begins from 27/11/2010. However, since the crediting period falls in between billing cycles, the emission reductions are claimed only for the period that falls entirely within the billing cycle. Thus, emission reductions are claimed from the start date of the next billing cycle i.e. 01/12/2010 and the electricity generation from 27/11/2010 to 30/11/2010 has been conservatively take as zero.</t>
    </r>
  </si>
  <si>
    <t>Net Electricity Exported by MRMPL (MWh)</t>
  </si>
  <si>
    <t>Project Name</t>
  </si>
</sst>
</file>

<file path=xl/styles.xml><?xml version="1.0" encoding="utf-8"?>
<styleSheet xmlns="http://schemas.openxmlformats.org/spreadsheetml/2006/main">
  <numFmts count="3">
    <numFmt numFmtId="171" formatCode="_(* #,##0.00_);_(* \(#,##0.00\);_(* &quot;-&quot;??_);_(@_)"/>
    <numFmt numFmtId="174" formatCode="_(* #,##0_);_(* \(#,##0\);_(* &quot;-&quot;??_);_(@_)"/>
    <numFmt numFmtId="177" formatCode="_(* #,##0.000_);_(* \(#,##0.000\);_(* &quot;-&quot;??_);_(@_)"/>
  </numFmts>
  <fonts count="6">
    <font>
      <sz val="10"/>
      <color theme="1"/>
      <name val="Arial"/>
      <family val="2"/>
    </font>
    <font>
      <sz val="10"/>
      <name val="Arial"/>
      <family val="2"/>
    </font>
    <font>
      <sz val="10"/>
      <color indexed="8"/>
      <name val="Arial"/>
      <family val="2"/>
    </font>
    <font>
      <sz val="10"/>
      <color theme="1"/>
      <name val="Arial"/>
      <family val="2"/>
    </font>
    <font>
      <b/>
      <sz val="10"/>
      <color theme="1"/>
      <name val="Arial"/>
      <family val="2"/>
    </font>
    <font>
      <b/>
      <sz val="9"/>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24">
    <border>
      <left/>
      <right/>
      <top/>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s>
  <cellStyleXfs count="3">
    <xf numFmtId="0" fontId="0" fillId="0" borderId="0"/>
    <xf numFmtId="171" fontId="3" fillId="0" borderId="0" applyFont="0" applyFill="0" applyBorder="0" applyAlignment="0" applyProtection="0"/>
    <xf numFmtId="0" fontId="1" fillId="0" borderId="0"/>
  </cellStyleXfs>
  <cellXfs count="65">
    <xf numFmtId="0" fontId="0" fillId="0" borderId="0" xfId="0"/>
    <xf numFmtId="0" fontId="0" fillId="0" borderId="0" xfId="0" applyBorder="1"/>
    <xf numFmtId="0" fontId="0" fillId="0" borderId="0" xfId="0" applyAlignment="1">
      <alignment horizontal="center"/>
    </xf>
    <xf numFmtId="0" fontId="4" fillId="0" borderId="0" xfId="0" applyFont="1"/>
    <xf numFmtId="17" fontId="0" fillId="0" borderId="1" xfId="0" applyNumberFormat="1" applyBorder="1" applyAlignment="1">
      <alignment horizontal="left"/>
    </xf>
    <xf numFmtId="171" fontId="4" fillId="0" borderId="2" xfId="1" applyNumberFormat="1" applyFont="1" applyBorder="1"/>
    <xf numFmtId="171" fontId="0" fillId="0" borderId="0" xfId="0" applyNumberFormat="1"/>
    <xf numFmtId="17" fontId="0" fillId="2" borderId="1" xfId="0" applyNumberFormat="1" applyFill="1" applyBorder="1" applyAlignment="1">
      <alignment horizontal="left"/>
    </xf>
    <xf numFmtId="0" fontId="4" fillId="0" borderId="0" xfId="0" applyFont="1" applyBorder="1"/>
    <xf numFmtId="0" fontId="5" fillId="0" borderId="0" xfId="0" applyFont="1" applyBorder="1"/>
    <xf numFmtId="171" fontId="4" fillId="0" borderId="3" xfId="1" applyNumberFormat="1" applyFont="1" applyBorder="1"/>
    <xf numFmtId="171" fontId="0" fillId="0" borderId="0" xfId="0" applyNumberFormat="1" applyBorder="1"/>
    <xf numFmtId="177" fontId="0" fillId="0" borderId="0" xfId="0" applyNumberFormat="1" applyBorder="1"/>
    <xf numFmtId="0" fontId="0" fillId="0" borderId="0" xfId="0" applyBorder="1" applyAlignment="1">
      <alignment vertical="center" wrapText="1"/>
    </xf>
    <xf numFmtId="1" fontId="0" fillId="0" borderId="0" xfId="0" applyNumberFormat="1" applyBorder="1"/>
    <xf numFmtId="14" fontId="0" fillId="0" borderId="0" xfId="0" applyNumberFormat="1"/>
    <xf numFmtId="174" fontId="0" fillId="0" borderId="0" xfId="0" applyNumberFormat="1" applyBorder="1"/>
    <xf numFmtId="0" fontId="0" fillId="0" borderId="1" xfId="0" applyBorder="1" applyAlignment="1">
      <alignment horizontal="center"/>
    </xf>
    <xf numFmtId="0" fontId="3" fillId="0" borderId="16" xfId="1" applyNumberFormat="1" applyFont="1" applyBorder="1" applyAlignment="1">
      <alignment horizontal="center"/>
    </xf>
    <xf numFmtId="174" fontId="3" fillId="0" borderId="1" xfId="1" applyNumberFormat="1" applyFont="1" applyBorder="1" applyAlignment="1">
      <alignment horizontal="center"/>
    </xf>
    <xf numFmtId="2" fontId="3" fillId="0" borderId="17" xfId="1" applyNumberFormat="1" applyFont="1" applyBorder="1" applyAlignment="1">
      <alignment horizontal="center"/>
    </xf>
    <xf numFmtId="2" fontId="3" fillId="0" borderId="1" xfId="1" applyNumberFormat="1" applyFont="1" applyBorder="1" applyAlignment="1">
      <alignment horizontal="center"/>
    </xf>
    <xf numFmtId="2" fontId="0" fillId="0" borderId="1" xfId="0" applyNumberFormat="1" applyBorder="1" applyAlignment="1">
      <alignment horizontal="center"/>
    </xf>
    <xf numFmtId="174" fontId="3" fillId="0" borderId="1" xfId="1" applyNumberFormat="1" applyFont="1" applyFill="1" applyBorder="1" applyAlignment="1">
      <alignment horizontal="center"/>
    </xf>
    <xf numFmtId="2" fontId="3" fillId="0" borderId="17" xfId="1" applyNumberFormat="1" applyFont="1" applyFill="1" applyBorder="1" applyAlignment="1">
      <alignment horizontal="center"/>
    </xf>
    <xf numFmtId="174" fontId="3" fillId="2" borderId="1" xfId="1" applyNumberFormat="1" applyFont="1" applyFill="1" applyBorder="1" applyAlignment="1">
      <alignment horizontal="center"/>
    </xf>
    <xf numFmtId="2" fontId="3" fillId="2" borderId="17" xfId="1" applyNumberFormat="1" applyFont="1" applyFill="1" applyBorder="1" applyAlignment="1">
      <alignment horizontal="center"/>
    </xf>
    <xf numFmtId="2" fontId="3" fillId="2" borderId="1" xfId="1" applyNumberFormat="1" applyFont="1" applyFill="1" applyBorder="1" applyAlignment="1">
      <alignment horizontal="center"/>
    </xf>
    <xf numFmtId="174" fontId="3" fillId="0" borderId="18" xfId="1" applyNumberFormat="1" applyFont="1" applyFill="1" applyBorder="1" applyAlignment="1">
      <alignment horizontal="center"/>
    </xf>
    <xf numFmtId="2" fontId="3" fillId="0" borderId="11" xfId="1" applyNumberFormat="1" applyFont="1" applyFill="1" applyBorder="1" applyAlignment="1">
      <alignment horizontal="center"/>
    </xf>
    <xf numFmtId="2" fontId="3" fillId="0" borderId="18" xfId="1" applyNumberFormat="1" applyFont="1" applyFill="1" applyBorder="1" applyAlignment="1">
      <alignment horizontal="center"/>
    </xf>
    <xf numFmtId="2" fontId="0" fillId="0" borderId="18" xfId="0" applyNumberFormat="1" applyBorder="1" applyAlignment="1">
      <alignment horizontal="center"/>
    </xf>
    <xf numFmtId="171" fontId="3" fillId="0" borderId="16" xfId="1" applyNumberFormat="1" applyFont="1" applyBorder="1" applyAlignment="1">
      <alignment horizontal="center"/>
    </xf>
    <xf numFmtId="171" fontId="3" fillId="0" borderId="19" xfId="1" applyNumberFormat="1" applyFont="1" applyBorder="1" applyAlignment="1">
      <alignment horizontal="center"/>
    </xf>
    <xf numFmtId="177" fontId="3" fillId="0" borderId="16" xfId="1" applyNumberFormat="1" applyFont="1" applyBorder="1" applyAlignment="1">
      <alignment horizontal="center"/>
    </xf>
    <xf numFmtId="2" fontId="0" fillId="2" borderId="1" xfId="0" applyNumberFormat="1" applyFill="1" applyBorder="1" applyAlignment="1">
      <alignment horizontal="center"/>
    </xf>
    <xf numFmtId="0" fontId="0" fillId="2" borderId="1" xfId="0" applyFill="1" applyBorder="1" applyAlignment="1">
      <alignment horizontal="center"/>
    </xf>
    <xf numFmtId="0" fontId="4" fillId="0" borderId="20" xfId="0" applyFont="1" applyBorder="1" applyAlignment="1"/>
    <xf numFmtId="0" fontId="4" fillId="3" borderId="16" xfId="0" applyFont="1" applyFill="1" applyBorder="1" applyAlignment="1">
      <alignment horizontal="center" vertical="center" wrapText="1"/>
    </xf>
    <xf numFmtId="0" fontId="0" fillId="2" borderId="0" xfId="0" applyFill="1" applyAlignment="1">
      <alignment horizontal="center"/>
    </xf>
    <xf numFmtId="0" fontId="3" fillId="4" borderId="1" xfId="1" applyNumberFormat="1" applyFont="1" applyFill="1" applyBorder="1" applyAlignment="1">
      <alignment horizontal="center"/>
    </xf>
    <xf numFmtId="0" fontId="0" fillId="4" borderId="1" xfId="0" applyFill="1" applyBorder="1" applyAlignment="1">
      <alignment horizontal="center"/>
    </xf>
    <xf numFmtId="0" fontId="0" fillId="4" borderId="0" xfId="0" applyFill="1" applyAlignment="1">
      <alignment horizontal="center"/>
    </xf>
    <xf numFmtId="17" fontId="0" fillId="4" borderId="17" xfId="0" applyNumberFormat="1" applyFont="1" applyFill="1" applyBorder="1" applyAlignment="1">
      <alignment horizontal="left"/>
    </xf>
    <xf numFmtId="2" fontId="0" fillId="0" borderId="0" xfId="0" applyNumberFormat="1"/>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0" xfId="0" applyFont="1" applyBorder="1" applyAlignment="1">
      <alignment horizontal="left"/>
    </xf>
    <xf numFmtId="0" fontId="5" fillId="0" borderId="0" xfId="0" applyFont="1" applyBorder="1" applyAlignment="1">
      <alignment horizontal="left"/>
    </xf>
    <xf numFmtId="0" fontId="4" fillId="0" borderId="0" xfId="0" applyFont="1" applyAlignment="1">
      <alignment horizontal="left"/>
    </xf>
    <xf numFmtId="0" fontId="0" fillId="0" borderId="0" xfId="0" applyAlignment="1">
      <alignment horizontal="left" wrapText="1"/>
    </xf>
    <xf numFmtId="0" fontId="0" fillId="0" borderId="0" xfId="0"/>
    <xf numFmtId="0" fontId="4" fillId="0" borderId="11" xfId="0" applyFont="1" applyBorder="1" applyAlignment="1">
      <alignment horizontal="center"/>
    </xf>
    <xf numFmtId="0" fontId="4" fillId="0" borderId="12" xfId="0" applyFont="1" applyBorder="1" applyAlignment="1">
      <alignment horizontal="center"/>
    </xf>
    <xf numFmtId="0" fontId="4" fillId="3" borderId="23"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0" borderId="9" xfId="0" applyFont="1" applyFill="1" applyBorder="1" applyAlignment="1">
      <alignment horizontal="center"/>
    </xf>
    <xf numFmtId="0" fontId="4" fillId="0" borderId="10" xfId="0" applyFont="1" applyFill="1" applyBorder="1" applyAlignment="1">
      <alignment horizontal="center"/>
    </xf>
  </cellXfs>
  <cellStyles count="3">
    <cellStyle name="Dezimal" xfId="1" builtinId="3"/>
    <cellStyle name="Standard" xfId="0" builtinId="0"/>
    <cellStyle name="Standard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2:Q37"/>
  <sheetViews>
    <sheetView tabSelected="1" workbookViewId="0">
      <selection activeCell="C25" sqref="C25"/>
    </sheetView>
  </sheetViews>
  <sheetFormatPr baseColWidth="10" defaultColWidth="8.88671875" defaultRowHeight="13.2"/>
  <cols>
    <col min="1" max="1" width="3.33203125" customWidth="1"/>
    <col min="2" max="2" width="9.109375" style="2" customWidth="1"/>
    <col min="3" max="3" width="12.88671875" bestFit="1" customWidth="1"/>
    <col min="4" max="4" width="10" customWidth="1"/>
    <col min="5" max="5" width="14.33203125" customWidth="1"/>
    <col min="6" max="6" width="14.6640625" customWidth="1"/>
    <col min="7" max="7" width="11.109375" customWidth="1"/>
    <col min="8" max="8" width="14.5546875" customWidth="1"/>
    <col min="9" max="9" width="13.88671875" customWidth="1"/>
    <col min="10" max="10" width="14.109375" customWidth="1"/>
    <col min="11" max="11" width="15.6640625" customWidth="1"/>
    <col min="12" max="12" width="13.5546875" customWidth="1"/>
    <col min="13" max="13" width="10.109375" customWidth="1"/>
    <col min="14" max="14" width="10.109375" bestFit="1" customWidth="1"/>
    <col min="15" max="15" width="14.33203125" customWidth="1"/>
    <col min="16" max="17" width="15.6640625" customWidth="1"/>
  </cols>
  <sheetData>
    <row r="2" spans="2:17">
      <c r="C2" s="47" t="s">
        <v>25</v>
      </c>
      <c r="D2" s="47"/>
      <c r="E2" s="47"/>
      <c r="F2" s="8" t="s">
        <v>6</v>
      </c>
      <c r="G2" s="1"/>
      <c r="H2" s="1"/>
    </row>
    <row r="3" spans="2:17">
      <c r="C3" s="47" t="s">
        <v>7</v>
      </c>
      <c r="D3" s="47"/>
      <c r="E3" s="47"/>
      <c r="F3" s="47" t="s">
        <v>14</v>
      </c>
      <c r="G3" s="47"/>
      <c r="H3" s="1"/>
      <c r="N3" s="15"/>
    </row>
    <row r="4" spans="2:17">
      <c r="C4" s="48" t="s">
        <v>12</v>
      </c>
      <c r="D4" s="48"/>
      <c r="E4" s="48"/>
      <c r="F4" s="9">
        <f>0.2</f>
        <v>0.2</v>
      </c>
      <c r="G4" s="9" t="s">
        <v>13</v>
      </c>
      <c r="N4" s="15"/>
    </row>
    <row r="5" spans="2:17">
      <c r="C5" s="49" t="s">
        <v>21</v>
      </c>
      <c r="D5" s="49"/>
      <c r="E5" s="49"/>
      <c r="F5" s="8">
        <v>0.90580000000000005</v>
      </c>
      <c r="G5" s="3" t="s">
        <v>16</v>
      </c>
    </row>
    <row r="6" spans="2:17" ht="13.8" thickBot="1"/>
    <row r="7" spans="2:17" ht="12.75" customHeight="1" thickBot="1">
      <c r="B7" s="58" t="s">
        <v>0</v>
      </c>
      <c r="C7" s="54" t="s">
        <v>8</v>
      </c>
      <c r="D7" s="55"/>
      <c r="E7" s="56"/>
      <c r="F7" s="57" t="s">
        <v>9</v>
      </c>
      <c r="G7" s="55"/>
      <c r="H7" s="56"/>
      <c r="I7" s="60" t="s">
        <v>10</v>
      </c>
      <c r="J7" s="56" t="s">
        <v>11</v>
      </c>
      <c r="K7" s="56" t="s">
        <v>24</v>
      </c>
      <c r="L7" s="45" t="s">
        <v>15</v>
      </c>
      <c r="M7" s="45" t="s">
        <v>17</v>
      </c>
      <c r="N7" s="45" t="s">
        <v>18</v>
      </c>
      <c r="O7" s="45" t="s">
        <v>19</v>
      </c>
    </row>
    <row r="8" spans="2:17" ht="50.25" customHeight="1" thickBot="1">
      <c r="B8" s="59"/>
      <c r="C8" s="38" t="s">
        <v>2</v>
      </c>
      <c r="D8" s="38" t="s">
        <v>3</v>
      </c>
      <c r="E8" s="38" t="s">
        <v>1</v>
      </c>
      <c r="F8" s="38" t="s">
        <v>2</v>
      </c>
      <c r="G8" s="38" t="s">
        <v>3</v>
      </c>
      <c r="H8" s="38" t="s">
        <v>1</v>
      </c>
      <c r="I8" s="61"/>
      <c r="J8" s="62"/>
      <c r="K8" s="62"/>
      <c r="L8" s="46"/>
      <c r="M8" s="46"/>
      <c r="N8" s="46"/>
      <c r="O8" s="46"/>
      <c r="P8" s="13"/>
      <c r="Q8" s="13"/>
    </row>
    <row r="9" spans="2:17">
      <c r="B9" s="43">
        <v>40483</v>
      </c>
      <c r="C9" s="40">
        <v>0</v>
      </c>
      <c r="D9" s="40">
        <v>0</v>
      </c>
      <c r="E9" s="40">
        <f t="shared" ref="E9:E26" si="0">C9-D9</f>
        <v>0</v>
      </c>
      <c r="F9" s="40">
        <v>0</v>
      </c>
      <c r="G9" s="40">
        <v>0</v>
      </c>
      <c r="H9" s="40">
        <f t="shared" ref="H9:H26" si="1">F9-G9</f>
        <v>0</v>
      </c>
      <c r="I9" s="40">
        <f t="shared" ref="I9:K10" si="2">(C9+F9)/1000</f>
        <v>0</v>
      </c>
      <c r="J9" s="40">
        <f t="shared" si="2"/>
        <v>0</v>
      </c>
      <c r="K9" s="40">
        <f t="shared" si="2"/>
        <v>0</v>
      </c>
      <c r="L9" s="40">
        <f>K9*$F$5</f>
        <v>0</v>
      </c>
      <c r="M9" s="41">
        <v>0</v>
      </c>
      <c r="N9" s="41">
        <v>0</v>
      </c>
      <c r="O9" s="41">
        <f>L9-M9-N9</f>
        <v>0</v>
      </c>
      <c r="P9" s="1"/>
      <c r="Q9" s="1"/>
    </row>
    <row r="10" spans="2:17">
      <c r="B10" s="4">
        <v>40513</v>
      </c>
      <c r="C10" s="19">
        <v>411672</v>
      </c>
      <c r="D10" s="19">
        <v>2430</v>
      </c>
      <c r="E10" s="19">
        <f t="shared" si="0"/>
        <v>409242</v>
      </c>
      <c r="F10" s="19">
        <v>1223203</v>
      </c>
      <c r="G10" s="19">
        <v>7533</v>
      </c>
      <c r="H10" s="19">
        <f t="shared" si="1"/>
        <v>1215670</v>
      </c>
      <c r="I10" s="20">
        <f t="shared" si="2"/>
        <v>1634.875</v>
      </c>
      <c r="J10" s="20">
        <f t="shared" si="2"/>
        <v>9.9629999999999992</v>
      </c>
      <c r="K10" s="21">
        <f>I10-J10</f>
        <v>1624.912</v>
      </c>
      <c r="L10" s="22">
        <f>K10*$F$5</f>
        <v>1471.8452896000001</v>
      </c>
      <c r="M10" s="17">
        <v>0</v>
      </c>
      <c r="N10" s="17">
        <v>0</v>
      </c>
      <c r="O10" s="22">
        <f>L10-M10-N10</f>
        <v>1471.8452896000001</v>
      </c>
      <c r="P10" s="1"/>
      <c r="Q10" s="1"/>
    </row>
    <row r="11" spans="2:17">
      <c r="B11" s="4">
        <v>40544</v>
      </c>
      <c r="C11" s="23">
        <v>401151</v>
      </c>
      <c r="D11" s="23">
        <v>1708</v>
      </c>
      <c r="E11" s="23">
        <f t="shared" si="0"/>
        <v>399443</v>
      </c>
      <c r="F11" s="23">
        <v>1281213</v>
      </c>
      <c r="G11" s="23">
        <v>5191</v>
      </c>
      <c r="H11" s="23">
        <f t="shared" si="1"/>
        <v>1276022</v>
      </c>
      <c r="I11" s="24">
        <f t="shared" ref="I11:I26" si="3">(C11+F11)/1000</f>
        <v>1682.364</v>
      </c>
      <c r="J11" s="24">
        <f t="shared" ref="J11:J26" si="4">(D11+G11)/1000</f>
        <v>6.899</v>
      </c>
      <c r="K11" s="21">
        <f t="shared" ref="K11:K24" si="5">I11-J11</f>
        <v>1675.4650000000001</v>
      </c>
      <c r="L11" s="22">
        <f t="shared" ref="L11:L25" si="6">K11*$F$5</f>
        <v>1517.6361970000003</v>
      </c>
      <c r="M11" s="17">
        <v>0</v>
      </c>
      <c r="N11" s="17">
        <v>0</v>
      </c>
      <c r="O11" s="22">
        <f t="shared" ref="O11:O26" si="7">L11-M11-N11</f>
        <v>1517.6361970000003</v>
      </c>
      <c r="P11" s="14"/>
      <c r="Q11" s="12"/>
    </row>
    <row r="12" spans="2:17">
      <c r="B12" s="4">
        <v>40575</v>
      </c>
      <c r="C12" s="23">
        <v>372339</v>
      </c>
      <c r="D12" s="23">
        <v>1904</v>
      </c>
      <c r="E12" s="23">
        <f t="shared" si="0"/>
        <v>370435</v>
      </c>
      <c r="F12" s="23">
        <v>1207979</v>
      </c>
      <c r="G12" s="23">
        <v>5969</v>
      </c>
      <c r="H12" s="23">
        <f t="shared" si="1"/>
        <v>1202010</v>
      </c>
      <c r="I12" s="24">
        <f t="shared" si="3"/>
        <v>1580.318</v>
      </c>
      <c r="J12" s="24">
        <f t="shared" si="4"/>
        <v>7.8730000000000002</v>
      </c>
      <c r="K12" s="21">
        <f t="shared" si="5"/>
        <v>1572.4449999999999</v>
      </c>
      <c r="L12" s="22">
        <f t="shared" si="6"/>
        <v>1424.3206809999999</v>
      </c>
      <c r="M12" s="17">
        <v>0</v>
      </c>
      <c r="N12" s="17">
        <v>0</v>
      </c>
      <c r="O12" s="22">
        <f t="shared" si="7"/>
        <v>1424.3206809999999</v>
      </c>
      <c r="P12" s="14"/>
      <c r="Q12" s="12"/>
    </row>
    <row r="13" spans="2:17">
      <c r="B13" s="4">
        <v>40603</v>
      </c>
      <c r="C13" s="23">
        <v>436835</v>
      </c>
      <c r="D13" s="23">
        <v>2391</v>
      </c>
      <c r="E13" s="23">
        <f t="shared" si="0"/>
        <v>434444</v>
      </c>
      <c r="F13" s="23">
        <v>1361394</v>
      </c>
      <c r="G13" s="23">
        <v>9304</v>
      </c>
      <c r="H13" s="23">
        <f t="shared" si="1"/>
        <v>1352090</v>
      </c>
      <c r="I13" s="24">
        <f t="shared" si="3"/>
        <v>1798.229</v>
      </c>
      <c r="J13" s="24">
        <f t="shared" si="4"/>
        <v>11.695</v>
      </c>
      <c r="K13" s="21">
        <f t="shared" si="5"/>
        <v>1786.5340000000001</v>
      </c>
      <c r="L13" s="22">
        <f t="shared" si="6"/>
        <v>1618.2424972000001</v>
      </c>
      <c r="M13" s="17">
        <v>0</v>
      </c>
      <c r="N13" s="17">
        <v>0</v>
      </c>
      <c r="O13" s="22">
        <f t="shared" si="7"/>
        <v>1618.2424972000001</v>
      </c>
      <c r="P13" s="14"/>
      <c r="Q13" s="12"/>
    </row>
    <row r="14" spans="2:17">
      <c r="B14" s="4">
        <v>40634</v>
      </c>
      <c r="C14" s="23">
        <v>500780</v>
      </c>
      <c r="D14" s="23">
        <v>1154</v>
      </c>
      <c r="E14" s="23">
        <f t="shared" si="0"/>
        <v>499626</v>
      </c>
      <c r="F14" s="23">
        <v>1674004</v>
      </c>
      <c r="G14" s="23">
        <v>7217</v>
      </c>
      <c r="H14" s="23">
        <f t="shared" si="1"/>
        <v>1666787</v>
      </c>
      <c r="I14" s="24">
        <f t="shared" si="3"/>
        <v>2174.7840000000001</v>
      </c>
      <c r="J14" s="24">
        <f t="shared" si="4"/>
        <v>8.3710000000000004</v>
      </c>
      <c r="K14" s="21">
        <f t="shared" si="5"/>
        <v>2166.413</v>
      </c>
      <c r="L14" s="22">
        <f t="shared" si="6"/>
        <v>1962.3368954000002</v>
      </c>
      <c r="M14" s="17">
        <v>0</v>
      </c>
      <c r="N14" s="17">
        <v>0</v>
      </c>
      <c r="O14" s="22">
        <f t="shared" si="7"/>
        <v>1962.3368954000002</v>
      </c>
      <c r="P14" s="14"/>
      <c r="Q14" s="12"/>
    </row>
    <row r="15" spans="2:17">
      <c r="B15" s="4">
        <v>40664</v>
      </c>
      <c r="C15" s="19">
        <v>1352936</v>
      </c>
      <c r="D15" s="19">
        <v>41</v>
      </c>
      <c r="E15" s="19">
        <f t="shared" si="0"/>
        <v>1352895</v>
      </c>
      <c r="F15" s="19">
        <v>3992441</v>
      </c>
      <c r="G15" s="19">
        <v>823</v>
      </c>
      <c r="H15" s="19">
        <f t="shared" si="1"/>
        <v>3991618</v>
      </c>
      <c r="I15" s="20">
        <f t="shared" si="3"/>
        <v>5345.3770000000004</v>
      </c>
      <c r="J15" s="20">
        <f t="shared" si="4"/>
        <v>0.86399999999999999</v>
      </c>
      <c r="K15" s="21">
        <f t="shared" si="5"/>
        <v>5344.5130000000008</v>
      </c>
      <c r="L15" s="22">
        <f t="shared" si="6"/>
        <v>4841.0598754000011</v>
      </c>
      <c r="M15" s="17">
        <v>0</v>
      </c>
      <c r="N15" s="17">
        <v>0</v>
      </c>
      <c r="O15" s="22">
        <f t="shared" si="7"/>
        <v>4841.0598754000011</v>
      </c>
      <c r="P15" s="14"/>
      <c r="Q15" s="12"/>
    </row>
    <row r="16" spans="2:17">
      <c r="B16" s="4">
        <v>40695</v>
      </c>
      <c r="C16" s="19">
        <v>1441861</v>
      </c>
      <c r="D16" s="19">
        <v>299</v>
      </c>
      <c r="E16" s="19">
        <f t="shared" si="0"/>
        <v>1441562</v>
      </c>
      <c r="F16" s="19">
        <v>4115836</v>
      </c>
      <c r="G16" s="19">
        <v>2414</v>
      </c>
      <c r="H16" s="19">
        <f t="shared" si="1"/>
        <v>4113422</v>
      </c>
      <c r="I16" s="20">
        <f t="shared" si="3"/>
        <v>5557.6970000000001</v>
      </c>
      <c r="J16" s="20">
        <f t="shared" si="4"/>
        <v>2.7130000000000001</v>
      </c>
      <c r="K16" s="21">
        <f t="shared" si="5"/>
        <v>5554.9840000000004</v>
      </c>
      <c r="L16" s="22">
        <f t="shared" si="6"/>
        <v>5031.704507200001</v>
      </c>
      <c r="M16" s="17">
        <v>0</v>
      </c>
      <c r="N16" s="17">
        <v>0</v>
      </c>
      <c r="O16" s="22">
        <f t="shared" si="7"/>
        <v>5031.704507200001</v>
      </c>
      <c r="P16" s="14"/>
      <c r="Q16" s="12"/>
    </row>
    <row r="17" spans="2:17">
      <c r="B17" s="4">
        <v>40725</v>
      </c>
      <c r="C17" s="19">
        <v>968069</v>
      </c>
      <c r="D17" s="19">
        <v>951</v>
      </c>
      <c r="E17" s="19">
        <f t="shared" si="0"/>
        <v>967118</v>
      </c>
      <c r="F17" s="19">
        <v>2890977</v>
      </c>
      <c r="G17" s="19">
        <v>3945</v>
      </c>
      <c r="H17" s="19">
        <f t="shared" si="1"/>
        <v>2887032</v>
      </c>
      <c r="I17" s="20">
        <f t="shared" si="3"/>
        <v>3859.0459999999998</v>
      </c>
      <c r="J17" s="20">
        <f t="shared" si="4"/>
        <v>4.8959999999999999</v>
      </c>
      <c r="K17" s="21">
        <f t="shared" si="5"/>
        <v>3854.1499999999996</v>
      </c>
      <c r="L17" s="22">
        <f t="shared" si="6"/>
        <v>3491.08907</v>
      </c>
      <c r="M17" s="17">
        <v>0</v>
      </c>
      <c r="N17" s="17">
        <v>0</v>
      </c>
      <c r="O17" s="22">
        <f t="shared" si="7"/>
        <v>3491.08907</v>
      </c>
      <c r="P17" s="14"/>
      <c r="Q17" s="12"/>
    </row>
    <row r="18" spans="2:17">
      <c r="B18" s="4">
        <v>40756</v>
      </c>
      <c r="C18" s="23">
        <v>552363</v>
      </c>
      <c r="D18" s="23">
        <v>1819</v>
      </c>
      <c r="E18" s="23">
        <f t="shared" si="0"/>
        <v>550544</v>
      </c>
      <c r="F18" s="23">
        <v>1830121</v>
      </c>
      <c r="G18" s="23">
        <v>6475</v>
      </c>
      <c r="H18" s="23">
        <f t="shared" si="1"/>
        <v>1823646</v>
      </c>
      <c r="I18" s="24">
        <f t="shared" si="3"/>
        <v>2382.4839999999999</v>
      </c>
      <c r="J18" s="24">
        <f t="shared" si="4"/>
        <v>8.2940000000000005</v>
      </c>
      <c r="K18" s="21">
        <f t="shared" si="5"/>
        <v>2374.19</v>
      </c>
      <c r="L18" s="22">
        <f t="shared" si="6"/>
        <v>2150.5413020000001</v>
      </c>
      <c r="M18" s="17">
        <v>0</v>
      </c>
      <c r="N18" s="17">
        <v>0</v>
      </c>
      <c r="O18" s="22">
        <f t="shared" si="7"/>
        <v>2150.5413020000001</v>
      </c>
      <c r="P18" s="14"/>
      <c r="Q18" s="12"/>
    </row>
    <row r="19" spans="2:17">
      <c r="B19" s="4">
        <v>40787</v>
      </c>
      <c r="C19" s="19">
        <v>560537</v>
      </c>
      <c r="D19" s="19">
        <v>634</v>
      </c>
      <c r="E19" s="19">
        <f t="shared" si="0"/>
        <v>559903</v>
      </c>
      <c r="F19" s="19">
        <v>1884295</v>
      </c>
      <c r="G19" s="19">
        <v>2771</v>
      </c>
      <c r="H19" s="19">
        <f t="shared" si="1"/>
        <v>1881524</v>
      </c>
      <c r="I19" s="20">
        <f t="shared" si="3"/>
        <v>2444.8319999999999</v>
      </c>
      <c r="J19" s="20">
        <f t="shared" si="4"/>
        <v>3.4049999999999998</v>
      </c>
      <c r="K19" s="21">
        <f t="shared" si="5"/>
        <v>2441.4269999999997</v>
      </c>
      <c r="L19" s="22">
        <f t="shared" si="6"/>
        <v>2211.4445765999999</v>
      </c>
      <c r="M19" s="17">
        <v>0</v>
      </c>
      <c r="N19" s="17">
        <v>0</v>
      </c>
      <c r="O19" s="22">
        <f t="shared" si="7"/>
        <v>2211.4445765999999</v>
      </c>
      <c r="P19" s="14"/>
      <c r="Q19" s="12"/>
    </row>
    <row r="20" spans="2:17">
      <c r="B20" s="4">
        <v>40817</v>
      </c>
      <c r="C20" s="19">
        <v>361193</v>
      </c>
      <c r="D20" s="19">
        <v>3894</v>
      </c>
      <c r="E20" s="19">
        <f t="shared" si="0"/>
        <v>357299</v>
      </c>
      <c r="F20" s="19">
        <v>1120972</v>
      </c>
      <c r="G20" s="19">
        <v>13414</v>
      </c>
      <c r="H20" s="19">
        <f t="shared" si="1"/>
        <v>1107558</v>
      </c>
      <c r="I20" s="20">
        <f t="shared" si="3"/>
        <v>1482.165</v>
      </c>
      <c r="J20" s="20">
        <f t="shared" si="4"/>
        <v>17.308</v>
      </c>
      <c r="K20" s="21">
        <f t="shared" si="5"/>
        <v>1464.857</v>
      </c>
      <c r="L20" s="22">
        <f t="shared" si="6"/>
        <v>1326.8674705999999</v>
      </c>
      <c r="M20" s="17">
        <v>0</v>
      </c>
      <c r="N20" s="17">
        <v>0</v>
      </c>
      <c r="O20" s="22">
        <f t="shared" si="7"/>
        <v>1326.8674705999999</v>
      </c>
      <c r="P20" s="14"/>
      <c r="Q20" s="12"/>
    </row>
    <row r="21" spans="2:17">
      <c r="B21" s="4">
        <v>40848</v>
      </c>
      <c r="C21" s="19">
        <v>174102</v>
      </c>
      <c r="D21" s="19">
        <v>5458</v>
      </c>
      <c r="E21" s="19">
        <f t="shared" si="0"/>
        <v>168644</v>
      </c>
      <c r="F21" s="19">
        <v>509330</v>
      </c>
      <c r="G21" s="19">
        <v>16518</v>
      </c>
      <c r="H21" s="19">
        <f t="shared" si="1"/>
        <v>492812</v>
      </c>
      <c r="I21" s="20">
        <f t="shared" si="3"/>
        <v>683.43200000000002</v>
      </c>
      <c r="J21" s="20">
        <f t="shared" si="4"/>
        <v>21.975999999999999</v>
      </c>
      <c r="K21" s="21">
        <f t="shared" si="5"/>
        <v>661.45600000000002</v>
      </c>
      <c r="L21" s="22">
        <f t="shared" si="6"/>
        <v>599.14684480000005</v>
      </c>
      <c r="M21" s="17">
        <v>0</v>
      </c>
      <c r="N21" s="17">
        <v>0</v>
      </c>
      <c r="O21" s="22">
        <f t="shared" si="7"/>
        <v>599.14684480000005</v>
      </c>
      <c r="P21" s="14"/>
      <c r="Q21" s="12"/>
    </row>
    <row r="22" spans="2:17">
      <c r="B22" s="4">
        <v>40878</v>
      </c>
      <c r="C22" s="19">
        <v>355790</v>
      </c>
      <c r="D22" s="19">
        <v>4601</v>
      </c>
      <c r="E22" s="19">
        <f t="shared" si="0"/>
        <v>351189</v>
      </c>
      <c r="F22" s="19">
        <v>967412</v>
      </c>
      <c r="G22" s="19">
        <v>12215</v>
      </c>
      <c r="H22" s="19">
        <f t="shared" si="1"/>
        <v>955197</v>
      </c>
      <c r="I22" s="20">
        <f t="shared" si="3"/>
        <v>1323.202</v>
      </c>
      <c r="J22" s="20">
        <f t="shared" si="4"/>
        <v>16.815999999999999</v>
      </c>
      <c r="K22" s="21">
        <f t="shared" si="5"/>
        <v>1306.386</v>
      </c>
      <c r="L22" s="22">
        <f t="shared" si="6"/>
        <v>1183.3244388000001</v>
      </c>
      <c r="M22" s="17">
        <v>0</v>
      </c>
      <c r="N22" s="17">
        <v>0</v>
      </c>
      <c r="O22" s="22">
        <f t="shared" si="7"/>
        <v>1183.3244388000001</v>
      </c>
      <c r="P22" s="14"/>
      <c r="Q22" s="12"/>
    </row>
    <row r="23" spans="2:17">
      <c r="B23" s="4">
        <v>40909</v>
      </c>
      <c r="C23" s="23">
        <v>396833</v>
      </c>
      <c r="D23" s="23">
        <v>3984</v>
      </c>
      <c r="E23" s="23">
        <f t="shared" si="0"/>
        <v>392849</v>
      </c>
      <c r="F23" s="23">
        <v>1109593</v>
      </c>
      <c r="G23" s="23">
        <v>11055</v>
      </c>
      <c r="H23" s="23">
        <f t="shared" si="1"/>
        <v>1098538</v>
      </c>
      <c r="I23" s="24">
        <f t="shared" si="3"/>
        <v>1506.4259999999999</v>
      </c>
      <c r="J23" s="24">
        <f t="shared" si="4"/>
        <v>15.039</v>
      </c>
      <c r="K23" s="21">
        <f t="shared" si="5"/>
        <v>1491.3869999999999</v>
      </c>
      <c r="L23" s="22">
        <f t="shared" si="6"/>
        <v>1350.8983446</v>
      </c>
      <c r="M23" s="17">
        <v>0</v>
      </c>
      <c r="N23" s="17">
        <v>0</v>
      </c>
      <c r="O23" s="22">
        <f t="shared" si="7"/>
        <v>1350.8983446</v>
      </c>
      <c r="P23" s="14"/>
      <c r="Q23" s="12"/>
    </row>
    <row r="24" spans="2:17" s="1" customFormat="1">
      <c r="B24" s="4">
        <v>40940</v>
      </c>
      <c r="C24" s="23">
        <v>360839</v>
      </c>
      <c r="D24" s="23">
        <v>2194</v>
      </c>
      <c r="E24" s="23">
        <f t="shared" si="0"/>
        <v>358645</v>
      </c>
      <c r="F24" s="23">
        <v>1170212</v>
      </c>
      <c r="G24" s="23">
        <v>8168</v>
      </c>
      <c r="H24" s="23">
        <f t="shared" si="1"/>
        <v>1162044</v>
      </c>
      <c r="I24" s="24">
        <f t="shared" si="3"/>
        <v>1531.0509999999999</v>
      </c>
      <c r="J24" s="24">
        <f t="shared" si="4"/>
        <v>10.362</v>
      </c>
      <c r="K24" s="21">
        <f t="shared" si="5"/>
        <v>1520.6889999999999</v>
      </c>
      <c r="L24" s="22">
        <f t="shared" si="6"/>
        <v>1377.4400962</v>
      </c>
      <c r="M24" s="17">
        <v>0</v>
      </c>
      <c r="N24" s="17">
        <v>0</v>
      </c>
      <c r="O24" s="22">
        <f t="shared" si="7"/>
        <v>1377.4400962</v>
      </c>
      <c r="P24" s="14"/>
      <c r="Q24" s="12"/>
    </row>
    <row r="25" spans="2:17" s="1" customFormat="1">
      <c r="B25" s="7">
        <v>40969</v>
      </c>
      <c r="C25" s="25">
        <f>587206*(1-F4%)</f>
        <v>586031.58799999999</v>
      </c>
      <c r="D25" s="25">
        <f>2119*(1+F4%)</f>
        <v>2123.2379999999998</v>
      </c>
      <c r="E25" s="25">
        <f t="shared" si="0"/>
        <v>583908.35</v>
      </c>
      <c r="F25" s="25">
        <f>1687432*(1-F4%)</f>
        <v>1684057.1359999999</v>
      </c>
      <c r="G25" s="25">
        <f>7367*(1+F4%)</f>
        <v>7381.7340000000004</v>
      </c>
      <c r="H25" s="25">
        <f t="shared" si="1"/>
        <v>1676675.402</v>
      </c>
      <c r="I25" s="26">
        <f t="shared" si="3"/>
        <v>2270.0887239999997</v>
      </c>
      <c r="J25" s="26">
        <f t="shared" si="4"/>
        <v>9.5049720000000004</v>
      </c>
      <c r="K25" s="27">
        <f>I25-J25</f>
        <v>2260.5837519999995</v>
      </c>
      <c r="L25" s="35">
        <f t="shared" si="6"/>
        <v>2047.6367625615997</v>
      </c>
      <c r="M25" s="36">
        <v>0</v>
      </c>
      <c r="N25" s="36">
        <v>0</v>
      </c>
      <c r="O25" s="35">
        <f t="shared" si="7"/>
        <v>2047.6367625615997</v>
      </c>
      <c r="P25" s="14"/>
      <c r="Q25" s="12"/>
    </row>
    <row r="26" spans="2:17" ht="13.8" thickBot="1">
      <c r="B26" s="4">
        <v>41000</v>
      </c>
      <c r="C26" s="28">
        <v>485454</v>
      </c>
      <c r="D26" s="28">
        <v>2489</v>
      </c>
      <c r="E26" s="28">
        <f t="shared" si="0"/>
        <v>482965</v>
      </c>
      <c r="F26" s="28">
        <v>1550332</v>
      </c>
      <c r="G26" s="28">
        <v>8863</v>
      </c>
      <c r="H26" s="28">
        <f t="shared" si="1"/>
        <v>1541469</v>
      </c>
      <c r="I26" s="29">
        <f t="shared" si="3"/>
        <v>2035.7860000000001</v>
      </c>
      <c r="J26" s="29">
        <f t="shared" si="4"/>
        <v>11.352</v>
      </c>
      <c r="K26" s="30">
        <f>I26-J26</f>
        <v>2024.434</v>
      </c>
      <c r="L26" s="31">
        <f>K26*$F$5</f>
        <v>1833.7323172000001</v>
      </c>
      <c r="M26" s="17">
        <v>0</v>
      </c>
      <c r="N26" s="17">
        <v>0</v>
      </c>
      <c r="O26" s="22">
        <f t="shared" si="7"/>
        <v>1833.7323172000001</v>
      </c>
      <c r="P26" s="14"/>
      <c r="Q26" s="12"/>
    </row>
    <row r="27" spans="2:17" ht="13.8" thickBot="1">
      <c r="B27" s="37" t="s">
        <v>4</v>
      </c>
      <c r="C27" s="32">
        <f t="shared" ref="C27:H27" si="8">SUM(C10:C26)</f>
        <v>9718785.5879999995</v>
      </c>
      <c r="D27" s="32">
        <f t="shared" si="8"/>
        <v>38074.237999999998</v>
      </c>
      <c r="E27" s="32">
        <f t="shared" si="8"/>
        <v>9680711.3499999996</v>
      </c>
      <c r="F27" s="32">
        <f t="shared" si="8"/>
        <v>29573371.136</v>
      </c>
      <c r="G27" s="32">
        <f t="shared" si="8"/>
        <v>129256.734</v>
      </c>
      <c r="H27" s="32">
        <f t="shared" si="8"/>
        <v>29444114.401999999</v>
      </c>
      <c r="I27" s="32">
        <f>SUM(I10:I26)</f>
        <v>39292.156724</v>
      </c>
      <c r="J27" s="33">
        <f>SUM(J10:J26)</f>
        <v>167.330972</v>
      </c>
      <c r="K27" s="34">
        <f>I27-J27</f>
        <v>39124.825751999997</v>
      </c>
      <c r="L27" s="32">
        <f>ROUNDDOWN((SUM(L9:L26)),0)</f>
        <v>35439</v>
      </c>
      <c r="M27" s="18">
        <f>SUM(M9:M26)</f>
        <v>0</v>
      </c>
      <c r="N27" s="18">
        <f>SUM(N9:N26)</f>
        <v>0</v>
      </c>
      <c r="O27" s="32">
        <f>ROUNDDOWN((SUM(O9:O26)),0)</f>
        <v>35439</v>
      </c>
      <c r="P27" s="14"/>
      <c r="Q27" s="12"/>
    </row>
    <row r="28" spans="2:17">
      <c r="N28" s="1"/>
      <c r="O28" s="16"/>
      <c r="P28" s="11"/>
      <c r="Q28" s="12"/>
    </row>
    <row r="29" spans="2:17" ht="13.8" thickBot="1">
      <c r="K29" s="44"/>
    </row>
    <row r="30" spans="2:17">
      <c r="C30" s="63" t="s">
        <v>20</v>
      </c>
      <c r="D30" s="64"/>
      <c r="E30" s="64"/>
      <c r="F30" s="10">
        <f>K27</f>
        <v>39124.825751999997</v>
      </c>
    </row>
    <row r="31" spans="2:17" ht="13.8" thickBot="1">
      <c r="C31" s="52" t="s">
        <v>5</v>
      </c>
      <c r="D31" s="53"/>
      <c r="E31" s="53"/>
      <c r="F31" s="5">
        <f>O27</f>
        <v>35439</v>
      </c>
      <c r="J31" s="6"/>
    </row>
    <row r="33" spans="2:9">
      <c r="B33" s="39"/>
      <c r="C33" t="s">
        <v>22</v>
      </c>
    </row>
    <row r="34" spans="2:9" ht="12.75" customHeight="1">
      <c r="B34" s="42"/>
      <c r="C34" s="50" t="s">
        <v>23</v>
      </c>
      <c r="D34" s="51"/>
      <c r="E34" s="51"/>
      <c r="F34" s="51"/>
      <c r="G34" s="51"/>
      <c r="H34" s="51"/>
      <c r="I34" s="51"/>
    </row>
    <row r="35" spans="2:9">
      <c r="C35" s="51"/>
      <c r="D35" s="51"/>
      <c r="E35" s="51"/>
      <c r="F35" s="51"/>
      <c r="G35" s="51"/>
      <c r="H35" s="51"/>
      <c r="I35" s="51"/>
    </row>
    <row r="36" spans="2:9">
      <c r="C36" s="51"/>
      <c r="D36" s="51"/>
      <c r="E36" s="51"/>
      <c r="F36" s="51"/>
      <c r="G36" s="51"/>
      <c r="H36" s="51"/>
      <c r="I36" s="51"/>
    </row>
    <row r="37" spans="2:9">
      <c r="C37" s="51"/>
      <c r="D37" s="51"/>
      <c r="E37" s="51"/>
      <c r="F37" s="51"/>
      <c r="G37" s="51"/>
      <c r="H37" s="51"/>
      <c r="I37" s="51"/>
    </row>
  </sheetData>
  <mergeCells count="18">
    <mergeCell ref="C30:E30"/>
    <mergeCell ref="N7:N8"/>
    <mergeCell ref="C2:E2"/>
    <mergeCell ref="L7:L8"/>
    <mergeCell ref="B7:B8"/>
    <mergeCell ref="I7:I8"/>
    <mergeCell ref="J7:J8"/>
    <mergeCell ref="K7:K8"/>
    <mergeCell ref="O7:O8"/>
    <mergeCell ref="F3:G3"/>
    <mergeCell ref="C3:E3"/>
    <mergeCell ref="C4:E4"/>
    <mergeCell ref="C5:E5"/>
    <mergeCell ref="C34:I37"/>
    <mergeCell ref="C31:E31"/>
    <mergeCell ref="C7:E7"/>
    <mergeCell ref="F7:H7"/>
    <mergeCell ref="M7:M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Ernst &amp; Young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Ernst &amp; Young</dc:creator>
  <cp:lastModifiedBy>TN CERT</cp:lastModifiedBy>
  <dcterms:created xsi:type="dcterms:W3CDTF">2011-02-15T10:19:57Z</dcterms:created>
  <dcterms:modified xsi:type="dcterms:W3CDTF">2012-12-18T11:12:22Z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leName">
    <vt:lpwstr/>
  </property>
</Properties>
</file>