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20730" windowHeight="10245"/>
  </bookViews>
  <sheets>
    <sheet name="Net electricity" sheetId="1" r:id="rId1"/>
    <sheet name="Transmission loss" sheetId="2" r:id="rId2"/>
    <sheet name="Emission reduction" sheetId="3" r:id="rId3"/>
  </sheets>
  <calcPr calcId="144525"/>
</workbook>
</file>

<file path=xl/calcChain.xml><?xml version="1.0" encoding="utf-8"?>
<calcChain xmlns="http://schemas.openxmlformats.org/spreadsheetml/2006/main">
  <c r="L7" i="2" l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6" i="2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7" i="3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31" i="2"/>
  <c r="L32" i="2" l="1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31" i="2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7" i="3"/>
  <c r="L22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6" i="2"/>
  <c r="L47" i="2" l="1"/>
  <c r="F16" i="1"/>
  <c r="D18" i="3" s="1"/>
  <c r="F17" i="1"/>
  <c r="D19" i="3" s="1"/>
  <c r="F18" i="1"/>
  <c r="D20" i="3" s="1"/>
  <c r="F19" i="1"/>
  <c r="D21" i="3" s="1"/>
  <c r="F20" i="1"/>
  <c r="D22" i="3" s="1"/>
  <c r="D16" i="1"/>
  <c r="D17" i="1"/>
  <c r="C19" i="3" s="1"/>
  <c r="E19" i="3" s="1"/>
  <c r="D18" i="1"/>
  <c r="C20" i="3" s="1"/>
  <c r="D19" i="1"/>
  <c r="C21" i="3" s="1"/>
  <c r="D20" i="1"/>
  <c r="C22" i="3" s="1"/>
  <c r="D6" i="1"/>
  <c r="D7" i="1"/>
  <c r="D8" i="1"/>
  <c r="D9" i="1"/>
  <c r="D10" i="1"/>
  <c r="D11" i="1"/>
  <c r="D12" i="1"/>
  <c r="D13" i="1"/>
  <c r="D14" i="1"/>
  <c r="D15" i="1"/>
  <c r="D5" i="1"/>
  <c r="E21" i="3" l="1"/>
  <c r="E22" i="3"/>
  <c r="E20" i="3"/>
  <c r="C18" i="3"/>
  <c r="E18" i="3" s="1"/>
  <c r="F6" i="1"/>
  <c r="F7" i="1"/>
  <c r="F8" i="1"/>
  <c r="F9" i="1"/>
  <c r="F10" i="1"/>
  <c r="F11" i="1"/>
  <c r="F5" i="1"/>
  <c r="H16" i="1" l="1"/>
  <c r="H18" i="1"/>
  <c r="F15" i="1"/>
  <c r="H19" i="1"/>
  <c r="H20" i="1"/>
  <c r="H17" i="1"/>
  <c r="F16" i="2"/>
  <c r="H16" i="2" s="1"/>
  <c r="J16" i="2" s="1"/>
  <c r="F17" i="2"/>
  <c r="H17" i="2" s="1"/>
  <c r="J17" i="2" s="1"/>
  <c r="F18" i="2"/>
  <c r="H18" i="2" s="1"/>
  <c r="J18" i="2" s="1"/>
  <c r="F19" i="2"/>
  <c r="H19" i="2" s="1"/>
  <c r="J19" i="2" s="1"/>
  <c r="F12" i="1"/>
  <c r="F13" i="1"/>
  <c r="F14" i="1"/>
  <c r="F31" i="2"/>
  <c r="F20" i="2"/>
  <c r="H20" i="2" s="1"/>
  <c r="F21" i="2"/>
  <c r="F43" i="2" l="1"/>
  <c r="H43" i="2" s="1"/>
  <c r="J43" i="2" s="1"/>
  <c r="F42" i="2"/>
  <c r="H42" i="2" s="1"/>
  <c r="J42" i="2" s="1"/>
  <c r="F44" i="2"/>
  <c r="H44" i="2" s="1"/>
  <c r="J44" i="2" s="1"/>
  <c r="F45" i="2"/>
  <c r="H45" i="2" s="1"/>
  <c r="J45" i="2" s="1"/>
  <c r="M19" i="2"/>
  <c r="M17" i="2"/>
  <c r="M16" i="2"/>
  <c r="M18" i="2"/>
  <c r="D21" i="1"/>
  <c r="E22" i="2"/>
  <c r="E47" i="2"/>
  <c r="F21" i="1" l="1"/>
  <c r="M42" i="2"/>
  <c r="H18" i="3"/>
  <c r="J18" i="3" s="1"/>
  <c r="M44" i="2"/>
  <c r="H20" i="3"/>
  <c r="J20" i="3" s="1"/>
  <c r="M45" i="2"/>
  <c r="M43" i="2"/>
  <c r="H19" i="3"/>
  <c r="J19" i="3" s="1"/>
  <c r="F46" i="2"/>
  <c r="H46" i="2" s="1"/>
  <c r="J46" i="2" s="1"/>
  <c r="F41" i="2"/>
  <c r="H41" i="2" s="1"/>
  <c r="J41" i="2" s="1"/>
  <c r="F40" i="2"/>
  <c r="H40" i="2" s="1"/>
  <c r="J40" i="2" s="1"/>
  <c r="F39" i="2"/>
  <c r="H39" i="2" s="1"/>
  <c r="J39" i="2" s="1"/>
  <c r="F38" i="2"/>
  <c r="H38" i="2" s="1"/>
  <c r="J38" i="2" s="1"/>
  <c r="F37" i="2"/>
  <c r="H37" i="2" s="1"/>
  <c r="J37" i="2" s="1"/>
  <c r="F36" i="2"/>
  <c r="H36" i="2" s="1"/>
  <c r="J36" i="2" s="1"/>
  <c r="F35" i="2"/>
  <c r="H35" i="2" s="1"/>
  <c r="J35" i="2" s="1"/>
  <c r="F34" i="2"/>
  <c r="H34" i="2" s="1"/>
  <c r="J34" i="2" s="1"/>
  <c r="F33" i="2"/>
  <c r="H33" i="2" s="1"/>
  <c r="J33" i="2" s="1"/>
  <c r="F32" i="2"/>
  <c r="H32" i="2" s="1"/>
  <c r="J32" i="2" s="1"/>
  <c r="H31" i="2"/>
  <c r="J31" i="2" s="1"/>
  <c r="M31" i="2" l="1"/>
  <c r="M34" i="2"/>
  <c r="M46" i="2"/>
  <c r="M37" i="2"/>
  <c r="M41" i="2"/>
  <c r="M35" i="2"/>
  <c r="M39" i="2"/>
  <c r="M38" i="2"/>
  <c r="M33" i="2"/>
  <c r="M32" i="2"/>
  <c r="M36" i="2"/>
  <c r="M40" i="2"/>
  <c r="D7" i="3"/>
  <c r="D8" i="3"/>
  <c r="D9" i="3"/>
  <c r="D10" i="3"/>
  <c r="D11" i="3"/>
  <c r="D12" i="3"/>
  <c r="D13" i="3"/>
  <c r="D14" i="3"/>
  <c r="D15" i="3"/>
  <c r="D16" i="3"/>
  <c r="D17" i="3"/>
  <c r="C7" i="3"/>
  <c r="C8" i="3"/>
  <c r="C9" i="3"/>
  <c r="C10" i="3"/>
  <c r="C11" i="3"/>
  <c r="C12" i="3"/>
  <c r="C13" i="3"/>
  <c r="H21" i="2"/>
  <c r="F15" i="2"/>
  <c r="H15" i="2" s="1"/>
  <c r="F14" i="2"/>
  <c r="H14" i="2" s="1"/>
  <c r="F13" i="2"/>
  <c r="H13" i="2" s="1"/>
  <c r="F12" i="2"/>
  <c r="H12" i="2" s="1"/>
  <c r="F11" i="2"/>
  <c r="H11" i="2" s="1"/>
  <c r="F10" i="2"/>
  <c r="H10" i="2" s="1"/>
  <c r="F9" i="2"/>
  <c r="H9" i="2" s="1"/>
  <c r="F8" i="2"/>
  <c r="H8" i="2" s="1"/>
  <c r="F7" i="2"/>
  <c r="H7" i="2" s="1"/>
  <c r="F6" i="2"/>
  <c r="H6" i="2" s="1"/>
  <c r="J6" i="2" s="1"/>
  <c r="E12" i="3" l="1"/>
  <c r="E8" i="3"/>
  <c r="E10" i="3"/>
  <c r="E13" i="3"/>
  <c r="E9" i="3"/>
  <c r="E11" i="3"/>
  <c r="E7" i="3"/>
  <c r="H13" i="1"/>
  <c r="C15" i="3"/>
  <c r="E15" i="3" s="1"/>
  <c r="H15" i="1"/>
  <c r="C17" i="3"/>
  <c r="H9" i="1"/>
  <c r="H14" i="1"/>
  <c r="C16" i="3"/>
  <c r="E16" i="3" s="1"/>
  <c r="H10" i="1"/>
  <c r="H6" i="1"/>
  <c r="H11" i="1"/>
  <c r="H7" i="1"/>
  <c r="H12" i="1"/>
  <c r="C14" i="3"/>
  <c r="E14" i="3" s="1"/>
  <c r="H8" i="1"/>
  <c r="H5" i="1"/>
  <c r="J7" i="2"/>
  <c r="H8" i="3" s="1"/>
  <c r="J9" i="2"/>
  <c r="H10" i="3" s="1"/>
  <c r="J11" i="2"/>
  <c r="H12" i="3" s="1"/>
  <c r="J13" i="2"/>
  <c r="J15" i="2"/>
  <c r="J21" i="2"/>
  <c r="J8" i="2"/>
  <c r="H9" i="3" s="1"/>
  <c r="J9" i="3" s="1"/>
  <c r="J10" i="2"/>
  <c r="H11" i="3" s="1"/>
  <c r="J11" i="3" s="1"/>
  <c r="J12" i="2"/>
  <c r="H13" i="3" s="1"/>
  <c r="J14" i="2"/>
  <c r="J20" i="2"/>
  <c r="G23" i="3"/>
  <c r="H7" i="3"/>
  <c r="G21" i="1"/>
  <c r="D23" i="3" s="1"/>
  <c r="E21" i="1"/>
  <c r="H17" i="3" l="1"/>
  <c r="J17" i="3" s="1"/>
  <c r="E17" i="3"/>
  <c r="H16" i="3"/>
  <c r="J16" i="3" s="1"/>
  <c r="H15" i="3"/>
  <c r="J15" i="3" s="1"/>
  <c r="M15" i="3" s="1"/>
  <c r="H14" i="3"/>
  <c r="J14" i="3" s="1"/>
  <c r="M14" i="3" s="1"/>
  <c r="M20" i="2"/>
  <c r="M18" i="3"/>
  <c r="H22" i="3"/>
  <c r="J22" i="3" s="1"/>
  <c r="M12" i="2"/>
  <c r="Q9" i="3"/>
  <c r="R9" i="3" s="1"/>
  <c r="M8" i="2"/>
  <c r="M15" i="2"/>
  <c r="M11" i="2"/>
  <c r="M7" i="2"/>
  <c r="M14" i="2"/>
  <c r="M11" i="3"/>
  <c r="M10" i="2"/>
  <c r="M21" i="2"/>
  <c r="M13" i="2"/>
  <c r="M9" i="2"/>
  <c r="M6" i="2"/>
  <c r="J8" i="3"/>
  <c r="J10" i="3"/>
  <c r="J12" i="3"/>
  <c r="J13" i="3"/>
  <c r="H21" i="1"/>
  <c r="H21" i="3" l="1"/>
  <c r="J21" i="3" s="1"/>
  <c r="M21" i="3" s="1"/>
  <c r="M20" i="3"/>
  <c r="M19" i="3"/>
  <c r="J7" i="3"/>
  <c r="Q7" i="3"/>
  <c r="R7" i="3" s="1"/>
  <c r="C23" i="3"/>
  <c r="E23" i="3" s="1"/>
  <c r="M9" i="3"/>
  <c r="Q15" i="3"/>
  <c r="R15" i="3" s="1"/>
  <c r="Q8" i="3"/>
  <c r="R8" i="3" s="1"/>
  <c r="Q11" i="3"/>
  <c r="R11" i="3" s="1"/>
  <c r="Q14" i="3"/>
  <c r="R14" i="3" s="1"/>
  <c r="M10" i="3"/>
  <c r="Q10" i="3"/>
  <c r="R10" i="3" s="1"/>
  <c r="M22" i="3"/>
  <c r="Q22" i="3"/>
  <c r="R22" i="3" s="1"/>
  <c r="M12" i="3"/>
  <c r="Q12" i="3"/>
  <c r="R12" i="3" s="1"/>
  <c r="M16" i="3"/>
  <c r="Q16" i="3"/>
  <c r="R16" i="3" s="1"/>
  <c r="M13" i="3"/>
  <c r="Q13" i="3"/>
  <c r="R13" i="3" s="1"/>
  <c r="M17" i="3"/>
  <c r="Q17" i="3"/>
  <c r="R17" i="3" s="1"/>
  <c r="M8" i="3"/>
  <c r="F23" i="3"/>
  <c r="H23" i="3" l="1"/>
  <c r="J23" i="3"/>
  <c r="M7" i="3"/>
  <c r="M23" i="3" s="1"/>
  <c r="Q23" i="3"/>
  <c r="R23" i="3" s="1"/>
  <c r="L23" i="3"/>
</calcChain>
</file>

<file path=xl/sharedStrings.xml><?xml version="1.0" encoding="utf-8"?>
<sst xmlns="http://schemas.openxmlformats.org/spreadsheetml/2006/main" count="152" uniqueCount="116">
  <si>
    <t>Year</t>
  </si>
  <si>
    <t>Month</t>
  </si>
  <si>
    <t>Total</t>
  </si>
  <si>
    <t>Calculation</t>
    <phoneticPr fontId="9" type="noConversion"/>
  </si>
  <si>
    <r>
      <rPr>
        <b/>
        <sz val="14"/>
        <color theme="1"/>
        <rFont val="맑은 고딕"/>
        <family val="3"/>
        <charset val="129"/>
      </rPr>
      <t xml:space="preserve">◈ </t>
    </r>
    <r>
      <rPr>
        <b/>
        <sz val="14"/>
        <color theme="1"/>
        <rFont val="맑은 고딕"/>
        <family val="3"/>
        <charset val="129"/>
        <scheme val="minor"/>
      </rPr>
      <t>EQUATION</t>
    </r>
    <phoneticPr fontId="9" type="noConversion"/>
  </si>
  <si>
    <r>
      <t>EG</t>
    </r>
    <r>
      <rPr>
        <vertAlign val="subscript"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 xml:space="preserve"> is net electricity supplied by the project activity to the grid in year y, in MWh</t>
    </r>
  </si>
  <si>
    <r>
      <t>EF</t>
    </r>
    <r>
      <rPr>
        <vertAlign val="subscript"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 xml:space="preserve"> is baseline emission factor in year y, in 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e/MWh(according to the registered PDD)</t>
    </r>
  </si>
  <si>
    <r>
      <t xml:space="preserve">EGy </t>
    </r>
    <r>
      <rPr>
        <sz val="12"/>
        <color theme="1"/>
        <rFont val="Times New Roman"/>
        <family val="1"/>
      </rPr>
      <t>-Net electricity supplied to the grid during the monitoring period (MWh);</t>
    </r>
  </si>
  <si>
    <t>EGoutput,y–Electricity supplied to the grid (MWh);</t>
  </si>
  <si>
    <t>EGimport,y– Electricity purchased from the grid (MWh).</t>
  </si>
  <si>
    <r>
      <t>BE</t>
    </r>
    <r>
      <rPr>
        <b/>
        <vertAlign val="subscript"/>
        <sz val="16"/>
        <color theme="1"/>
        <rFont val="Times New Roman"/>
        <family val="1"/>
      </rPr>
      <t>y</t>
    </r>
    <r>
      <rPr>
        <b/>
        <sz val="16"/>
        <color theme="1"/>
        <rFont val="Times New Roman"/>
        <family val="1"/>
      </rPr>
      <t xml:space="preserve"> =EG</t>
    </r>
    <r>
      <rPr>
        <b/>
        <vertAlign val="subscript"/>
        <sz val="16"/>
        <color theme="1"/>
        <rFont val="Times New Roman"/>
        <family val="1"/>
      </rPr>
      <t>y</t>
    </r>
    <r>
      <rPr>
        <b/>
        <sz val="16"/>
        <color theme="1"/>
        <rFont val="Times New Roman"/>
        <family val="1"/>
      </rPr>
      <t xml:space="preserve"> * EF</t>
    </r>
    <r>
      <rPr>
        <b/>
        <vertAlign val="subscript"/>
        <sz val="16"/>
        <color theme="1"/>
        <rFont val="Times New Roman"/>
        <family val="1"/>
      </rPr>
      <t>y</t>
    </r>
  </si>
  <si>
    <r>
      <t xml:space="preserve">EGy = </t>
    </r>
    <r>
      <rPr>
        <b/>
        <sz val="16"/>
        <color theme="1"/>
        <rFont val="Times New Roman"/>
        <family val="1"/>
      </rPr>
      <t>EGoutput,y</t>
    </r>
    <r>
      <rPr>
        <b/>
        <i/>
        <sz val="16"/>
        <color theme="1"/>
        <rFont val="Times New Roman"/>
        <family val="1"/>
      </rPr>
      <t>–</t>
    </r>
    <r>
      <rPr>
        <b/>
        <sz val="16"/>
        <color theme="1"/>
        <rFont val="Times New Roman"/>
        <family val="1"/>
      </rPr>
      <t>EGimport,y</t>
    </r>
  </si>
  <si>
    <t xml:space="preserve">I </t>
  </si>
  <si>
    <t xml:space="preserve">P.F </t>
  </si>
  <si>
    <t>the current (A)</t>
    <phoneticPr fontId="9" type="noConversion"/>
  </si>
  <si>
    <t xml:space="preserve">22.9 </t>
  </si>
  <si>
    <t>kWh Loss</t>
  </si>
  <si>
    <t>I</t>
  </si>
  <si>
    <t>Where,</t>
  </si>
  <si>
    <t xml:space="preserve">P </t>
  </si>
  <si>
    <t>T</t>
  </si>
  <si>
    <r>
      <t>R</t>
    </r>
    <r>
      <rPr>
        <sz val="6"/>
        <color theme="1"/>
        <rFont val="Times New Roman"/>
        <family val="1"/>
      </rPr>
      <t>3</t>
    </r>
    <phoneticPr fontId="9" type="noConversion"/>
  </si>
  <si>
    <r>
      <t>R</t>
    </r>
    <r>
      <rPr>
        <sz val="6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</t>
    </r>
    <phoneticPr fontId="9" type="noConversion"/>
  </si>
  <si>
    <t>◈ Emission Reduction</t>
    <phoneticPr fontId="9" type="noConversion"/>
  </si>
  <si>
    <r>
      <t>ER</t>
    </r>
    <r>
      <rPr>
        <b/>
        <vertAlign val="subscript"/>
        <sz val="16"/>
        <color theme="1"/>
        <rFont val="Times New Roman"/>
        <family val="1"/>
      </rPr>
      <t>y</t>
    </r>
    <r>
      <rPr>
        <b/>
        <sz val="16"/>
        <color theme="1"/>
        <rFont val="Times New Roman"/>
        <family val="1"/>
      </rPr>
      <t xml:space="preserve"> = BE</t>
    </r>
    <r>
      <rPr>
        <b/>
        <vertAlign val="subscript"/>
        <sz val="16"/>
        <color theme="1"/>
        <rFont val="Times New Roman"/>
        <family val="1"/>
      </rPr>
      <t>y</t>
    </r>
    <r>
      <rPr>
        <b/>
        <sz val="16"/>
        <color theme="1"/>
        <rFont val="Times New Roman"/>
        <family val="1"/>
      </rPr>
      <t xml:space="preserve"> – PE</t>
    </r>
    <r>
      <rPr>
        <b/>
        <vertAlign val="subscript"/>
        <sz val="16"/>
        <color theme="1"/>
        <rFont val="Times New Roman"/>
        <family val="1"/>
      </rPr>
      <t>y</t>
    </r>
    <r>
      <rPr>
        <b/>
        <sz val="16"/>
        <color theme="1"/>
        <rFont val="Times New Roman"/>
        <family val="1"/>
      </rPr>
      <t xml:space="preserve"> – L</t>
    </r>
    <r>
      <rPr>
        <b/>
        <vertAlign val="subscript"/>
        <sz val="16"/>
        <color theme="1"/>
        <rFont val="Times New Roman"/>
        <family val="1"/>
      </rPr>
      <t>y</t>
    </r>
    <phoneticPr fontId="9" type="noConversion"/>
  </si>
  <si>
    <r>
      <t>PE</t>
    </r>
    <r>
      <rPr>
        <b/>
        <sz val="10"/>
        <color theme="1"/>
        <rFont val="Times New Roman"/>
        <family val="1"/>
      </rPr>
      <t>y</t>
    </r>
    <r>
      <rPr>
        <b/>
        <sz val="16"/>
        <color theme="1"/>
        <rFont val="Times New Roman"/>
        <family val="1"/>
      </rPr>
      <t xml:space="preserve"> = 0</t>
    </r>
    <phoneticPr fontId="9" type="noConversion"/>
  </si>
  <si>
    <t>Transmission loss( refer to Transmission loss sheet)</t>
    <phoneticPr fontId="9" type="noConversion"/>
  </si>
  <si>
    <t>(MWh)</t>
    <phoneticPr fontId="9" type="noConversion"/>
  </si>
  <si>
    <t>EFy</t>
    <phoneticPr fontId="9" type="noConversion"/>
  </si>
  <si>
    <t>BEy</t>
    <phoneticPr fontId="9" type="noConversion"/>
  </si>
  <si>
    <t>PEy</t>
    <phoneticPr fontId="9" type="noConversion"/>
  </si>
  <si>
    <t xml:space="preserve"> (Mwh)</t>
    <phoneticPr fontId="9" type="noConversion"/>
  </si>
  <si>
    <t xml:space="preserve">ERy </t>
    <phoneticPr fontId="9" type="noConversion"/>
  </si>
  <si>
    <t>EGy</t>
    <phoneticPr fontId="9" type="noConversion"/>
  </si>
  <si>
    <r>
      <t>EG</t>
    </r>
    <r>
      <rPr>
        <b/>
        <sz val="8"/>
        <color theme="1"/>
        <rFont val="Times New Roman"/>
        <family val="1"/>
      </rPr>
      <t>output,y</t>
    </r>
    <phoneticPr fontId="9" type="noConversion"/>
  </si>
  <si>
    <t xml:space="preserve">(a)   </t>
  </si>
  <si>
    <r>
      <t>EG</t>
    </r>
    <r>
      <rPr>
        <b/>
        <sz val="8"/>
        <color theme="1"/>
        <rFont val="Times New Roman"/>
        <family val="1"/>
      </rPr>
      <t>import,y</t>
    </r>
    <phoneticPr fontId="9" type="noConversion"/>
  </si>
  <si>
    <t xml:space="preserve">(b) </t>
  </si>
  <si>
    <t>BEy - PEy - Ly</t>
    <phoneticPr fontId="9" type="noConversion"/>
  </si>
  <si>
    <t>Specifications</t>
  </si>
  <si>
    <t>Distance(Km)</t>
  </si>
  <si>
    <t>R(Ω)</t>
  </si>
  <si>
    <t>a</t>
  </si>
  <si>
    <t>ACSR-AW/OC 240sq</t>
  </si>
  <si>
    <t>b</t>
  </si>
  <si>
    <t>ABC-W 150sp*3</t>
  </si>
  <si>
    <t>c</t>
  </si>
  <si>
    <t>CNCV-W 250sq</t>
  </si>
  <si>
    <t>Month</t>
    <phoneticPr fontId="9" type="noConversion"/>
  </si>
  <si>
    <t>Total</t>
    <phoneticPr fontId="9" type="noConversion"/>
  </si>
  <si>
    <t>TLy,supply</t>
    <phoneticPr fontId="9" type="noConversion"/>
  </si>
  <si>
    <t>TLy,import</t>
    <phoneticPr fontId="9" type="noConversion"/>
  </si>
  <si>
    <t>TLy =</t>
    <phoneticPr fontId="9" type="noConversion"/>
  </si>
  <si>
    <t>Power factor (%): 97</t>
    <phoneticPr fontId="9" type="noConversion"/>
  </si>
  <si>
    <t>Ly</t>
    <phoneticPr fontId="9" type="noConversion"/>
  </si>
  <si>
    <t>the voltage of Power line from Taegisan Wind Park to the Substation. Unit: kV</t>
    <phoneticPr fontId="9" type="noConversion"/>
  </si>
  <si>
    <t>Number of Days</t>
    <phoneticPr fontId="9" type="noConversion"/>
  </si>
  <si>
    <t>Year</t>
    <phoneticPr fontId="9" type="noConversion"/>
  </si>
  <si>
    <t>kWh Loss</t>
    <phoneticPr fontId="9" type="noConversion"/>
  </si>
  <si>
    <t>kW Loss</t>
    <phoneticPr fontId="9" type="noConversion"/>
  </si>
  <si>
    <t>IP</t>
    <phoneticPr fontId="9" type="noConversion"/>
  </si>
  <si>
    <t>P/(1.732 × 22.9 × T)</t>
    <phoneticPr fontId="9" type="noConversion"/>
  </si>
  <si>
    <t xml:space="preserve"> Electricity generation (kWh)</t>
    <phoneticPr fontId="9" type="noConversion"/>
  </si>
  <si>
    <t>Time (period) = 24 × days</t>
    <phoneticPr fontId="9" type="noConversion"/>
  </si>
  <si>
    <t>the phase resistance (Ω): 3.4402 - One phase resistance (Overhead 1 Line and underground 2 linens) x 2 lines</t>
    <phoneticPr fontId="9" type="noConversion"/>
  </si>
  <si>
    <t>R1(M1 and M2) = (a*22) + (b*3) + (c*8)</t>
    <phoneticPr fontId="9" type="noConversion"/>
  </si>
  <si>
    <t>the phase resistance (Ω): - three transmission line</t>
    <phoneticPr fontId="9" type="noConversion"/>
  </si>
  <si>
    <r>
      <t>R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=3x R</t>
    </r>
    <r>
      <rPr>
        <vertAlign val="subscript"/>
        <sz val="11"/>
        <rFont val="Times New Roman"/>
        <family val="1"/>
      </rPr>
      <t>1</t>
    </r>
    <r>
      <rPr>
        <vertAlign val="subscript"/>
        <sz val="11"/>
        <rFont val="MS Mincho"/>
        <family val="3"/>
        <charset val="128"/>
      </rPr>
      <t>　　</t>
    </r>
    <r>
      <rPr>
        <sz val="11"/>
        <rFont val="Times New Roman"/>
        <family val="1"/>
      </rPr>
      <t xml:space="preserve">three phase resistance </t>
    </r>
  </si>
  <si>
    <t>P(kWh)</t>
    <phoneticPr fontId="9" type="noConversion"/>
  </si>
  <si>
    <t>kWh/P</t>
    <phoneticPr fontId="9" type="noConversion"/>
  </si>
  <si>
    <t>Loss(%)</t>
    <phoneticPr fontId="9" type="noConversion"/>
  </si>
  <si>
    <t>MWh</t>
    <phoneticPr fontId="9" type="noConversion"/>
  </si>
  <si>
    <t xml:space="preserve"> (MWh)</t>
    <phoneticPr fontId="9" type="noConversion"/>
  </si>
  <si>
    <r>
      <t>tCO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e/MWh</t>
    </r>
    <phoneticPr fontId="9" type="noConversion"/>
  </si>
  <si>
    <t>(tCO2e)</t>
  </si>
  <si>
    <t>(tCO2e)</t>
    <phoneticPr fontId="9" type="noConversion"/>
  </si>
  <si>
    <t>◈ Transmission loss(supplied)</t>
    <phoneticPr fontId="9" type="noConversion"/>
  </si>
  <si>
    <t>P.F</t>
    <phoneticPr fontId="9" type="noConversion"/>
  </si>
  <si>
    <t>I</t>
    <phoneticPr fontId="9" type="noConversion"/>
  </si>
  <si>
    <r>
      <t>R</t>
    </r>
    <r>
      <rPr>
        <sz val="6"/>
        <rFont val="Times New Roman"/>
        <family val="1"/>
      </rPr>
      <t>1</t>
    </r>
    <phoneticPr fontId="9" type="noConversion"/>
  </si>
  <si>
    <t>Claculation</t>
    <phoneticPr fontId="9" type="noConversion"/>
  </si>
  <si>
    <r>
      <t>P/(1.732</t>
    </r>
    <r>
      <rPr>
        <sz val="11"/>
        <rFont val="맑은 고딕"/>
        <family val="3"/>
        <charset val="129"/>
      </rPr>
      <t>ⅹ</t>
    </r>
    <r>
      <rPr>
        <sz val="11"/>
        <rFont val="Times New Roman"/>
        <family val="1"/>
      </rPr>
      <t>22.9</t>
    </r>
    <r>
      <rPr>
        <sz val="11"/>
        <rFont val="맑은 고딕"/>
        <family val="3"/>
        <charset val="129"/>
      </rPr>
      <t>ⅹ</t>
    </r>
    <r>
      <rPr>
        <sz val="11"/>
        <rFont val="Times New Roman"/>
        <family val="1"/>
      </rPr>
      <t>T)</t>
    </r>
    <phoneticPr fontId="9" type="noConversion"/>
  </si>
  <si>
    <t>IP/P.F</t>
    <phoneticPr fontId="9" type="noConversion"/>
  </si>
  <si>
    <r>
      <t>I^2R</t>
    </r>
    <r>
      <rPr>
        <sz val="6"/>
        <rFont val="Times New Roman"/>
        <family val="1"/>
      </rPr>
      <t>3</t>
    </r>
    <r>
      <rPr>
        <sz val="11"/>
        <rFont val="Times New Roman"/>
        <family val="1"/>
      </rPr>
      <t>/10^3</t>
    </r>
    <phoneticPr fontId="9" type="noConversion"/>
  </si>
  <si>
    <r>
      <t>kW</t>
    </r>
    <r>
      <rPr>
        <sz val="11"/>
        <rFont val="맑은 고딕"/>
        <family val="3"/>
        <charset val="129"/>
      </rPr>
      <t>ⅹ</t>
    </r>
    <r>
      <rPr>
        <sz val="11"/>
        <rFont val="Times New Roman"/>
        <family val="1"/>
      </rPr>
      <t>T</t>
    </r>
    <phoneticPr fontId="9" type="noConversion"/>
  </si>
  <si>
    <t>◈ Transmission loss(imported)</t>
    <phoneticPr fontId="9" type="noConversion"/>
  </si>
  <si>
    <r>
      <rPr>
        <b/>
        <sz val="14"/>
        <rFont val="맑은 고딕"/>
        <family val="3"/>
        <charset val="129"/>
      </rPr>
      <t xml:space="preserve">◈ </t>
    </r>
    <r>
      <rPr>
        <b/>
        <sz val="14"/>
        <rFont val="맑은 고딕"/>
        <family val="3"/>
        <charset val="129"/>
        <scheme val="minor"/>
      </rPr>
      <t>EQUATION</t>
    </r>
    <phoneticPr fontId="9" type="noConversion"/>
  </si>
  <si>
    <t>=</t>
    <phoneticPr fontId="9" type="noConversion"/>
  </si>
  <si>
    <r>
      <t>I^2R</t>
    </r>
    <r>
      <rPr>
        <b/>
        <sz val="6"/>
        <rFont val="Times New Roman"/>
        <family val="1"/>
      </rPr>
      <t>3</t>
    </r>
    <r>
      <rPr>
        <b/>
        <sz val="16"/>
        <rFont val="Times New Roman"/>
        <family val="1"/>
      </rPr>
      <t xml:space="preserve">  × T</t>
    </r>
    <phoneticPr fontId="9" type="noConversion"/>
  </si>
  <si>
    <r>
      <t>I^2R</t>
    </r>
    <r>
      <rPr>
        <b/>
        <sz val="6"/>
        <rFont val="Times New Roman"/>
        <family val="1"/>
      </rPr>
      <t>3</t>
    </r>
    <phoneticPr fontId="9" type="noConversion"/>
  </si>
  <si>
    <t>Ip/P.F</t>
    <phoneticPr fontId="9" type="noConversion"/>
  </si>
  <si>
    <r>
      <t>EG</t>
    </r>
    <r>
      <rPr>
        <sz val="8"/>
        <rFont val="맑은 고딕"/>
        <family val="3"/>
        <charset val="129"/>
        <scheme val="minor"/>
      </rPr>
      <t>output</t>
    </r>
    <r>
      <rPr>
        <sz val="11"/>
        <rFont val="맑은 고딕"/>
        <family val="3"/>
        <charset val="129"/>
        <scheme val="minor"/>
      </rPr>
      <t>(KWh)-A</t>
    </r>
    <phoneticPr fontId="9" type="noConversion"/>
  </si>
  <si>
    <r>
      <t>EG</t>
    </r>
    <r>
      <rPr>
        <sz val="8"/>
        <rFont val="맑은 고딕"/>
        <family val="3"/>
        <charset val="129"/>
        <scheme val="minor"/>
      </rPr>
      <t>output</t>
    </r>
    <r>
      <rPr>
        <sz val="11"/>
        <rFont val="맑은 고딕"/>
        <family val="3"/>
        <charset val="129"/>
        <scheme val="minor"/>
      </rPr>
      <t>(MWh)-A'</t>
    </r>
    <phoneticPr fontId="9" type="noConversion"/>
  </si>
  <si>
    <r>
      <t>EG</t>
    </r>
    <r>
      <rPr>
        <sz val="8"/>
        <rFont val="맑은 고딕"/>
        <family val="3"/>
        <charset val="129"/>
        <scheme val="minor"/>
      </rPr>
      <t>import</t>
    </r>
    <r>
      <rPr>
        <sz val="11"/>
        <rFont val="맑은 고딕"/>
        <family val="3"/>
        <charset val="129"/>
        <scheme val="minor"/>
      </rPr>
      <t>(KWh)-B</t>
    </r>
    <phoneticPr fontId="9" type="noConversion"/>
  </si>
  <si>
    <r>
      <t>EG</t>
    </r>
    <r>
      <rPr>
        <sz val="8"/>
        <rFont val="맑은 고딕"/>
        <family val="3"/>
        <charset val="129"/>
        <scheme val="minor"/>
      </rPr>
      <t>import</t>
    </r>
    <r>
      <rPr>
        <sz val="11"/>
        <rFont val="맑은 고딕"/>
        <family val="3"/>
        <charset val="129"/>
        <scheme val="minor"/>
      </rPr>
      <t>(MWh)-B'</t>
    </r>
    <phoneticPr fontId="9" type="noConversion"/>
  </si>
  <si>
    <t>EGy(MWh)-C</t>
    <phoneticPr fontId="9" type="noConversion"/>
  </si>
  <si>
    <t>Calculation</t>
    <phoneticPr fontId="9" type="noConversion"/>
  </si>
  <si>
    <t>A</t>
    <phoneticPr fontId="9" type="noConversion"/>
  </si>
  <si>
    <t>A/1000</t>
    <phoneticPr fontId="9" type="noConversion"/>
  </si>
  <si>
    <t>B</t>
    <phoneticPr fontId="9" type="noConversion"/>
  </si>
  <si>
    <t>B/1000</t>
    <phoneticPr fontId="9" type="noConversion"/>
  </si>
  <si>
    <t>A'-B'</t>
    <phoneticPr fontId="9" type="noConversion"/>
  </si>
  <si>
    <t>Total</t>
    <phoneticPr fontId="9" type="noConversion"/>
  </si>
  <si>
    <r>
      <rPr>
        <b/>
        <sz val="14"/>
        <rFont val="맑은 고딕"/>
        <family val="3"/>
        <charset val="129"/>
      </rPr>
      <t xml:space="preserve">◈ </t>
    </r>
    <r>
      <rPr>
        <b/>
        <sz val="14"/>
        <rFont val="맑은 고딕"/>
        <family val="3"/>
        <charset val="129"/>
        <scheme val="minor"/>
      </rPr>
      <t>EQUATION</t>
    </r>
    <phoneticPr fontId="9" type="noConversion"/>
  </si>
  <si>
    <t>a-b-c-d</t>
    <phoneticPr fontId="9" type="noConversion"/>
  </si>
  <si>
    <t xml:space="preserve">(c) </t>
    <phoneticPr fontId="9" type="noConversion"/>
  </si>
  <si>
    <t xml:space="preserve">(d) </t>
    <phoneticPr fontId="9" type="noConversion"/>
  </si>
  <si>
    <t>a-b</t>
    <phoneticPr fontId="9" type="noConversion"/>
  </si>
  <si>
    <t>NE</t>
    <phoneticPr fontId="9" type="noConversion"/>
  </si>
  <si>
    <t>◈ NET ELECTIRICITY</t>
    <phoneticPr fontId="9" type="noConversion"/>
  </si>
  <si>
    <t>NE* EFy</t>
    <phoneticPr fontId="9" type="noConversion"/>
  </si>
  <si>
    <r>
      <t>I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>R</t>
    </r>
    <r>
      <rPr>
        <sz val="6"/>
        <rFont val="Times New Roman"/>
        <family val="1"/>
      </rPr>
      <t>3</t>
    </r>
    <r>
      <rPr>
        <sz val="11"/>
        <rFont val="Times New Roman"/>
        <family val="1"/>
      </rPr>
      <t>/10</t>
    </r>
    <r>
      <rPr>
        <vertAlign val="superscript"/>
        <sz val="11"/>
        <rFont val="Times New Roman"/>
        <family val="1"/>
      </rPr>
      <t>3</t>
    </r>
    <phoneticPr fontId="9" type="noConversion"/>
  </si>
  <si>
    <r>
      <t>kW</t>
    </r>
    <r>
      <rPr>
        <sz val="11"/>
        <rFont val="맑은 고딕"/>
        <family val="3"/>
        <charset val="129"/>
      </rPr>
      <t>ⅹ</t>
    </r>
    <r>
      <rPr>
        <sz val="11"/>
        <rFont val="Times New Roman"/>
        <family val="1"/>
      </rPr>
      <t>T</t>
    </r>
    <phoneticPr fontId="9" type="noConversion"/>
  </si>
  <si>
    <t>MWh Loss</t>
    <phoneticPr fontId="9" type="noConversion"/>
  </si>
  <si>
    <r>
      <t>MW</t>
    </r>
    <r>
      <rPr>
        <sz val="11"/>
        <rFont val="맑은 고딕"/>
        <family val="3"/>
        <charset val="129"/>
      </rPr>
      <t>ⅹ</t>
    </r>
    <r>
      <rPr>
        <sz val="11"/>
        <rFont val="Times New Roman"/>
        <family val="1"/>
      </rPr>
      <t>T</t>
    </r>
    <phoneticPr fontId="9" type="noConversion"/>
  </si>
  <si>
    <t>MWh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</si>
</sst>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_ * #,##0_ ;_ * &quot;₩&quot;\!\-#,##0_ ;_ * &quot;-&quot;_ ;_ @_ "/>
    <numFmt numFmtId="178" formatCode="_ * #,##0.00_ ;_ * &quot;₩&quot;\!\-#,##0.00_ ;_ * &quot;-&quot;??_ ;_ @_ "/>
    <numFmt numFmtId="179" formatCode="_(&quot;$&quot;* #,##0_);_(&quot;$&quot;* &quot;₩&quot;\!\(#,##0&quot;₩&quot;\!\);_(&quot;$&quot;* &quot;-&quot;_);_(@_)"/>
    <numFmt numFmtId="180" formatCode="_(&quot;$&quot;* #,##0.00_);_(&quot;$&quot;* &quot;₩&quot;\!\(#,##0.00&quot;₩&quot;\!\);_(&quot;$&quot;* &quot;-&quot;??_);_(@_)"/>
    <numFmt numFmtId="181" formatCode="_-* #,##0.0000_-;\-* #,##0.0000_-;_-* &quot;-&quot;??_-;_-@_-"/>
    <numFmt numFmtId="182" formatCode="0_);[Red]\(0\)"/>
    <numFmt numFmtId="183" formatCode="0.00_ "/>
    <numFmt numFmtId="184" formatCode="0.00_);[Red]\(0.00\)"/>
    <numFmt numFmtId="185" formatCode="0.0000_);[Red]\(0.0000\)"/>
    <numFmt numFmtId="186" formatCode="#,##0.0000_ "/>
    <numFmt numFmtId="187" formatCode="_-* #,##0.0_-;\-* #,##0.0_-;_-* &quot;-&quot;_-;_-@_-"/>
    <numFmt numFmtId="188" formatCode="#,##0_);[Red]\(#,##0\)"/>
    <numFmt numFmtId="189" formatCode="#,##0.000_ "/>
    <numFmt numFmtId="190" formatCode="_-* #,##0.00_-;\-* #,##0.00_-;_-* &quot;-&quot;_-;_-@_-"/>
    <numFmt numFmtId="191" formatCode="#,##0.0000_);[Red]\(#,##0.0000\)"/>
    <numFmt numFmtId="192" formatCode="#,##0.0_);[Red]\(#,##0.0\)"/>
    <numFmt numFmtId="193" formatCode="0_ "/>
    <numFmt numFmtId="194" formatCode="0.0000_ "/>
    <numFmt numFmtId="195" formatCode="#,##0.000"/>
    <numFmt numFmtId="196" formatCode="0.000_);[Red]\(0.000\)"/>
  </numFmts>
  <fonts count="4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명조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14"/>
      <color theme="1"/>
      <name val="맑은 고딕"/>
      <family val="3"/>
      <charset val="129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vertAlign val="subscript"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sz val="12"/>
      <color theme="1"/>
      <name val="맑은 고딕"/>
      <family val="2"/>
      <charset val="129"/>
      <scheme val="minor"/>
    </font>
    <font>
      <sz val="6"/>
      <color theme="1"/>
      <name val="Times New Roman"/>
      <family val="1"/>
    </font>
    <font>
      <b/>
      <sz val="11"/>
      <color rgb="FFC00000"/>
      <name val="맑은 고딕"/>
      <family val="3"/>
      <charset val="129"/>
      <scheme val="minor"/>
    </font>
    <font>
      <sz val="11"/>
      <name val="Times New Roman"/>
      <family val="1"/>
    </font>
    <font>
      <sz val="12"/>
      <name val="맑은 고딕"/>
      <family val="2"/>
      <charset val="129"/>
      <scheme val="minor"/>
    </font>
    <font>
      <sz val="11"/>
      <name val="새굴림"/>
      <family val="1"/>
      <charset val="129"/>
    </font>
    <font>
      <vertAlign val="subscript"/>
      <sz val="11"/>
      <name val="Times New Roman"/>
      <family val="1"/>
    </font>
    <font>
      <vertAlign val="subscript"/>
      <sz val="11"/>
      <name val="MS Mincho"/>
      <family val="3"/>
      <charset val="128"/>
    </font>
    <font>
      <b/>
      <vertAlign val="subscript"/>
      <sz val="11"/>
      <color theme="1"/>
      <name val="Times New Roman"/>
      <family val="1"/>
    </font>
    <font>
      <b/>
      <sz val="11"/>
      <name val="Times New Roman"/>
      <family val="1"/>
    </font>
    <font>
      <b/>
      <sz val="14"/>
      <name val="맑은 고딕"/>
      <family val="3"/>
      <charset val="129"/>
    </font>
    <font>
      <sz val="11"/>
      <name val="맑은 고딕"/>
      <family val="2"/>
      <charset val="129"/>
      <scheme val="minor"/>
    </font>
    <font>
      <b/>
      <sz val="14"/>
      <name val="맑은 고딕"/>
      <family val="3"/>
      <charset val="129"/>
      <scheme val="minor"/>
    </font>
    <font>
      <sz val="6"/>
      <name val="Times New Roman"/>
      <family val="1"/>
    </font>
    <font>
      <sz val="11"/>
      <name val="맑은 고딕"/>
      <family val="3"/>
      <charset val="129"/>
    </font>
    <font>
      <b/>
      <sz val="16"/>
      <name val="Times New Roman"/>
      <family val="1"/>
    </font>
    <font>
      <sz val="16"/>
      <name val="맑은 고딕"/>
      <family val="2"/>
      <charset val="129"/>
      <scheme val="minor"/>
    </font>
    <font>
      <b/>
      <sz val="6"/>
      <name val="Times New Roman"/>
      <family val="1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vertAlign val="superscript"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28">
    <xf numFmtId="0" fontId="0" fillId="0" borderId="0">
      <alignment vertical="center"/>
    </xf>
    <xf numFmtId="0" fontId="1" fillId="0" borderId="0">
      <alignment vertical="center"/>
    </xf>
    <xf numFmtId="0" fontId="2" fillId="0" borderId="0" applyFill="0" applyBorder="0" applyAlignment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3" fillId="0" borderId="3"/>
    <xf numFmtId="177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0" fillId="0" borderId="0" applyFont="0" applyFill="0" applyBorder="0" applyAlignment="0" applyProtection="0">
      <alignment vertical="center"/>
    </xf>
  </cellStyleXfs>
  <cellXfs count="293">
    <xf numFmtId="0" fontId="0" fillId="0" borderId="0" xfId="0">
      <alignment vertical="center"/>
    </xf>
    <xf numFmtId="0" fontId="0" fillId="4" borderId="0" xfId="0" applyFill="1">
      <alignment vertical="center"/>
    </xf>
    <xf numFmtId="0" fontId="8" fillId="4" borderId="0" xfId="1" applyFont="1" applyFill="1" applyAlignment="1">
      <alignment vertical="center"/>
    </xf>
    <xf numFmtId="0" fontId="0" fillId="4" borderId="32" xfId="0" applyFill="1" applyBorder="1">
      <alignment vertical="center"/>
    </xf>
    <xf numFmtId="0" fontId="0" fillId="4" borderId="33" xfId="0" applyFill="1" applyBorder="1">
      <alignment vertical="center"/>
    </xf>
    <xf numFmtId="0" fontId="0" fillId="4" borderId="34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35" xfId="0" applyFill="1" applyBorder="1">
      <alignment vertical="center"/>
    </xf>
    <xf numFmtId="0" fontId="11" fillId="4" borderId="34" xfId="0" applyFont="1" applyFill="1" applyBorder="1">
      <alignment vertical="center"/>
    </xf>
    <xf numFmtId="0" fontId="0" fillId="4" borderId="36" xfId="0" applyFill="1" applyBorder="1">
      <alignment vertical="center"/>
    </xf>
    <xf numFmtId="0" fontId="0" fillId="4" borderId="37" xfId="0" applyFill="1" applyBorder="1">
      <alignment vertical="center"/>
    </xf>
    <xf numFmtId="0" fontId="0" fillId="4" borderId="38" xfId="0" applyFill="1" applyBorder="1">
      <alignment vertical="center"/>
    </xf>
    <xf numFmtId="0" fontId="16" fillId="4" borderId="34" xfId="0" applyFont="1" applyFill="1" applyBorder="1">
      <alignment vertical="center"/>
    </xf>
    <xf numFmtId="0" fontId="18" fillId="4" borderId="34" xfId="0" applyFont="1" applyFill="1" applyBorder="1">
      <alignment vertical="center"/>
    </xf>
    <xf numFmtId="0" fontId="19" fillId="4" borderId="31" xfId="0" applyFont="1" applyFill="1" applyBorder="1">
      <alignment vertical="center"/>
    </xf>
    <xf numFmtId="0" fontId="21" fillId="4" borderId="34" xfId="0" applyFont="1" applyFill="1" applyBorder="1">
      <alignment vertical="center"/>
    </xf>
    <xf numFmtId="0" fontId="11" fillId="4" borderId="0" xfId="0" applyFont="1" applyFill="1" applyBorder="1">
      <alignment vertical="center"/>
    </xf>
    <xf numFmtId="0" fontId="16" fillId="4" borderId="0" xfId="0" applyFont="1" applyFill="1" applyBorder="1">
      <alignment vertical="center"/>
    </xf>
    <xf numFmtId="0" fontId="22" fillId="4" borderId="0" xfId="0" applyFont="1" applyFill="1" applyBorder="1">
      <alignment vertical="center"/>
    </xf>
    <xf numFmtId="0" fontId="19" fillId="0" borderId="34" xfId="0" applyFont="1" applyBorder="1">
      <alignment vertical="center"/>
    </xf>
    <xf numFmtId="0" fontId="19" fillId="4" borderId="34" xfId="0" applyFont="1" applyFill="1" applyBorder="1">
      <alignment vertical="center"/>
    </xf>
    <xf numFmtId="0" fontId="16" fillId="4" borderId="0" xfId="0" applyFont="1" applyFill="1" applyBorder="1" applyAlignment="1">
      <alignment horizontal="left" vertical="center"/>
    </xf>
    <xf numFmtId="0" fontId="16" fillId="4" borderId="34" xfId="0" applyFont="1" applyFill="1" applyBorder="1" applyAlignment="1">
      <alignment horizontal="left" vertical="center" indent="1"/>
    </xf>
    <xf numFmtId="176" fontId="0" fillId="4" borderId="0" xfId="0" applyNumberFormat="1" applyFill="1">
      <alignment vertical="center"/>
    </xf>
    <xf numFmtId="0" fontId="0" fillId="4" borderId="31" xfId="0" applyFill="1" applyBorder="1">
      <alignment vertical="center"/>
    </xf>
    <xf numFmtId="0" fontId="11" fillId="4" borderId="47" xfId="0" applyFont="1" applyFill="1" applyBorder="1" applyAlignment="1">
      <alignment horizontal="center" vertical="top" wrapText="1"/>
    </xf>
    <xf numFmtId="0" fontId="11" fillId="4" borderId="53" xfId="0" applyFont="1" applyFill="1" applyBorder="1" applyAlignment="1">
      <alignment horizontal="center" vertical="top" wrapText="1"/>
    </xf>
    <xf numFmtId="0" fontId="11" fillId="4" borderId="4" xfId="0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48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12" fillId="5" borderId="30" xfId="0" applyFont="1" applyFill="1" applyBorder="1" applyAlignment="1">
      <alignment horizontal="center" vertical="center" wrapText="1"/>
    </xf>
    <xf numFmtId="188" fontId="0" fillId="4" borderId="0" xfId="0" applyNumberFormat="1" applyFill="1">
      <alignment vertical="center"/>
    </xf>
    <xf numFmtId="188" fontId="0" fillId="4" borderId="0" xfId="0" applyNumberFormat="1" applyFill="1" applyAlignment="1">
      <alignment horizontal="center" vertical="center"/>
    </xf>
    <xf numFmtId="189" fontId="0" fillId="4" borderId="0" xfId="0" applyNumberFormat="1" applyFill="1">
      <alignment vertical="center"/>
    </xf>
    <xf numFmtId="0" fontId="16" fillId="4" borderId="0" xfId="0" applyFont="1" applyFill="1" applyBorder="1" applyAlignment="1">
      <alignment horizontal="left" vertical="center" indent="1"/>
    </xf>
    <xf numFmtId="0" fontId="25" fillId="4" borderId="0" xfId="0" applyFont="1" applyFill="1">
      <alignment vertical="center"/>
    </xf>
    <xf numFmtId="0" fontId="26" fillId="4" borderId="0" xfId="0" applyFont="1" applyFill="1" applyBorder="1">
      <alignment vertical="center"/>
    </xf>
    <xf numFmtId="0" fontId="25" fillId="4" borderId="0" xfId="0" applyFont="1" applyFill="1" applyAlignment="1">
      <alignment horizontal="left" vertical="center"/>
    </xf>
    <xf numFmtId="0" fontId="27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4" borderId="57" xfId="0" applyFont="1" applyFill="1" applyBorder="1" applyAlignment="1">
      <alignment horizontal="center"/>
    </xf>
    <xf numFmtId="0" fontId="25" fillId="4" borderId="58" xfId="0" applyFont="1" applyFill="1" applyBorder="1" applyAlignment="1">
      <alignment horizontal="center" vertical="center"/>
    </xf>
    <xf numFmtId="188" fontId="11" fillId="4" borderId="0" xfId="0" applyNumberFormat="1" applyFont="1" applyFill="1" applyBorder="1">
      <alignment vertical="center"/>
    </xf>
    <xf numFmtId="188" fontId="0" fillId="4" borderId="0" xfId="0" applyNumberFormat="1" applyFill="1" applyBorder="1">
      <alignment vertical="center"/>
    </xf>
    <xf numFmtId="188" fontId="22" fillId="4" borderId="0" xfId="0" applyNumberFormat="1" applyFont="1" applyFill="1" applyBorder="1">
      <alignment vertical="center"/>
    </xf>
    <xf numFmtId="188" fontId="26" fillId="4" borderId="0" xfId="0" applyNumberFormat="1" applyFont="1" applyFill="1" applyBorder="1">
      <alignment vertical="center"/>
    </xf>
    <xf numFmtId="188" fontId="25" fillId="3" borderId="56" xfId="0" applyNumberFormat="1" applyFont="1" applyFill="1" applyBorder="1" applyAlignment="1">
      <alignment horizontal="center" vertical="center"/>
    </xf>
    <xf numFmtId="188" fontId="25" fillId="4" borderId="58" xfId="0" applyNumberFormat="1" applyFont="1" applyFill="1" applyBorder="1" applyAlignment="1">
      <alignment horizontal="center"/>
    </xf>
    <xf numFmtId="188" fontId="0" fillId="4" borderId="37" xfId="0" applyNumberFormat="1" applyFill="1" applyBorder="1">
      <alignment vertical="center"/>
    </xf>
    <xf numFmtId="0" fontId="12" fillId="3" borderId="54" xfId="0" applyFont="1" applyFill="1" applyBorder="1" applyAlignment="1">
      <alignment horizontal="center" vertical="center" wrapText="1"/>
    </xf>
    <xf numFmtId="0" fontId="12" fillId="3" borderId="49" xfId="0" applyFont="1" applyFill="1" applyBorder="1" applyAlignment="1">
      <alignment horizontal="center" vertical="center" wrapText="1"/>
    </xf>
    <xf numFmtId="186" fontId="0" fillId="4" borderId="0" xfId="0" applyNumberFormat="1" applyFill="1">
      <alignment vertical="center"/>
    </xf>
    <xf numFmtId="189" fontId="0" fillId="4" borderId="0" xfId="0" applyNumberFormat="1" applyFill="1">
      <alignment vertical="center"/>
    </xf>
    <xf numFmtId="194" fontId="0" fillId="4" borderId="0" xfId="0" applyNumberFormat="1" applyFill="1">
      <alignment vertical="center"/>
    </xf>
    <xf numFmtId="193" fontId="24" fillId="4" borderId="0" xfId="0" applyNumberFormat="1" applyFont="1" applyFill="1">
      <alignment vertical="center"/>
    </xf>
    <xf numFmtId="3" fontId="25" fillId="0" borderId="18" xfId="0" applyNumberFormat="1" applyFont="1" applyBorder="1" applyAlignment="1">
      <alignment horizontal="center" vertical="center" wrapText="1"/>
    </xf>
    <xf numFmtId="188" fontId="25" fillId="4" borderId="18" xfId="0" applyNumberFormat="1" applyFont="1" applyFill="1" applyBorder="1" applyAlignment="1">
      <alignment horizontal="center" vertical="top" wrapText="1"/>
    </xf>
    <xf numFmtId="191" fontId="25" fillId="4" borderId="18" xfId="0" applyNumberFormat="1" applyFont="1" applyFill="1" applyBorder="1" applyAlignment="1">
      <alignment horizontal="center" vertical="top" wrapText="1"/>
    </xf>
    <xf numFmtId="188" fontId="25" fillId="4" borderId="18" xfId="0" applyNumberFormat="1" applyFont="1" applyFill="1" applyBorder="1" applyAlignment="1">
      <alignment horizontal="center" vertical="center" wrapText="1"/>
    </xf>
    <xf numFmtId="188" fontId="25" fillId="4" borderId="51" xfId="0" applyNumberFormat="1" applyFont="1" applyFill="1" applyBorder="1" applyAlignment="1">
      <alignment horizontal="center" vertical="top" wrapText="1"/>
    </xf>
    <xf numFmtId="191" fontId="25" fillId="4" borderId="51" xfId="0" applyNumberFormat="1" applyFont="1" applyFill="1" applyBorder="1" applyAlignment="1">
      <alignment horizontal="center" vertical="top" wrapText="1"/>
    </xf>
    <xf numFmtId="188" fontId="25" fillId="4" borderId="51" xfId="0" applyNumberFormat="1" applyFont="1" applyFill="1" applyBorder="1" applyAlignment="1">
      <alignment horizontal="center" vertical="center" wrapText="1"/>
    </xf>
    <xf numFmtId="3" fontId="25" fillId="0" borderId="21" xfId="0" applyNumberFormat="1" applyFont="1" applyBorder="1" applyAlignment="1">
      <alignment horizontal="center" vertical="center" wrapText="1"/>
    </xf>
    <xf numFmtId="188" fontId="25" fillId="4" borderId="21" xfId="0" applyNumberFormat="1" applyFont="1" applyFill="1" applyBorder="1" applyAlignment="1">
      <alignment horizontal="center" vertical="top" wrapText="1"/>
    </xf>
    <xf numFmtId="191" fontId="25" fillId="4" borderId="21" xfId="0" applyNumberFormat="1" applyFont="1" applyFill="1" applyBorder="1" applyAlignment="1">
      <alignment horizontal="center" vertical="top" wrapText="1"/>
    </xf>
    <xf numFmtId="188" fontId="25" fillId="4" borderId="21" xfId="0" applyNumberFormat="1" applyFont="1" applyFill="1" applyBorder="1" applyAlignment="1">
      <alignment horizontal="center" vertical="center" wrapText="1"/>
    </xf>
    <xf numFmtId="188" fontId="25" fillId="4" borderId="23" xfId="0" applyNumberFormat="1" applyFont="1" applyFill="1" applyBorder="1" applyAlignment="1">
      <alignment horizontal="center" vertical="top" wrapText="1"/>
    </xf>
    <xf numFmtId="191" fontId="25" fillId="4" borderId="23" xfId="0" applyNumberFormat="1" applyFont="1" applyFill="1" applyBorder="1" applyAlignment="1">
      <alignment horizontal="center" vertical="top" wrapText="1"/>
    </xf>
    <xf numFmtId="188" fontId="25" fillId="4" borderId="23" xfId="0" applyNumberFormat="1" applyFont="1" applyFill="1" applyBorder="1" applyAlignment="1">
      <alignment horizontal="center" vertical="center" wrapText="1"/>
    </xf>
    <xf numFmtId="0" fontId="33" fillId="4" borderId="0" xfId="0" applyFont="1" applyFill="1">
      <alignment vertical="center"/>
    </xf>
    <xf numFmtId="188" fontId="34" fillId="4" borderId="11" xfId="1" applyNumberFormat="1" applyFont="1" applyFill="1" applyBorder="1" applyAlignment="1">
      <alignment vertical="center"/>
    </xf>
    <xf numFmtId="0" fontId="25" fillId="3" borderId="40" xfId="0" applyFont="1" applyFill="1" applyBorder="1" applyAlignment="1">
      <alignment horizontal="center" vertical="center"/>
    </xf>
    <xf numFmtId="0" fontId="25" fillId="3" borderId="42" xfId="0" applyFont="1" applyFill="1" applyBorder="1" applyAlignment="1">
      <alignment horizontal="center" vertical="center"/>
    </xf>
    <xf numFmtId="0" fontId="25" fillId="3" borderId="65" xfId="0" applyFont="1" applyFill="1" applyBorder="1" applyAlignment="1">
      <alignment horizontal="center" vertical="center" wrapText="1"/>
    </xf>
    <xf numFmtId="188" fontId="25" fillId="3" borderId="45" xfId="0" applyNumberFormat="1" applyFont="1" applyFill="1" applyBorder="1" applyAlignment="1">
      <alignment horizontal="center" vertical="center"/>
    </xf>
    <xf numFmtId="0" fontId="25" fillId="3" borderId="41" xfId="0" applyFont="1" applyFill="1" applyBorder="1" applyAlignment="1">
      <alignment horizontal="center" vertical="center"/>
    </xf>
    <xf numFmtId="0" fontId="25" fillId="5" borderId="60" xfId="0" applyFont="1" applyFill="1" applyBorder="1" applyAlignment="1">
      <alignment horizontal="center" vertical="center"/>
    </xf>
    <xf numFmtId="0" fontId="25" fillId="5" borderId="62" xfId="0" applyFont="1" applyFill="1" applyBorder="1" applyAlignment="1">
      <alignment horizontal="center" vertical="center"/>
    </xf>
    <xf numFmtId="0" fontId="25" fillId="5" borderId="61" xfId="0" applyFont="1" applyFill="1" applyBorder="1" applyAlignment="1">
      <alignment horizontal="center" vertical="center"/>
    </xf>
    <xf numFmtId="188" fontId="25" fillId="5" borderId="46" xfId="0" applyNumberFormat="1" applyFont="1" applyFill="1" applyBorder="1" applyAlignment="1">
      <alignment horizontal="center" vertical="center"/>
    </xf>
    <xf numFmtId="0" fontId="25" fillId="5" borderId="43" xfId="0" applyFont="1" applyFill="1" applyBorder="1" applyAlignment="1">
      <alignment horizontal="center" vertical="center"/>
    </xf>
    <xf numFmtId="0" fontId="25" fillId="5" borderId="44" xfId="0" applyFont="1" applyFill="1" applyBorder="1" applyAlignment="1">
      <alignment horizontal="center" vertical="center"/>
    </xf>
    <xf numFmtId="0" fontId="25" fillId="4" borderId="42" xfId="0" applyFont="1" applyFill="1" applyBorder="1" applyAlignment="1">
      <alignment horizontal="center" vertical="center"/>
    </xf>
    <xf numFmtId="182" fontId="25" fillId="4" borderId="63" xfId="0" applyNumberFormat="1" applyFont="1" applyFill="1" applyBorder="1" applyAlignment="1">
      <alignment horizontal="center" vertical="center"/>
    </xf>
    <xf numFmtId="188" fontId="25" fillId="0" borderId="68" xfId="127" applyNumberFormat="1" applyFont="1" applyBorder="1" applyAlignment="1">
      <alignment horizontal="center" vertical="center"/>
    </xf>
    <xf numFmtId="184" fontId="25" fillId="4" borderId="18" xfId="0" applyNumberFormat="1" applyFont="1" applyFill="1" applyBorder="1" applyAlignment="1">
      <alignment horizontal="center" vertical="center"/>
    </xf>
    <xf numFmtId="0" fontId="25" fillId="4" borderId="18" xfId="0" applyFont="1" applyFill="1" applyBorder="1" applyAlignment="1">
      <alignment horizontal="center" vertical="center"/>
    </xf>
    <xf numFmtId="182" fontId="25" fillId="4" borderId="18" xfId="0" applyNumberFormat="1" applyFont="1" applyFill="1" applyBorder="1" applyAlignment="1">
      <alignment horizontal="center" vertical="center"/>
    </xf>
    <xf numFmtId="0" fontId="25" fillId="4" borderId="39" xfId="0" applyFont="1" applyFill="1" applyBorder="1" applyAlignment="1">
      <alignment horizontal="center" vertical="center"/>
    </xf>
    <xf numFmtId="182" fontId="25" fillId="4" borderId="18" xfId="127" applyNumberFormat="1" applyFont="1" applyFill="1" applyBorder="1" applyAlignment="1">
      <alignment horizontal="center" vertical="center"/>
    </xf>
    <xf numFmtId="183" fontId="25" fillId="4" borderId="19" xfId="0" applyNumberFormat="1" applyFont="1" applyFill="1" applyBorder="1" applyAlignment="1">
      <alignment horizontal="center" vertical="center"/>
    </xf>
    <xf numFmtId="0" fontId="25" fillId="4" borderId="50" xfId="0" applyFont="1" applyFill="1" applyBorder="1" applyAlignment="1">
      <alignment horizontal="center" vertical="center"/>
    </xf>
    <xf numFmtId="0" fontId="25" fillId="4" borderId="44" xfId="0" applyFont="1" applyFill="1" applyBorder="1" applyAlignment="1">
      <alignment horizontal="center" vertical="center"/>
    </xf>
    <xf numFmtId="182" fontId="25" fillId="4" borderId="64" xfId="0" applyNumberFormat="1" applyFont="1" applyFill="1" applyBorder="1" applyAlignment="1">
      <alignment horizontal="center" vertical="center"/>
    </xf>
    <xf numFmtId="0" fontId="25" fillId="4" borderId="51" xfId="0" applyFont="1" applyFill="1" applyBorder="1" applyAlignment="1">
      <alignment horizontal="center" vertical="center"/>
    </xf>
    <xf numFmtId="182" fontId="25" fillId="4" borderId="51" xfId="0" applyNumberFormat="1" applyFont="1" applyFill="1" applyBorder="1" applyAlignment="1">
      <alignment horizontal="center" vertical="center"/>
    </xf>
    <xf numFmtId="182" fontId="25" fillId="4" borderId="51" xfId="127" applyNumberFormat="1" applyFont="1" applyFill="1" applyBorder="1" applyAlignment="1">
      <alignment horizontal="center" vertical="center"/>
    </xf>
    <xf numFmtId="183" fontId="25" fillId="4" borderId="52" xfId="0" applyNumberFormat="1" applyFont="1" applyFill="1" applyBorder="1" applyAlignment="1">
      <alignment horizontal="center" vertical="center"/>
    </xf>
    <xf numFmtId="176" fontId="25" fillId="4" borderId="6" xfId="0" applyNumberFormat="1" applyFont="1" applyFill="1" applyBorder="1">
      <alignment vertical="center"/>
    </xf>
    <xf numFmtId="41" fontId="31" fillId="4" borderId="6" xfId="127" applyFont="1" applyFill="1" applyBorder="1">
      <alignment vertical="center"/>
    </xf>
    <xf numFmtId="0" fontId="31" fillId="4" borderId="7" xfId="0" applyFont="1" applyFill="1" applyBorder="1">
      <alignment vertical="center"/>
    </xf>
    <xf numFmtId="188" fontId="25" fillId="4" borderId="11" xfId="0" applyNumberFormat="1" applyFont="1" applyFill="1" applyBorder="1">
      <alignment vertical="center"/>
    </xf>
    <xf numFmtId="181" fontId="25" fillId="4" borderId="11" xfId="0" applyNumberFormat="1" applyFont="1" applyFill="1" applyBorder="1">
      <alignment vertical="center"/>
    </xf>
    <xf numFmtId="0" fontId="25" fillId="4" borderId="11" xfId="0" applyFont="1" applyFill="1" applyBorder="1">
      <alignment vertical="center"/>
    </xf>
    <xf numFmtId="43" fontId="25" fillId="4" borderId="11" xfId="0" applyNumberFormat="1" applyFont="1" applyFill="1" applyBorder="1">
      <alignment vertical="center"/>
    </xf>
    <xf numFmtId="41" fontId="31" fillId="4" borderId="11" xfId="127" applyFont="1" applyFill="1" applyBorder="1">
      <alignment vertical="center"/>
    </xf>
    <xf numFmtId="0" fontId="31" fillId="4" borderId="12" xfId="0" applyFont="1" applyFill="1" applyBorder="1">
      <alignment vertical="center"/>
    </xf>
    <xf numFmtId="188" fontId="33" fillId="4" borderId="0" xfId="0" applyNumberFormat="1" applyFont="1" applyFill="1">
      <alignment vertical="center"/>
    </xf>
    <xf numFmtId="4" fontId="25" fillId="4" borderId="0" xfId="0" applyNumberFormat="1" applyFont="1" applyFill="1">
      <alignment vertical="center"/>
    </xf>
    <xf numFmtId="188" fontId="34" fillId="4" borderId="0" xfId="1" applyNumberFormat="1" applyFont="1" applyFill="1" applyAlignment="1">
      <alignment vertical="center"/>
    </xf>
    <xf numFmtId="188" fontId="25" fillId="0" borderId="59" xfId="127" applyNumberFormat="1" applyFont="1" applyBorder="1" applyAlignment="1">
      <alignment horizontal="center" vertical="center"/>
    </xf>
    <xf numFmtId="184" fontId="25" fillId="0" borderId="18" xfId="0" applyNumberFormat="1" applyFont="1" applyBorder="1" applyAlignment="1">
      <alignment horizontal="center" vertical="center"/>
    </xf>
    <xf numFmtId="185" fontId="25" fillId="0" borderId="18" xfId="0" applyNumberFormat="1" applyFont="1" applyBorder="1" applyAlignment="1">
      <alignment horizontal="center" vertical="center"/>
    </xf>
    <xf numFmtId="184" fontId="25" fillId="0" borderId="19" xfId="0" applyNumberFormat="1" applyFont="1" applyBorder="1" applyAlignment="1">
      <alignment horizontal="center" vertical="center"/>
    </xf>
    <xf numFmtId="184" fontId="25" fillId="0" borderId="23" xfId="0" applyNumberFormat="1" applyFont="1" applyBorder="1" applyAlignment="1">
      <alignment horizontal="center" vertical="center"/>
    </xf>
    <xf numFmtId="185" fontId="25" fillId="0" borderId="23" xfId="0" applyNumberFormat="1" applyFont="1" applyBorder="1" applyAlignment="1">
      <alignment horizontal="center" vertical="center"/>
    </xf>
    <xf numFmtId="184" fontId="25" fillId="0" borderId="24" xfId="0" applyNumberFormat="1" applyFont="1" applyBorder="1" applyAlignment="1">
      <alignment horizontal="center" vertical="center"/>
    </xf>
    <xf numFmtId="188" fontId="25" fillId="4" borderId="11" xfId="127" applyNumberFormat="1" applyFont="1" applyFill="1" applyBorder="1">
      <alignment vertical="center"/>
    </xf>
    <xf numFmtId="190" fontId="31" fillId="4" borderId="11" xfId="127" applyNumberFormat="1" applyFont="1" applyFill="1" applyBorder="1">
      <alignment vertical="center"/>
    </xf>
    <xf numFmtId="0" fontId="25" fillId="4" borderId="0" xfId="0" applyFont="1" applyFill="1" applyBorder="1" applyAlignment="1">
      <alignment horizontal="center" vertical="center"/>
    </xf>
    <xf numFmtId="188" fontId="25" fillId="4" borderId="0" xfId="127" applyNumberFormat="1" applyFont="1" applyFill="1" applyBorder="1">
      <alignment vertical="center"/>
    </xf>
    <xf numFmtId="181" fontId="25" fillId="4" borderId="0" xfId="0" applyNumberFormat="1" applyFont="1" applyFill="1" applyBorder="1">
      <alignment vertical="center"/>
    </xf>
    <xf numFmtId="0" fontId="25" fillId="4" borderId="0" xfId="0" applyFont="1" applyFill="1" applyBorder="1">
      <alignment vertical="center"/>
    </xf>
    <xf numFmtId="43" fontId="25" fillId="4" borderId="0" xfId="0" applyNumberFormat="1" applyFont="1" applyFill="1" applyBorder="1">
      <alignment vertical="center"/>
    </xf>
    <xf numFmtId="190" fontId="31" fillId="4" borderId="0" xfId="127" applyNumberFormat="1" applyFont="1" applyFill="1" applyBorder="1">
      <alignment vertical="center"/>
    </xf>
    <xf numFmtId="0" fontId="31" fillId="4" borderId="0" xfId="0" applyFont="1" applyFill="1" applyBorder="1">
      <alignment vertical="center"/>
    </xf>
    <xf numFmtId="188" fontId="25" fillId="0" borderId="18" xfId="127" applyNumberFormat="1" applyFont="1" applyBorder="1" applyAlignment="1">
      <alignment horizontal="center" vertical="center"/>
    </xf>
    <xf numFmtId="188" fontId="38" fillId="4" borderId="32" xfId="0" applyNumberFormat="1" applyFont="1" applyFill="1" applyBorder="1" applyAlignment="1">
      <alignment horizontal="center" vertical="center"/>
    </xf>
    <xf numFmtId="0" fontId="37" fillId="4" borderId="32" xfId="0" applyFont="1" applyFill="1" applyBorder="1">
      <alignment vertical="center"/>
    </xf>
    <xf numFmtId="0" fontId="33" fillId="4" borderId="32" xfId="0" applyFont="1" applyFill="1" applyBorder="1">
      <alignment vertical="center"/>
    </xf>
    <xf numFmtId="0" fontId="33" fillId="4" borderId="33" xfId="0" applyFont="1" applyFill="1" applyBorder="1">
      <alignment vertical="center"/>
    </xf>
    <xf numFmtId="188" fontId="38" fillId="4" borderId="0" xfId="0" applyNumberFormat="1" applyFont="1" applyFill="1" applyAlignment="1">
      <alignment horizontal="center" vertical="center"/>
    </xf>
    <xf numFmtId="0" fontId="37" fillId="4" borderId="0" xfId="0" applyFont="1" applyFill="1" applyBorder="1">
      <alignment vertical="center"/>
    </xf>
    <xf numFmtId="0" fontId="33" fillId="4" borderId="0" xfId="0" applyFont="1" applyFill="1" applyBorder="1">
      <alignment vertical="center"/>
    </xf>
    <xf numFmtId="0" fontId="33" fillId="4" borderId="35" xfId="0" applyFont="1" applyFill="1" applyBorder="1">
      <alignment vertical="center"/>
    </xf>
    <xf numFmtId="0" fontId="40" fillId="3" borderId="5" xfId="1" applyFont="1" applyFill="1" applyBorder="1" applyAlignment="1">
      <alignment horizontal="center" vertical="center"/>
    </xf>
    <xf numFmtId="0" fontId="40" fillId="3" borderId="7" xfId="1" applyFont="1" applyFill="1" applyBorder="1" applyAlignment="1">
      <alignment horizontal="center" vertical="center"/>
    </xf>
    <xf numFmtId="0" fontId="40" fillId="3" borderId="25" xfId="1" applyFont="1" applyFill="1" applyBorder="1" applyAlignment="1">
      <alignment horizontal="center" vertical="center"/>
    </xf>
    <xf numFmtId="0" fontId="40" fillId="3" borderId="26" xfId="1" applyFont="1" applyFill="1" applyBorder="1" applyAlignment="1">
      <alignment horizontal="center" vertical="center"/>
    </xf>
    <xf numFmtId="0" fontId="40" fillId="3" borderId="69" xfId="1" applyFont="1" applyFill="1" applyBorder="1" applyAlignment="1">
      <alignment horizontal="center" vertical="center"/>
    </xf>
    <xf numFmtId="0" fontId="40" fillId="3" borderId="27" xfId="1" applyFont="1" applyFill="1" applyBorder="1" applyAlignment="1">
      <alignment horizontal="center" vertical="center"/>
    </xf>
    <xf numFmtId="0" fontId="40" fillId="4" borderId="0" xfId="0" applyFont="1" applyFill="1">
      <alignment vertical="center"/>
    </xf>
    <xf numFmtId="0" fontId="40" fillId="5" borderId="10" xfId="1" applyFont="1" applyFill="1" applyBorder="1" applyAlignment="1">
      <alignment horizontal="center" vertical="center"/>
    </xf>
    <xf numFmtId="0" fontId="40" fillId="5" borderId="12" xfId="1" applyFont="1" applyFill="1" applyBorder="1" applyAlignment="1">
      <alignment horizontal="center" vertical="center"/>
    </xf>
    <xf numFmtId="0" fontId="40" fillId="5" borderId="28" xfId="1" applyFont="1" applyFill="1" applyBorder="1" applyAlignment="1">
      <alignment horizontal="center" vertical="center"/>
    </xf>
    <xf numFmtId="0" fontId="40" fillId="5" borderId="29" xfId="1" applyFont="1" applyFill="1" applyBorder="1" applyAlignment="1">
      <alignment horizontal="center" vertical="center"/>
    </xf>
    <xf numFmtId="0" fontId="40" fillId="5" borderId="70" xfId="1" applyFont="1" applyFill="1" applyBorder="1" applyAlignment="1">
      <alignment horizontal="center" vertical="center"/>
    </xf>
    <xf numFmtId="0" fontId="40" fillId="5" borderId="30" xfId="1" applyFont="1" applyFill="1" applyBorder="1" applyAlignment="1">
      <alignment horizontal="center" vertical="center"/>
    </xf>
    <xf numFmtId="0" fontId="40" fillId="0" borderId="9" xfId="1" applyFont="1" applyBorder="1" applyAlignment="1">
      <alignment horizontal="center" vertical="center"/>
    </xf>
    <xf numFmtId="176" fontId="40" fillId="0" borderId="67" xfId="1" applyNumberFormat="1" applyFont="1" applyBorder="1" applyAlignment="1">
      <alignment horizontal="center" vertical="center"/>
    </xf>
    <xf numFmtId="0" fontId="40" fillId="0" borderId="17" xfId="1" applyFont="1" applyBorder="1" applyAlignment="1">
      <alignment horizontal="center" vertical="center"/>
    </xf>
    <xf numFmtId="176" fontId="42" fillId="2" borderId="1" xfId="0" applyNumberFormat="1" applyFont="1" applyFill="1" applyBorder="1" applyAlignment="1">
      <alignment horizontal="center" vertical="center"/>
    </xf>
    <xf numFmtId="176" fontId="42" fillId="2" borderId="1" xfId="1" applyNumberFormat="1" applyFont="1" applyFill="1" applyBorder="1" applyAlignment="1">
      <alignment horizontal="center" vertical="center"/>
    </xf>
    <xf numFmtId="182" fontId="42" fillId="2" borderId="1" xfId="127" applyNumberFormat="1" applyFont="1" applyFill="1" applyBorder="1" applyAlignment="1">
      <alignment horizontal="center" vertical="center"/>
    </xf>
    <xf numFmtId="176" fontId="42" fillId="2" borderId="14" xfId="1" applyNumberFormat="1" applyFont="1" applyFill="1" applyBorder="1" applyAlignment="1">
      <alignment horizontal="center" vertical="center"/>
    </xf>
    <xf numFmtId="0" fontId="25" fillId="4" borderId="72" xfId="0" applyFont="1" applyFill="1" applyBorder="1" applyAlignment="1">
      <alignment horizontal="center" vertical="center"/>
    </xf>
    <xf numFmtId="188" fontId="25" fillId="0" borderId="73" xfId="127" applyNumberFormat="1" applyFont="1" applyBorder="1" applyAlignment="1">
      <alignment horizontal="center" vertical="center"/>
    </xf>
    <xf numFmtId="0" fontId="25" fillId="4" borderId="74" xfId="0" applyFont="1" applyFill="1" applyBorder="1" applyAlignment="1">
      <alignment horizontal="center" vertical="center"/>
    </xf>
    <xf numFmtId="188" fontId="25" fillId="4" borderId="6" xfId="0" applyNumberFormat="1" applyFont="1" applyFill="1" applyBorder="1" applyAlignment="1">
      <alignment horizontal="center" vertical="center"/>
    </xf>
    <xf numFmtId="188" fontId="25" fillId="4" borderId="6" xfId="127" applyNumberFormat="1" applyFont="1" applyFill="1" applyBorder="1" applyAlignment="1">
      <alignment horizontal="center" vertical="center"/>
    </xf>
    <xf numFmtId="188" fontId="25" fillId="4" borderId="75" xfId="127" applyNumberFormat="1" applyFont="1" applyFill="1" applyBorder="1" applyAlignment="1">
      <alignment horizontal="center" vertical="center"/>
    </xf>
    <xf numFmtId="3" fontId="25" fillId="0" borderId="76" xfId="0" applyNumberFormat="1" applyFont="1" applyBorder="1" applyAlignment="1">
      <alignment horizontal="center" vertical="center" wrapText="1"/>
    </xf>
    <xf numFmtId="188" fontId="25" fillId="4" borderId="76" xfId="0" applyNumberFormat="1" applyFont="1" applyFill="1" applyBorder="1" applyAlignment="1">
      <alignment horizontal="center" vertical="top" wrapText="1"/>
    </xf>
    <xf numFmtId="191" fontId="25" fillId="4" borderId="76" xfId="0" applyNumberFormat="1" applyFont="1" applyFill="1" applyBorder="1" applyAlignment="1">
      <alignment horizontal="center" vertical="top" wrapText="1"/>
    </xf>
    <xf numFmtId="188" fontId="25" fillId="4" borderId="76" xfId="0" applyNumberFormat="1" applyFont="1" applyFill="1" applyBorder="1" applyAlignment="1">
      <alignment horizontal="center" vertical="center" wrapText="1"/>
    </xf>
    <xf numFmtId="188" fontId="25" fillId="4" borderId="78" xfId="127" applyNumberFormat="1" applyFont="1" applyFill="1" applyBorder="1" applyAlignment="1">
      <alignment horizontal="center" vertical="center"/>
    </xf>
    <xf numFmtId="188" fontId="25" fillId="4" borderId="79" xfId="127" applyNumberFormat="1" applyFont="1" applyFill="1" applyBorder="1" applyAlignment="1">
      <alignment horizontal="center" vertical="center"/>
    </xf>
    <xf numFmtId="3" fontId="25" fillId="0" borderId="51" xfId="0" applyNumberFormat="1" applyFont="1" applyBorder="1" applyAlignment="1">
      <alignment horizontal="center" vertical="center" wrapText="1"/>
    </xf>
    <xf numFmtId="188" fontId="25" fillId="4" borderId="80" xfId="127" applyNumberFormat="1" applyFont="1" applyFill="1" applyBorder="1" applyAlignment="1">
      <alignment horizontal="center" vertical="center"/>
    </xf>
    <xf numFmtId="3" fontId="31" fillId="4" borderId="81" xfId="0" applyNumberFormat="1" applyFont="1" applyFill="1" applyBorder="1" applyAlignment="1">
      <alignment horizontal="center" vertical="center" wrapText="1"/>
    </xf>
    <xf numFmtId="176" fontId="31" fillId="0" borderId="82" xfId="1" applyNumberFormat="1" applyFont="1" applyFill="1" applyBorder="1" applyAlignment="1">
      <alignment horizontal="center" vertical="center"/>
    </xf>
    <xf numFmtId="3" fontId="31" fillId="4" borderId="82" xfId="0" applyNumberFormat="1" applyFont="1" applyFill="1" applyBorder="1" applyAlignment="1">
      <alignment vertical="top" wrapText="1"/>
    </xf>
    <xf numFmtId="3" fontId="31" fillId="4" borderId="82" xfId="0" applyNumberFormat="1" applyFont="1" applyFill="1" applyBorder="1" applyAlignment="1">
      <alignment horizontal="center" vertical="top" wrapText="1"/>
    </xf>
    <xf numFmtId="3" fontId="31" fillId="4" borderId="82" xfId="0" applyNumberFormat="1" applyFont="1" applyFill="1" applyBorder="1" applyAlignment="1">
      <alignment horizontal="center" vertical="center" wrapText="1"/>
    </xf>
    <xf numFmtId="3" fontId="31" fillId="4" borderId="83" xfId="0" applyNumberFormat="1" applyFont="1" applyFill="1" applyBorder="1" applyAlignment="1">
      <alignment horizontal="center" vertical="center" wrapText="1"/>
    </xf>
    <xf numFmtId="184" fontId="25" fillId="0" borderId="51" xfId="0" applyNumberFormat="1" applyFont="1" applyBorder="1" applyAlignment="1">
      <alignment horizontal="center" vertical="center"/>
    </xf>
    <xf numFmtId="3" fontId="25" fillId="0" borderId="84" xfId="0" applyNumberFormat="1" applyFont="1" applyBorder="1" applyAlignment="1">
      <alignment horizontal="center" vertical="center" wrapText="1"/>
    </xf>
    <xf numFmtId="176" fontId="40" fillId="0" borderId="85" xfId="1" applyNumberFormat="1" applyFont="1" applyBorder="1" applyAlignment="1">
      <alignment horizontal="center" vertical="center"/>
    </xf>
    <xf numFmtId="176" fontId="40" fillId="0" borderId="86" xfId="1" applyNumberFormat="1" applyFont="1" applyBorder="1" applyAlignment="1">
      <alignment horizontal="center" vertical="center"/>
    </xf>
    <xf numFmtId="176" fontId="40" fillId="0" borderId="87" xfId="1" applyNumberFormat="1" applyFont="1" applyBorder="1" applyAlignment="1">
      <alignment horizontal="center" vertical="center"/>
    </xf>
    <xf numFmtId="182" fontId="40" fillId="0" borderId="88" xfId="127" applyNumberFormat="1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 wrapText="1"/>
    </xf>
    <xf numFmtId="3" fontId="25" fillId="0" borderId="19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22" xfId="0" applyNumberFormat="1" applyFont="1" applyBorder="1" applyAlignment="1">
      <alignment horizontal="center" vertical="center" wrapText="1"/>
    </xf>
    <xf numFmtId="0" fontId="33" fillId="4" borderId="0" xfId="0" applyFont="1" applyFill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/>
    </xf>
    <xf numFmtId="187" fontId="25" fillId="0" borderId="0" xfId="127" applyNumberFormat="1" applyFont="1" applyBorder="1" applyAlignment="1">
      <alignment vertical="center"/>
    </xf>
    <xf numFmtId="192" fontId="25" fillId="4" borderId="0" xfId="0" applyNumberFormat="1" applyFont="1" applyFill="1" applyBorder="1">
      <alignment vertical="center"/>
    </xf>
    <xf numFmtId="41" fontId="33" fillId="4" borderId="0" xfId="127" applyFont="1" applyFill="1" applyBorder="1">
      <alignment vertical="center"/>
    </xf>
    <xf numFmtId="4" fontId="25" fillId="4" borderId="0" xfId="0" applyNumberFormat="1" applyFont="1" applyFill="1" applyBorder="1">
      <alignment vertical="center"/>
    </xf>
    <xf numFmtId="176" fontId="25" fillId="0" borderId="0" xfId="0" applyNumberFormat="1" applyFont="1" applyBorder="1" applyAlignment="1">
      <alignment horizontal="center" vertical="center"/>
    </xf>
    <xf numFmtId="176" fontId="31" fillId="4" borderId="0" xfId="0" applyNumberFormat="1" applyFont="1" applyFill="1" applyBorder="1" applyAlignment="1">
      <alignment horizontal="center" vertical="center"/>
    </xf>
    <xf numFmtId="186" fontId="33" fillId="4" borderId="0" xfId="0" applyNumberFormat="1" applyFont="1" applyFill="1" applyBorder="1">
      <alignment vertical="center"/>
    </xf>
    <xf numFmtId="0" fontId="8" fillId="4" borderId="0" xfId="1" applyFont="1" applyFill="1" applyAlignment="1">
      <alignment horizontal="left" vertical="center"/>
    </xf>
    <xf numFmtId="0" fontId="8" fillId="4" borderId="0" xfId="1" applyFont="1" applyFill="1" applyBorder="1" applyAlignment="1">
      <alignment horizontal="left" vertical="center"/>
    </xf>
    <xf numFmtId="176" fontId="40" fillId="0" borderId="91" xfId="1" applyNumberFormat="1" applyFont="1" applyBorder="1" applyAlignment="1">
      <alignment horizontal="center" vertical="center"/>
    </xf>
    <xf numFmtId="176" fontId="40" fillId="0" borderId="90" xfId="1" applyNumberFormat="1" applyFont="1" applyBorder="1" applyAlignment="1">
      <alignment horizontal="center" vertical="center"/>
    </xf>
    <xf numFmtId="0" fontId="25" fillId="4" borderId="49" xfId="0" applyFont="1" applyFill="1" applyBorder="1" applyAlignment="1">
      <alignment horizontal="center" vertical="center"/>
    </xf>
    <xf numFmtId="182" fontId="25" fillId="4" borderId="17" xfId="0" applyNumberFormat="1" applyFont="1" applyFill="1" applyBorder="1" applyAlignment="1">
      <alignment horizontal="center" vertical="center"/>
    </xf>
    <xf numFmtId="188" fontId="25" fillId="0" borderId="92" xfId="127" applyNumberFormat="1" applyFont="1" applyBorder="1" applyAlignment="1">
      <alignment horizontal="center" vertical="center"/>
    </xf>
    <xf numFmtId="184" fontId="25" fillId="4" borderId="39" xfId="0" applyNumberFormat="1" applyFont="1" applyFill="1" applyBorder="1" applyAlignment="1">
      <alignment horizontal="center" vertical="center"/>
    </xf>
    <xf numFmtId="182" fontId="25" fillId="4" borderId="39" xfId="0" applyNumberFormat="1" applyFont="1" applyFill="1" applyBorder="1" applyAlignment="1">
      <alignment horizontal="center" vertical="center"/>
    </xf>
    <xf numFmtId="182" fontId="25" fillId="4" borderId="39" xfId="127" applyNumberFormat="1" applyFont="1" applyFill="1" applyBorder="1" applyAlignment="1">
      <alignment horizontal="center" vertical="center"/>
    </xf>
    <xf numFmtId="183" fontId="25" fillId="4" borderId="93" xfId="0" applyNumberFormat="1" applyFont="1" applyFill="1" applyBorder="1" applyAlignment="1">
      <alignment horizontal="center" vertical="center"/>
    </xf>
    <xf numFmtId="182" fontId="25" fillId="4" borderId="65" xfId="0" applyNumberFormat="1" applyFont="1" applyFill="1" applyBorder="1" applyAlignment="1">
      <alignment horizontal="center" vertical="center"/>
    </xf>
    <xf numFmtId="188" fontId="25" fillId="0" borderId="71" xfId="127" applyNumberFormat="1" applyFont="1" applyBorder="1" applyAlignment="1">
      <alignment horizontal="center" vertical="center"/>
    </xf>
    <xf numFmtId="184" fontId="25" fillId="4" borderId="76" xfId="0" applyNumberFormat="1" applyFont="1" applyFill="1" applyBorder="1" applyAlignment="1">
      <alignment horizontal="center" vertical="center"/>
    </xf>
    <xf numFmtId="0" fontId="25" fillId="4" borderId="76" xfId="0" applyFont="1" applyFill="1" applyBorder="1" applyAlignment="1">
      <alignment horizontal="center" vertical="center"/>
    </xf>
    <xf numFmtId="182" fontId="25" fillId="4" borderId="76" xfId="0" applyNumberFormat="1" applyFont="1" applyFill="1" applyBorder="1" applyAlignment="1">
      <alignment horizontal="center" vertical="center"/>
    </xf>
    <xf numFmtId="182" fontId="25" fillId="4" borderId="76" xfId="127" applyNumberFormat="1" applyFont="1" applyFill="1" applyBorder="1" applyAlignment="1">
      <alignment horizontal="center" vertical="center"/>
    </xf>
    <xf numFmtId="183" fontId="25" fillId="4" borderId="77" xfId="0" applyNumberFormat="1" applyFont="1" applyFill="1" applyBorder="1" applyAlignment="1">
      <alignment horizontal="center" vertical="center"/>
    </xf>
    <xf numFmtId="188" fontId="25" fillId="0" borderId="94" xfId="127" applyNumberFormat="1" applyFont="1" applyBorder="1" applyAlignment="1">
      <alignment horizontal="center" vertical="center"/>
    </xf>
    <xf numFmtId="184" fontId="25" fillId="4" borderId="84" xfId="0" applyNumberFormat="1" applyFont="1" applyFill="1" applyBorder="1" applyAlignment="1">
      <alignment horizontal="center" vertical="center"/>
    </xf>
    <xf numFmtId="0" fontId="25" fillId="4" borderId="84" xfId="0" applyFont="1" applyFill="1" applyBorder="1" applyAlignment="1">
      <alignment horizontal="center" vertical="center"/>
    </xf>
    <xf numFmtId="182" fontId="25" fillId="4" borderId="84" xfId="0" applyNumberFormat="1" applyFont="1" applyFill="1" applyBorder="1" applyAlignment="1">
      <alignment horizontal="center" vertical="center"/>
    </xf>
    <xf numFmtId="0" fontId="25" fillId="4" borderId="95" xfId="0" applyFont="1" applyFill="1" applyBorder="1" applyAlignment="1">
      <alignment horizontal="center" vertical="center"/>
    </xf>
    <xf numFmtId="182" fontId="25" fillId="4" borderId="84" xfId="127" applyNumberFormat="1" applyFont="1" applyFill="1" applyBorder="1" applyAlignment="1">
      <alignment horizontal="center" vertical="center"/>
    </xf>
    <xf numFmtId="183" fontId="25" fillId="4" borderId="89" xfId="0" applyNumberFormat="1" applyFont="1" applyFill="1" applyBorder="1" applyAlignment="1">
      <alignment horizontal="center" vertical="center"/>
    </xf>
    <xf numFmtId="188" fontId="25" fillId="0" borderId="96" xfId="127" applyNumberFormat="1" applyFont="1" applyBorder="1" applyAlignment="1">
      <alignment horizontal="center" vertical="center"/>
    </xf>
    <xf numFmtId="184" fontId="25" fillId="0" borderId="39" xfId="0" applyNumberFormat="1" applyFont="1" applyBorder="1" applyAlignment="1">
      <alignment horizontal="center" vertical="center"/>
    </xf>
    <xf numFmtId="185" fontId="25" fillId="0" borderId="39" xfId="0" applyNumberFormat="1" applyFont="1" applyBorder="1" applyAlignment="1">
      <alignment horizontal="center" vertical="center"/>
    </xf>
    <xf numFmtId="184" fontId="25" fillId="0" borderId="93" xfId="0" applyNumberFormat="1" applyFont="1" applyBorder="1" applyAlignment="1">
      <alignment horizontal="center" vertical="center"/>
    </xf>
    <xf numFmtId="188" fontId="25" fillId="0" borderId="76" xfId="127" applyNumberFormat="1" applyFont="1" applyBorder="1" applyAlignment="1">
      <alignment horizontal="center" vertical="center"/>
    </xf>
    <xf numFmtId="184" fontId="25" fillId="0" borderId="76" xfId="0" applyNumberFormat="1" applyFont="1" applyBorder="1" applyAlignment="1">
      <alignment horizontal="center" vertical="center"/>
    </xf>
    <xf numFmtId="185" fontId="25" fillId="0" borderId="76" xfId="0" applyNumberFormat="1" applyFont="1" applyBorder="1" applyAlignment="1">
      <alignment horizontal="center" vertical="center"/>
    </xf>
    <xf numFmtId="184" fontId="25" fillId="0" borderId="77" xfId="0" applyNumberFormat="1" applyFont="1" applyBorder="1" applyAlignment="1">
      <alignment horizontal="center" vertical="center"/>
    </xf>
    <xf numFmtId="188" fontId="25" fillId="0" borderId="84" xfId="127" applyNumberFormat="1" applyFont="1" applyBorder="1" applyAlignment="1">
      <alignment horizontal="center" vertical="center"/>
    </xf>
    <xf numFmtId="184" fontId="25" fillId="0" borderId="84" xfId="0" applyNumberFormat="1" applyFont="1" applyBorder="1" applyAlignment="1">
      <alignment horizontal="center" vertical="center"/>
    </xf>
    <xf numFmtId="185" fontId="25" fillId="0" borderId="84" xfId="0" applyNumberFormat="1" applyFont="1" applyBorder="1" applyAlignment="1">
      <alignment horizontal="center" vertical="center"/>
    </xf>
    <xf numFmtId="184" fontId="25" fillId="0" borderId="89" xfId="0" applyNumberFormat="1" applyFont="1" applyBorder="1" applyAlignment="1">
      <alignment horizontal="center" vertical="center"/>
    </xf>
    <xf numFmtId="188" fontId="31" fillId="0" borderId="82" xfId="1" applyNumberFormat="1" applyFont="1" applyFill="1" applyBorder="1" applyAlignment="1">
      <alignment horizontal="center" vertical="center"/>
    </xf>
    <xf numFmtId="0" fontId="40" fillId="0" borderId="0" xfId="1" applyFont="1" applyFill="1" applyBorder="1" applyAlignment="1">
      <alignment horizontal="center" vertical="center"/>
    </xf>
    <xf numFmtId="176" fontId="42" fillId="0" borderId="0" xfId="1" applyNumberFormat="1" applyFont="1" applyFill="1" applyBorder="1" applyAlignment="1">
      <alignment horizontal="center" vertical="center"/>
    </xf>
    <xf numFmtId="0" fontId="8" fillId="4" borderId="0" xfId="1" applyFont="1" applyFill="1" applyBorder="1" applyAlignment="1">
      <alignment vertical="center"/>
    </xf>
    <xf numFmtId="0" fontId="40" fillId="4" borderId="0" xfId="0" applyFont="1" applyFill="1" applyBorder="1">
      <alignment vertical="center"/>
    </xf>
    <xf numFmtId="176" fontId="40" fillId="0" borderId="97" xfId="1" applyNumberFormat="1" applyFont="1" applyBorder="1" applyAlignment="1">
      <alignment horizontal="center" vertical="center"/>
    </xf>
    <xf numFmtId="176" fontId="40" fillId="0" borderId="98" xfId="1" applyNumberFormat="1" applyFont="1" applyBorder="1" applyAlignment="1">
      <alignment horizontal="center" vertical="center"/>
    </xf>
    <xf numFmtId="176" fontId="40" fillId="0" borderId="99" xfId="1" applyNumberFormat="1" applyFont="1" applyBorder="1" applyAlignment="1">
      <alignment horizontal="center" vertical="center"/>
    </xf>
    <xf numFmtId="176" fontId="40" fillId="0" borderId="100" xfId="1" applyNumberFormat="1" applyFont="1" applyBorder="1" applyAlignment="1">
      <alignment horizontal="center" vertical="center"/>
    </xf>
    <xf numFmtId="176" fontId="40" fillId="0" borderId="101" xfId="1" applyNumberFormat="1" applyFont="1" applyBorder="1" applyAlignment="1">
      <alignment horizontal="center" vertical="center"/>
    </xf>
    <xf numFmtId="195" fontId="31" fillId="4" borderId="82" xfId="0" applyNumberFormat="1" applyFont="1" applyFill="1" applyBorder="1" applyAlignment="1">
      <alignment horizontal="center" vertical="center" wrapText="1"/>
    </xf>
    <xf numFmtId="190" fontId="31" fillId="4" borderId="6" xfId="127" applyNumberFormat="1" applyFont="1" applyFill="1" applyBorder="1">
      <alignment vertical="center"/>
    </xf>
    <xf numFmtId="196" fontId="25" fillId="0" borderId="76" xfId="0" applyNumberFormat="1" applyFont="1" applyBorder="1" applyAlignment="1">
      <alignment horizontal="center" vertical="center"/>
    </xf>
    <xf numFmtId="196" fontId="25" fillId="0" borderId="18" xfId="0" applyNumberFormat="1" applyFont="1" applyBorder="1" applyAlignment="1">
      <alignment horizontal="center" vertical="center"/>
    </xf>
    <xf numFmtId="196" fontId="25" fillId="0" borderId="84" xfId="0" applyNumberFormat="1" applyFont="1" applyBorder="1" applyAlignment="1">
      <alignment horizontal="center" vertical="center"/>
    </xf>
    <xf numFmtId="196" fontId="25" fillId="0" borderId="39" xfId="0" applyNumberFormat="1" applyFont="1" applyBorder="1" applyAlignment="1">
      <alignment horizontal="center" vertical="center"/>
    </xf>
    <xf numFmtId="196" fontId="25" fillId="0" borderId="23" xfId="0" applyNumberFormat="1" applyFont="1" applyBorder="1" applyAlignment="1">
      <alignment horizontal="center" vertical="center"/>
    </xf>
    <xf numFmtId="184" fontId="25" fillId="4" borderId="51" xfId="0" applyNumberFormat="1" applyFont="1" applyFill="1" applyBorder="1" applyAlignment="1">
      <alignment horizontal="center" vertical="center"/>
    </xf>
    <xf numFmtId="196" fontId="31" fillId="4" borderId="6" xfId="127" applyNumberFormat="1" applyFont="1" applyFill="1" applyBorder="1">
      <alignment vertical="center"/>
    </xf>
    <xf numFmtId="0" fontId="34" fillId="4" borderId="0" xfId="1" applyFont="1" applyFill="1" applyAlignment="1">
      <alignment horizontal="left" vertical="center"/>
    </xf>
    <xf numFmtId="0" fontId="40" fillId="0" borderId="8" xfId="1" applyFont="1" applyBorder="1" applyAlignment="1">
      <alignment horizontal="center" vertical="center"/>
    </xf>
    <xf numFmtId="0" fontId="40" fillId="2" borderId="13" xfId="0" applyFont="1" applyFill="1" applyBorder="1" applyAlignment="1">
      <alignment horizontal="center" vertical="center"/>
    </xf>
    <xf numFmtId="0" fontId="40" fillId="2" borderId="14" xfId="0" applyFont="1" applyFill="1" applyBorder="1" applyAlignment="1">
      <alignment horizontal="center" vertical="center"/>
    </xf>
    <xf numFmtId="0" fontId="15" fillId="4" borderId="0" xfId="1" applyFont="1" applyFill="1" applyAlignment="1">
      <alignment horizontal="left" vertical="center"/>
    </xf>
    <xf numFmtId="0" fontId="8" fillId="4" borderId="0" xfId="1" applyFont="1" applyFill="1" applyAlignment="1">
      <alignment horizontal="left" vertical="center"/>
    </xf>
    <xf numFmtId="0" fontId="8" fillId="4" borderId="11" xfId="1" applyFont="1" applyFill="1" applyBorder="1" applyAlignment="1">
      <alignment horizontal="left" vertical="center"/>
    </xf>
    <xf numFmtId="0" fontId="40" fillId="0" borderId="5" xfId="1" applyFont="1" applyBorder="1" applyAlignment="1">
      <alignment horizontal="center" vertical="center"/>
    </xf>
    <xf numFmtId="0" fontId="40" fillId="0" borderId="16" xfId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4" fontId="31" fillId="4" borderId="0" xfId="0" applyNumberFormat="1" applyFont="1" applyFill="1" applyBorder="1" applyAlignment="1">
      <alignment horizontal="center" vertical="center"/>
    </xf>
    <xf numFmtId="0" fontId="32" fillId="4" borderId="0" xfId="1" applyFont="1" applyFill="1" applyAlignment="1">
      <alignment horizontal="center" vertical="center"/>
    </xf>
    <xf numFmtId="0" fontId="25" fillId="4" borderId="25" xfId="0" applyFont="1" applyFill="1" applyBorder="1" applyAlignment="1">
      <alignment horizontal="center" vertical="center"/>
    </xf>
    <xf numFmtId="0" fontId="25" fillId="4" borderId="66" xfId="0" applyFont="1" applyFill="1" applyBorder="1" applyAlignment="1">
      <alignment horizontal="center" vertical="center"/>
    </xf>
    <xf numFmtId="0" fontId="25" fillId="4" borderId="48" xfId="0" applyFont="1" applyFill="1" applyBorder="1" applyAlignment="1">
      <alignment horizontal="center" vertical="center"/>
    </xf>
    <xf numFmtId="0" fontId="25" fillId="4" borderId="28" xfId="0" applyFont="1" applyFill="1" applyBorder="1" applyAlignment="1">
      <alignment horizontal="center" vertical="center"/>
    </xf>
    <xf numFmtId="0" fontId="37" fillId="4" borderId="34" xfId="0" applyFont="1" applyFill="1" applyBorder="1" applyAlignment="1">
      <alignment horizontal="center" vertical="center"/>
    </xf>
    <xf numFmtId="0" fontId="37" fillId="4" borderId="0" xfId="0" applyFont="1" applyFill="1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10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12" xfId="0" applyFont="1" applyFill="1" applyBorder="1" applyAlignment="1">
      <alignment horizontal="center" vertical="center"/>
    </xf>
    <xf numFmtId="0" fontId="37" fillId="4" borderId="31" xfId="0" applyFont="1" applyFill="1" applyBorder="1" applyAlignment="1">
      <alignment horizontal="center" vertical="center"/>
    </xf>
    <xf numFmtId="0" fontId="37" fillId="4" borderId="3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left" vertical="center"/>
    </xf>
    <xf numFmtId="176" fontId="40" fillId="0" borderId="103" xfId="1" applyNumberFormat="1" applyFont="1" applyBorder="1" applyAlignment="1">
      <alignment horizontal="center" vertical="center"/>
    </xf>
    <xf numFmtId="182" fontId="40" fillId="0" borderId="104" xfId="127" applyNumberFormat="1" applyFont="1" applyBorder="1" applyAlignment="1">
      <alignment horizontal="center" vertical="center"/>
    </xf>
    <xf numFmtId="176" fontId="40" fillId="0" borderId="102" xfId="1" applyNumberFormat="1" applyFont="1" applyBorder="1" applyAlignment="1">
      <alignment horizontal="center" vertical="center"/>
    </xf>
    <xf numFmtId="182" fontId="40" fillId="0" borderId="105" xfId="127" applyNumberFormat="1" applyFont="1" applyBorder="1" applyAlignment="1">
      <alignment horizontal="center" vertical="center"/>
    </xf>
    <xf numFmtId="195" fontId="25" fillId="0" borderId="76" xfId="0" applyNumberFormat="1" applyFont="1" applyBorder="1" applyAlignment="1">
      <alignment horizontal="center" vertical="center" wrapText="1"/>
    </xf>
    <xf numFmtId="195" fontId="25" fillId="0" borderId="18" xfId="0" applyNumberFormat="1" applyFont="1" applyBorder="1" applyAlignment="1">
      <alignment horizontal="center" vertical="center" wrapText="1"/>
    </xf>
    <xf numFmtId="195" fontId="25" fillId="0" borderId="51" xfId="0" applyNumberFormat="1" applyFont="1" applyBorder="1" applyAlignment="1">
      <alignment horizontal="center" vertical="center" wrapText="1"/>
    </xf>
    <xf numFmtId="195" fontId="25" fillId="0" borderId="21" xfId="0" applyNumberFormat="1" applyFont="1" applyBorder="1" applyAlignment="1">
      <alignment horizontal="center" vertical="center" wrapText="1"/>
    </xf>
  </cellXfs>
  <cellStyles count="128">
    <cellStyle name="Calc Currency (0)" xfId="2"/>
    <cellStyle name="Comma [0]_laroux" xfId="3"/>
    <cellStyle name="Comma_laroux" xfId="4"/>
    <cellStyle name="Currency [0]_laroux" xfId="5"/>
    <cellStyle name="Currency_laroux" xfId="6"/>
    <cellStyle name="Header1" xfId="7"/>
    <cellStyle name="Header2" xfId="8"/>
    <cellStyle name="Normal_#10-Headcount" xfId="9"/>
    <cellStyle name="쉼표 [0]" xfId="127" builtinId="6"/>
    <cellStyle name="안건회계법인" xfId="10"/>
    <cellStyle name="콤마 [0]_03-05열사용비내역" xfId="11"/>
    <cellStyle name="콤마_03-05열사용비내역" xfId="12"/>
    <cellStyle name="표준" xfId="0" builtinId="0"/>
    <cellStyle name="표준 10" xfId="13"/>
    <cellStyle name="표준 100" xfId="14"/>
    <cellStyle name="표준 101" xfId="15"/>
    <cellStyle name="표준 102" xfId="16"/>
    <cellStyle name="표준 104" xfId="17"/>
    <cellStyle name="표준 105" xfId="18"/>
    <cellStyle name="표준 106" xfId="19"/>
    <cellStyle name="표준 107" xfId="20"/>
    <cellStyle name="표준 108" xfId="21"/>
    <cellStyle name="표준 109" xfId="22"/>
    <cellStyle name="표준 11" xfId="23"/>
    <cellStyle name="표준 110" xfId="24"/>
    <cellStyle name="표준 111" xfId="25"/>
    <cellStyle name="표준 113" xfId="26"/>
    <cellStyle name="표준 114" xfId="27"/>
    <cellStyle name="표준 115" xfId="28"/>
    <cellStyle name="표준 116" xfId="29"/>
    <cellStyle name="표준 117" xfId="30"/>
    <cellStyle name="표준 119" xfId="31"/>
    <cellStyle name="표준 12" xfId="32"/>
    <cellStyle name="표준 13" xfId="33"/>
    <cellStyle name="표준 14" xfId="34"/>
    <cellStyle name="표준 15" xfId="35"/>
    <cellStyle name="표준 16" xfId="36"/>
    <cellStyle name="표준 17" xfId="37"/>
    <cellStyle name="표준 18" xfId="38"/>
    <cellStyle name="표준 19" xfId="39"/>
    <cellStyle name="표준 2" xfId="40"/>
    <cellStyle name="표준 2 2" xfId="41"/>
    <cellStyle name="표준 20" xfId="42"/>
    <cellStyle name="표준 21" xfId="43"/>
    <cellStyle name="표준 22" xfId="44"/>
    <cellStyle name="표준 23" xfId="45"/>
    <cellStyle name="표준 24" xfId="46"/>
    <cellStyle name="표준 25" xfId="47"/>
    <cellStyle name="표준 26" xfId="48"/>
    <cellStyle name="표준 27" xfId="49"/>
    <cellStyle name="표준 28" xfId="50"/>
    <cellStyle name="표준 29" xfId="51"/>
    <cellStyle name="표준 3" xfId="52"/>
    <cellStyle name="표준 30" xfId="53"/>
    <cellStyle name="표준 31" xfId="54"/>
    <cellStyle name="표준 32" xfId="55"/>
    <cellStyle name="표준 33" xfId="56"/>
    <cellStyle name="표준 34" xfId="57"/>
    <cellStyle name="표준 35" xfId="58"/>
    <cellStyle name="표준 36" xfId="59"/>
    <cellStyle name="표준 37" xfId="60"/>
    <cellStyle name="표준 38" xfId="61"/>
    <cellStyle name="표준 39" xfId="62"/>
    <cellStyle name="표준 4" xfId="63"/>
    <cellStyle name="표준 40" xfId="64"/>
    <cellStyle name="표준 41" xfId="65"/>
    <cellStyle name="표준 42" xfId="66"/>
    <cellStyle name="표준 43" xfId="67"/>
    <cellStyle name="표준 44" xfId="68"/>
    <cellStyle name="표준 45" xfId="69"/>
    <cellStyle name="표준 46" xfId="70"/>
    <cellStyle name="표준 47" xfId="71"/>
    <cellStyle name="표준 48" xfId="72"/>
    <cellStyle name="표준 49" xfId="73"/>
    <cellStyle name="표준 5" xfId="74"/>
    <cellStyle name="표준 50" xfId="75"/>
    <cellStyle name="표준 51" xfId="76"/>
    <cellStyle name="표준 52" xfId="77"/>
    <cellStyle name="표준 53" xfId="78"/>
    <cellStyle name="표준 54" xfId="79"/>
    <cellStyle name="표준 55" xfId="80"/>
    <cellStyle name="표준 56" xfId="81"/>
    <cellStyle name="표준 57" xfId="82"/>
    <cellStyle name="표준 58" xfId="83"/>
    <cellStyle name="표준 59" xfId="84"/>
    <cellStyle name="표준 6" xfId="85"/>
    <cellStyle name="표준 60" xfId="86"/>
    <cellStyle name="표준 61" xfId="87"/>
    <cellStyle name="표준 62" xfId="88"/>
    <cellStyle name="표준 63" xfId="89"/>
    <cellStyle name="표준 64" xfId="90"/>
    <cellStyle name="표준 65" xfId="91"/>
    <cellStyle name="표준 66" xfId="92"/>
    <cellStyle name="표준 67" xfId="93"/>
    <cellStyle name="표준 68" xfId="94"/>
    <cellStyle name="표준 69" xfId="1"/>
    <cellStyle name="표준 7" xfId="95"/>
    <cellStyle name="표준 70" xfId="96"/>
    <cellStyle name="표준 71" xfId="97"/>
    <cellStyle name="표준 72" xfId="98"/>
    <cellStyle name="표준 73" xfId="99"/>
    <cellStyle name="표준 74" xfId="100"/>
    <cellStyle name="표준 76" xfId="101"/>
    <cellStyle name="표준 77" xfId="102"/>
    <cellStyle name="표준 78" xfId="103"/>
    <cellStyle name="표준 79" xfId="104"/>
    <cellStyle name="표준 8" xfId="105"/>
    <cellStyle name="표준 80" xfId="106"/>
    <cellStyle name="표준 81" xfId="107"/>
    <cellStyle name="표준 82" xfId="108"/>
    <cellStyle name="표준 83" xfId="109"/>
    <cellStyle name="표준 84" xfId="110"/>
    <cellStyle name="표준 85" xfId="111"/>
    <cellStyle name="표준 86" xfId="112"/>
    <cellStyle name="표준 87" xfId="113"/>
    <cellStyle name="표준 88" xfId="114"/>
    <cellStyle name="표준 89" xfId="115"/>
    <cellStyle name="표준 9" xfId="116"/>
    <cellStyle name="표준 90" xfId="117"/>
    <cellStyle name="표준 91" xfId="118"/>
    <cellStyle name="표준 92" xfId="119"/>
    <cellStyle name="표준 93" xfId="120"/>
    <cellStyle name="표준 94" xfId="121"/>
    <cellStyle name="표준 95" xfId="122"/>
    <cellStyle name="표준 96" xfId="123"/>
    <cellStyle name="표준 97" xfId="124"/>
    <cellStyle name="표준 98" xfId="125"/>
    <cellStyle name="표준 99" xfId="1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K38"/>
  <sheetViews>
    <sheetView tabSelected="1" workbookViewId="0"/>
  </sheetViews>
  <sheetFormatPr defaultRowHeight="16.5"/>
  <cols>
    <col min="1" max="1" width="3.625" style="1" customWidth="1"/>
    <col min="2" max="2" width="9" style="1"/>
    <col min="3" max="3" width="19.125" style="1" customWidth="1"/>
    <col min="4" max="4" width="16.625" style="1" customWidth="1"/>
    <col min="5" max="5" width="17.75" style="1" customWidth="1"/>
    <col min="6" max="6" width="18.125" style="1" customWidth="1"/>
    <col min="7" max="7" width="16.625" style="1" customWidth="1"/>
    <col min="8" max="8" width="21" style="1" customWidth="1"/>
    <col min="9" max="9" width="16.625" style="1" customWidth="1"/>
    <col min="10" max="16384" width="9" style="1"/>
  </cols>
  <sheetData>
    <row r="1" spans="2:11" ht="16.5" customHeight="1">
      <c r="B1" s="260" t="s">
        <v>109</v>
      </c>
      <c r="C1" s="261"/>
      <c r="D1" s="261"/>
      <c r="E1" s="2"/>
      <c r="F1" s="2"/>
      <c r="G1" s="2"/>
      <c r="H1" s="2"/>
      <c r="I1" s="2"/>
    </row>
    <row r="2" spans="2:11" ht="16.5" customHeight="1" thickBot="1">
      <c r="B2" s="262"/>
      <c r="C2" s="262"/>
      <c r="D2" s="262"/>
      <c r="E2" s="2"/>
      <c r="F2" s="2"/>
      <c r="G2" s="2"/>
      <c r="H2" s="2"/>
      <c r="I2" s="240"/>
      <c r="J2" s="6"/>
      <c r="K2" s="6"/>
    </row>
    <row r="3" spans="2:11">
      <c r="B3" s="140" t="s">
        <v>0</v>
      </c>
      <c r="C3" s="141" t="s">
        <v>1</v>
      </c>
      <c r="D3" s="142" t="s">
        <v>91</v>
      </c>
      <c r="E3" s="143" t="s">
        <v>92</v>
      </c>
      <c r="F3" s="144" t="s">
        <v>93</v>
      </c>
      <c r="G3" s="144" t="s">
        <v>94</v>
      </c>
      <c r="H3" s="145" t="s">
        <v>95</v>
      </c>
      <c r="I3" s="238"/>
      <c r="J3" s="241"/>
      <c r="K3" s="6"/>
    </row>
    <row r="4" spans="2:11" ht="17.25" thickBot="1">
      <c r="B4" s="147"/>
      <c r="C4" s="148" t="s">
        <v>96</v>
      </c>
      <c r="D4" s="149" t="s">
        <v>97</v>
      </c>
      <c r="E4" s="150" t="s">
        <v>98</v>
      </c>
      <c r="F4" s="151" t="s">
        <v>99</v>
      </c>
      <c r="G4" s="151" t="s">
        <v>100</v>
      </c>
      <c r="H4" s="152" t="s">
        <v>101</v>
      </c>
      <c r="I4" s="241"/>
      <c r="J4" s="241"/>
      <c r="K4" s="6"/>
    </row>
    <row r="5" spans="2:11">
      <c r="B5" s="263">
        <v>2011</v>
      </c>
      <c r="C5" s="153">
        <v>6</v>
      </c>
      <c r="D5" s="154">
        <f>'Transmission loss'!E6</f>
        <v>6195555</v>
      </c>
      <c r="E5" s="182">
        <f>D5/1000</f>
        <v>6195.5550000000003</v>
      </c>
      <c r="F5" s="183">
        <f>'Transmission loss'!E31</f>
        <v>32040</v>
      </c>
      <c r="G5" s="185">
        <f>F5/1000</f>
        <v>32.04</v>
      </c>
      <c r="H5" s="242">
        <f t="shared" ref="H5:H20" si="0">E5-G5</f>
        <v>6163.5150000000003</v>
      </c>
      <c r="I5" s="241"/>
      <c r="J5" s="241"/>
      <c r="K5" s="6"/>
    </row>
    <row r="6" spans="2:11">
      <c r="B6" s="257"/>
      <c r="C6" s="153">
        <v>7</v>
      </c>
      <c r="D6" s="154">
        <f>'Transmission loss'!E7</f>
        <v>4968185.4000000004</v>
      </c>
      <c r="E6" s="182">
        <f t="shared" ref="E6:E20" si="1">D6/1000</f>
        <v>4968.1854000000003</v>
      </c>
      <c r="F6" s="183">
        <f>'Transmission loss'!E32</f>
        <v>33120</v>
      </c>
      <c r="G6" s="185">
        <f t="shared" ref="G6:G20" si="2">F6/1000</f>
        <v>33.119999999999997</v>
      </c>
      <c r="H6" s="243">
        <f t="shared" si="0"/>
        <v>4935.0654000000004</v>
      </c>
      <c r="I6" s="241"/>
      <c r="J6" s="241"/>
      <c r="K6" s="6"/>
    </row>
    <row r="7" spans="2:11">
      <c r="B7" s="257"/>
      <c r="C7" s="153">
        <v>8</v>
      </c>
      <c r="D7" s="154">
        <f>'Transmission loss'!E8</f>
        <v>5024763</v>
      </c>
      <c r="E7" s="182">
        <f t="shared" si="1"/>
        <v>5024.7629999999999</v>
      </c>
      <c r="F7" s="183">
        <f>'Transmission loss'!E33</f>
        <v>40140</v>
      </c>
      <c r="G7" s="185">
        <f t="shared" si="2"/>
        <v>40.14</v>
      </c>
      <c r="H7" s="243">
        <f t="shared" si="0"/>
        <v>4984.6229999999996</v>
      </c>
      <c r="I7" s="241"/>
      <c r="J7" s="241"/>
      <c r="K7" s="6"/>
    </row>
    <row r="8" spans="2:11">
      <c r="B8" s="257"/>
      <c r="C8" s="153">
        <v>9</v>
      </c>
      <c r="D8" s="154">
        <f>'Transmission loss'!E9</f>
        <v>6774656.4000000004</v>
      </c>
      <c r="E8" s="182">
        <f t="shared" si="1"/>
        <v>6774.6564000000008</v>
      </c>
      <c r="F8" s="183">
        <f>'Transmission loss'!E34</f>
        <v>33660</v>
      </c>
      <c r="G8" s="185">
        <f t="shared" si="2"/>
        <v>33.659999999999997</v>
      </c>
      <c r="H8" s="243">
        <f t="shared" si="0"/>
        <v>6740.9964000000009</v>
      </c>
      <c r="I8" s="241"/>
      <c r="J8" s="241"/>
      <c r="K8" s="6"/>
    </row>
    <row r="9" spans="2:11">
      <c r="B9" s="257"/>
      <c r="C9" s="153">
        <v>10</v>
      </c>
      <c r="D9" s="154">
        <f>'Transmission loss'!E10</f>
        <v>4603566.5999999996</v>
      </c>
      <c r="E9" s="182">
        <f t="shared" si="1"/>
        <v>4603.5665999999992</v>
      </c>
      <c r="F9" s="183">
        <f>'Transmission loss'!E35</f>
        <v>47520</v>
      </c>
      <c r="G9" s="185">
        <f t="shared" si="2"/>
        <v>47.52</v>
      </c>
      <c r="H9" s="243">
        <f t="shared" si="0"/>
        <v>4556.0465999999988</v>
      </c>
      <c r="I9" s="241"/>
      <c r="J9" s="241"/>
      <c r="K9" s="6"/>
    </row>
    <row r="10" spans="2:11">
      <c r="B10" s="257"/>
      <c r="C10" s="153">
        <v>11</v>
      </c>
      <c r="D10" s="154">
        <f>'Transmission loss'!E11</f>
        <v>6881344.5</v>
      </c>
      <c r="E10" s="182">
        <f t="shared" si="1"/>
        <v>6881.3445000000002</v>
      </c>
      <c r="F10" s="183">
        <f>'Transmission loss'!E36</f>
        <v>25380</v>
      </c>
      <c r="G10" s="185">
        <f t="shared" si="2"/>
        <v>25.38</v>
      </c>
      <c r="H10" s="243">
        <f t="shared" si="0"/>
        <v>6855.9645</v>
      </c>
      <c r="I10" s="241"/>
      <c r="J10" s="241"/>
      <c r="K10" s="6"/>
    </row>
    <row r="11" spans="2:11">
      <c r="B11" s="264"/>
      <c r="C11" s="155">
        <v>12</v>
      </c>
      <c r="D11" s="203">
        <f>'Transmission loss'!E12</f>
        <v>8056051.2000000002</v>
      </c>
      <c r="E11" s="287">
        <f t="shared" si="1"/>
        <v>8056.0511999999999</v>
      </c>
      <c r="F11" s="184">
        <f>'Transmission loss'!E37</f>
        <v>13500</v>
      </c>
      <c r="G11" s="288">
        <f t="shared" si="2"/>
        <v>13.5</v>
      </c>
      <c r="H11" s="244">
        <f t="shared" si="0"/>
        <v>8042.5511999999999</v>
      </c>
      <c r="I11" s="241"/>
      <c r="J11" s="241"/>
      <c r="K11" s="6"/>
    </row>
    <row r="12" spans="2:11">
      <c r="B12" s="257">
        <v>2011</v>
      </c>
      <c r="C12" s="153">
        <v>1</v>
      </c>
      <c r="D12" s="202">
        <f>'Transmission loss'!E13</f>
        <v>7971894</v>
      </c>
      <c r="E12" s="285">
        <f t="shared" si="1"/>
        <v>7971.8940000000002</v>
      </c>
      <c r="F12" s="245">
        <f>'Transmission loss'!E38</f>
        <v>18900</v>
      </c>
      <c r="G12" s="286">
        <f t="shared" si="2"/>
        <v>18.899999999999999</v>
      </c>
      <c r="H12" s="246">
        <f t="shared" si="0"/>
        <v>7952.9940000000006</v>
      </c>
      <c r="I12" s="241"/>
      <c r="J12" s="241"/>
      <c r="K12" s="6"/>
    </row>
    <row r="13" spans="2:11">
      <c r="B13" s="257"/>
      <c r="C13" s="153">
        <v>2</v>
      </c>
      <c r="D13" s="154">
        <f>'Transmission loss'!E14</f>
        <v>7104618</v>
      </c>
      <c r="E13" s="182">
        <f t="shared" si="1"/>
        <v>7104.6180000000004</v>
      </c>
      <c r="F13" s="183">
        <f>'Transmission loss'!E39</f>
        <v>21240</v>
      </c>
      <c r="G13" s="185">
        <f t="shared" si="2"/>
        <v>21.24</v>
      </c>
      <c r="H13" s="243">
        <f t="shared" si="0"/>
        <v>7083.3780000000006</v>
      </c>
      <c r="I13" s="241"/>
      <c r="J13" s="241"/>
      <c r="K13" s="6"/>
    </row>
    <row r="14" spans="2:11">
      <c r="B14" s="257"/>
      <c r="C14" s="153">
        <v>3</v>
      </c>
      <c r="D14" s="154">
        <f>'Transmission loss'!E15</f>
        <v>9989310.5999999996</v>
      </c>
      <c r="E14" s="182">
        <f t="shared" si="1"/>
        <v>9989.3105999999989</v>
      </c>
      <c r="F14" s="183">
        <f>'Transmission loss'!E40</f>
        <v>23940</v>
      </c>
      <c r="G14" s="185">
        <f t="shared" si="2"/>
        <v>23.94</v>
      </c>
      <c r="H14" s="243">
        <f t="shared" si="0"/>
        <v>9965.3705999999984</v>
      </c>
      <c r="I14" s="241"/>
      <c r="J14" s="241"/>
      <c r="K14" s="6"/>
    </row>
    <row r="15" spans="2:11">
      <c r="B15" s="257"/>
      <c r="C15" s="153">
        <v>4</v>
      </c>
      <c r="D15" s="154">
        <f>'Transmission loss'!E16</f>
        <v>10131811.199999999</v>
      </c>
      <c r="E15" s="182">
        <f t="shared" si="1"/>
        <v>10131.8112</v>
      </c>
      <c r="F15" s="183">
        <f>'Transmission loss'!E41</f>
        <v>14940</v>
      </c>
      <c r="G15" s="185">
        <f t="shared" si="2"/>
        <v>14.94</v>
      </c>
      <c r="H15" s="243">
        <f t="shared" si="0"/>
        <v>10116.8712</v>
      </c>
      <c r="I15" s="241"/>
      <c r="J15" s="241"/>
      <c r="K15" s="6"/>
    </row>
    <row r="16" spans="2:11">
      <c r="B16" s="257"/>
      <c r="C16" s="153">
        <v>5</v>
      </c>
      <c r="D16" s="154">
        <f>'Transmission loss'!E17</f>
        <v>4359934.8</v>
      </c>
      <c r="E16" s="182">
        <f t="shared" si="1"/>
        <v>4359.9348</v>
      </c>
      <c r="F16" s="183">
        <f>'Transmission loss'!E42</f>
        <v>33300</v>
      </c>
      <c r="G16" s="185">
        <f t="shared" si="2"/>
        <v>33.299999999999997</v>
      </c>
      <c r="H16" s="243">
        <f t="shared" si="0"/>
        <v>4326.6347999999998</v>
      </c>
      <c r="I16" s="241"/>
      <c r="J16" s="241"/>
      <c r="K16" s="6"/>
    </row>
    <row r="17" spans="2:11">
      <c r="B17" s="257"/>
      <c r="C17" s="153">
        <v>6</v>
      </c>
      <c r="D17" s="154">
        <f>'Transmission loss'!E18</f>
        <v>4400643.5999999996</v>
      </c>
      <c r="E17" s="182">
        <f t="shared" si="1"/>
        <v>4400.6435999999994</v>
      </c>
      <c r="F17" s="183">
        <f>'Transmission loss'!E43</f>
        <v>53100</v>
      </c>
      <c r="G17" s="185">
        <f t="shared" si="2"/>
        <v>53.1</v>
      </c>
      <c r="H17" s="243">
        <f t="shared" si="0"/>
        <v>4347.5435999999991</v>
      </c>
      <c r="I17" s="241"/>
      <c r="J17" s="241"/>
      <c r="K17" s="6"/>
    </row>
    <row r="18" spans="2:11">
      <c r="B18" s="257"/>
      <c r="C18" s="153">
        <v>7</v>
      </c>
      <c r="D18" s="154">
        <f>'Transmission loss'!E19</f>
        <v>5937372</v>
      </c>
      <c r="E18" s="182">
        <f t="shared" si="1"/>
        <v>5937.3720000000003</v>
      </c>
      <c r="F18" s="183">
        <f>'Transmission loss'!E44</f>
        <v>31140</v>
      </c>
      <c r="G18" s="185">
        <f t="shared" si="2"/>
        <v>31.14</v>
      </c>
      <c r="H18" s="243">
        <f t="shared" si="0"/>
        <v>5906.232</v>
      </c>
      <c r="I18" s="241"/>
      <c r="J18" s="241"/>
      <c r="K18" s="6"/>
    </row>
    <row r="19" spans="2:11">
      <c r="B19" s="257"/>
      <c r="C19" s="153">
        <v>8</v>
      </c>
      <c r="D19" s="154">
        <f>'Transmission loss'!E20</f>
        <v>6904353.5999999996</v>
      </c>
      <c r="E19" s="182">
        <f t="shared" si="1"/>
        <v>6904.3535999999995</v>
      </c>
      <c r="F19" s="183">
        <f>'Transmission loss'!E45</f>
        <v>36000</v>
      </c>
      <c r="G19" s="185">
        <f t="shared" si="2"/>
        <v>36</v>
      </c>
      <c r="H19" s="243">
        <f t="shared" si="0"/>
        <v>6868.3535999999995</v>
      </c>
      <c r="I19" s="241"/>
      <c r="J19" s="241"/>
      <c r="K19" s="6"/>
    </row>
    <row r="20" spans="2:11" ht="17.25" thickBot="1">
      <c r="B20" s="257"/>
      <c r="C20" s="153">
        <v>9</v>
      </c>
      <c r="D20" s="154">
        <f>'Transmission loss'!E21</f>
        <v>4854929.4000000004</v>
      </c>
      <c r="E20" s="182">
        <f t="shared" si="1"/>
        <v>4854.9294</v>
      </c>
      <c r="F20" s="183">
        <f>'Transmission loss'!E46</f>
        <v>42480</v>
      </c>
      <c r="G20" s="185">
        <f t="shared" si="2"/>
        <v>42.48</v>
      </c>
      <c r="H20" s="243">
        <f t="shared" si="0"/>
        <v>4812.4494000000004</v>
      </c>
      <c r="I20" s="241"/>
      <c r="J20" s="241"/>
      <c r="K20" s="6"/>
    </row>
    <row r="21" spans="2:11" ht="17.25" thickBot="1">
      <c r="B21" s="258" t="s">
        <v>102</v>
      </c>
      <c r="C21" s="259"/>
      <c r="D21" s="156">
        <f>SUM(D5:D20)</f>
        <v>104158989.3</v>
      </c>
      <c r="E21" s="157">
        <f>SUM(E5:E20)</f>
        <v>104158.9893</v>
      </c>
      <c r="F21" s="157">
        <f>SUM(F5:F20)</f>
        <v>500400</v>
      </c>
      <c r="G21" s="158">
        <f>SUM(G5:G20)</f>
        <v>500.40000000000003</v>
      </c>
      <c r="H21" s="159">
        <f>E21-G21</f>
        <v>103658.58930000001</v>
      </c>
      <c r="I21" s="239"/>
      <c r="J21" s="146"/>
    </row>
    <row r="22" spans="2:11">
      <c r="B22" s="146"/>
      <c r="C22" s="146"/>
      <c r="D22" s="146"/>
      <c r="E22" s="146"/>
      <c r="F22" s="146"/>
      <c r="G22" s="146"/>
      <c r="H22" s="146"/>
      <c r="I22" s="146"/>
      <c r="J22" s="146"/>
    </row>
    <row r="23" spans="2:11">
      <c r="B23" s="256" t="s">
        <v>103</v>
      </c>
      <c r="C23" s="256"/>
      <c r="D23" s="256"/>
      <c r="E23" s="146"/>
      <c r="F23" s="146"/>
      <c r="G23" s="146"/>
      <c r="H23" s="146"/>
      <c r="I23" s="146"/>
      <c r="J23" s="146"/>
    </row>
    <row r="24" spans="2:11" ht="17.25" thickBot="1">
      <c r="B24" s="256"/>
      <c r="C24" s="256"/>
      <c r="D24" s="256"/>
      <c r="E24" s="146"/>
      <c r="F24" s="146"/>
      <c r="G24" s="146"/>
      <c r="H24" s="146"/>
      <c r="I24" s="146"/>
      <c r="J24" s="146"/>
    </row>
    <row r="25" spans="2:11" ht="24" thickTop="1">
      <c r="B25" s="14" t="s">
        <v>10</v>
      </c>
      <c r="C25" s="3"/>
      <c r="D25" s="3"/>
      <c r="E25" s="3"/>
      <c r="F25" s="3"/>
      <c r="G25" s="3"/>
      <c r="H25" s="3"/>
      <c r="I25" s="4"/>
    </row>
    <row r="26" spans="2:11">
      <c r="B26" s="5"/>
      <c r="C26" s="6"/>
      <c r="D26" s="6"/>
      <c r="E26" s="6"/>
      <c r="F26" s="6"/>
      <c r="G26" s="6"/>
      <c r="H26" s="6"/>
      <c r="I26" s="7"/>
    </row>
    <row r="27" spans="2:11" ht="18.75">
      <c r="B27" s="12" t="s">
        <v>5</v>
      </c>
      <c r="C27" s="6"/>
      <c r="D27" s="6"/>
      <c r="E27" s="6"/>
      <c r="F27" s="6"/>
      <c r="G27" s="6"/>
      <c r="H27" s="6"/>
      <c r="I27" s="7"/>
    </row>
    <row r="28" spans="2:11" ht="18.75">
      <c r="B28" s="12" t="s">
        <v>6</v>
      </c>
      <c r="C28" s="6"/>
      <c r="D28" s="6"/>
      <c r="E28" s="6"/>
      <c r="F28" s="6"/>
      <c r="G28" s="6"/>
      <c r="H28" s="6"/>
      <c r="I28" s="7"/>
    </row>
    <row r="29" spans="2:11">
      <c r="B29" s="5"/>
      <c r="C29" s="6"/>
      <c r="D29" s="6"/>
      <c r="E29" s="6"/>
      <c r="F29" s="6"/>
      <c r="G29" s="6"/>
      <c r="H29" s="6"/>
      <c r="I29" s="7"/>
    </row>
    <row r="30" spans="2:11">
      <c r="B30" s="5"/>
      <c r="C30" s="6"/>
      <c r="D30" s="6"/>
      <c r="E30" s="6"/>
      <c r="F30" s="6"/>
      <c r="G30" s="6"/>
      <c r="H30" s="6"/>
      <c r="I30" s="7"/>
    </row>
    <row r="31" spans="2:11" ht="20.25">
      <c r="B31" s="15" t="s">
        <v>11</v>
      </c>
      <c r="C31" s="6"/>
      <c r="D31" s="6"/>
      <c r="E31" s="6"/>
      <c r="F31" s="6"/>
      <c r="G31" s="6"/>
      <c r="H31" s="6"/>
      <c r="I31" s="7"/>
    </row>
    <row r="32" spans="2:11">
      <c r="B32" s="5"/>
      <c r="C32" s="6"/>
      <c r="D32" s="6"/>
      <c r="E32" s="6"/>
      <c r="F32" s="6"/>
      <c r="G32" s="6"/>
      <c r="H32" s="6"/>
      <c r="I32" s="7"/>
    </row>
    <row r="33" spans="2:9">
      <c r="B33" s="13" t="s">
        <v>7</v>
      </c>
      <c r="C33" s="6"/>
      <c r="D33" s="6"/>
      <c r="E33" s="6"/>
      <c r="F33" s="6"/>
      <c r="G33" s="6"/>
      <c r="H33" s="6"/>
      <c r="I33" s="7"/>
    </row>
    <row r="34" spans="2:9">
      <c r="B34" s="12" t="s">
        <v>8</v>
      </c>
      <c r="C34" s="6"/>
      <c r="D34" s="6"/>
      <c r="E34" s="6"/>
      <c r="F34" s="6"/>
      <c r="G34" s="6"/>
      <c r="H34" s="6"/>
      <c r="I34" s="7"/>
    </row>
    <row r="35" spans="2:9">
      <c r="B35" s="12" t="s">
        <v>9</v>
      </c>
      <c r="C35" s="6"/>
      <c r="D35" s="6"/>
      <c r="E35" s="6"/>
      <c r="F35" s="6"/>
      <c r="G35" s="6"/>
      <c r="H35" s="6"/>
      <c r="I35" s="7"/>
    </row>
    <row r="36" spans="2:9">
      <c r="B36" s="5"/>
      <c r="C36" s="6"/>
      <c r="D36" s="6"/>
      <c r="E36" s="6"/>
      <c r="F36" s="6"/>
      <c r="G36" s="6"/>
      <c r="H36" s="6"/>
      <c r="I36" s="7"/>
    </row>
    <row r="37" spans="2:9" ht="17.25" thickBot="1">
      <c r="B37" s="9"/>
      <c r="C37" s="10"/>
      <c r="D37" s="10"/>
      <c r="E37" s="10"/>
      <c r="F37" s="10"/>
      <c r="G37" s="10"/>
      <c r="H37" s="10"/>
      <c r="I37" s="11"/>
    </row>
    <row r="38" spans="2:9" ht="17.25" thickTop="1"/>
  </sheetData>
  <mergeCells count="5">
    <mergeCell ref="B23:D24"/>
    <mergeCell ref="B12:B20"/>
    <mergeCell ref="B21:C21"/>
    <mergeCell ref="B1:D2"/>
    <mergeCell ref="B5:B11"/>
  </mergeCells>
  <phoneticPr fontId="9" type="noConversion"/>
  <pageMargins left="0.7" right="0.7" top="0.75" bottom="0.75" header="0.3" footer="0.3"/>
  <pageSetup paperSize="9" orientation="portrait" verticalDpi="0" r:id="rId1"/>
  <ignoredErrors>
    <ignoredError sqref="F5:F15 F16:F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V74"/>
  <sheetViews>
    <sheetView zoomScale="85" zoomScaleNormal="85" workbookViewId="0">
      <selection activeCell="G22" sqref="G22"/>
    </sheetView>
  </sheetViews>
  <sheetFormatPr defaultRowHeight="16.5"/>
  <cols>
    <col min="1" max="1" width="4.25" style="1" customWidth="1"/>
    <col min="2" max="2" width="10.75" style="1" customWidth="1"/>
    <col min="3" max="3" width="11" style="1" customWidth="1"/>
    <col min="4" max="4" width="14.75" style="1" customWidth="1"/>
    <col min="5" max="5" width="17.625" style="36" customWidth="1"/>
    <col min="6" max="6" width="19.125" style="1" customWidth="1"/>
    <col min="7" max="7" width="10" style="1" customWidth="1"/>
    <col min="8" max="8" width="11.875" style="1" customWidth="1"/>
    <col min="9" max="9" width="9" style="1"/>
    <col min="10" max="10" width="12.125" style="1" customWidth="1"/>
    <col min="11" max="12" width="16.875" style="1" customWidth="1"/>
    <col min="13" max="13" width="13.125" style="1" customWidth="1"/>
    <col min="14" max="14" width="9" style="1"/>
    <col min="15" max="15" width="12.125" style="1" bestFit="1" customWidth="1"/>
    <col min="16" max="16" width="13.125" style="1" bestFit="1" customWidth="1"/>
    <col min="17" max="18" width="12.25" style="1" customWidth="1"/>
    <col min="19" max="19" width="14.875" style="1" customWidth="1"/>
    <col min="20" max="20" width="9.5" style="1" bestFit="1" customWidth="1"/>
    <col min="21" max="16384" width="9" style="1"/>
  </cols>
  <sheetData>
    <row r="1" spans="2:20" ht="16.5" customHeight="1">
      <c r="B1" s="267" t="s">
        <v>76</v>
      </c>
      <c r="C1" s="267"/>
      <c r="D1" s="267"/>
      <c r="E1" s="267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2:20" ht="16.5" customHeight="1">
      <c r="B2" s="267"/>
      <c r="C2" s="267"/>
      <c r="D2" s="267"/>
      <c r="E2" s="267"/>
      <c r="F2" s="74"/>
      <c r="G2" s="74"/>
      <c r="H2" s="74"/>
      <c r="I2" s="74"/>
      <c r="J2" s="74"/>
      <c r="K2" s="74"/>
      <c r="L2" s="74"/>
      <c r="M2" s="74"/>
      <c r="N2" s="74"/>
      <c r="O2" s="138"/>
      <c r="P2" s="138"/>
      <c r="Q2" s="138"/>
      <c r="R2" s="138"/>
      <c r="S2" s="138"/>
      <c r="T2" s="138"/>
    </row>
    <row r="3" spans="2:20" ht="17.25" customHeight="1" thickBot="1">
      <c r="B3" s="267"/>
      <c r="C3" s="267"/>
      <c r="D3" s="267"/>
      <c r="E3" s="75"/>
      <c r="F3" s="74"/>
      <c r="G3" s="74"/>
      <c r="H3" s="74"/>
      <c r="I3" s="74"/>
      <c r="J3" s="74"/>
      <c r="K3" s="74"/>
      <c r="L3" s="74"/>
      <c r="M3" s="74"/>
      <c r="N3" s="74"/>
      <c r="O3" s="138"/>
      <c r="P3" s="138"/>
      <c r="Q3" s="138"/>
      <c r="R3" s="138"/>
      <c r="S3" s="190"/>
      <c r="T3" s="138"/>
    </row>
    <row r="4" spans="2:20">
      <c r="B4" s="76" t="s">
        <v>57</v>
      </c>
      <c r="C4" s="77" t="s">
        <v>48</v>
      </c>
      <c r="D4" s="78" t="s">
        <v>56</v>
      </c>
      <c r="E4" s="79" t="s">
        <v>68</v>
      </c>
      <c r="F4" s="80" t="s">
        <v>60</v>
      </c>
      <c r="G4" s="80" t="s">
        <v>77</v>
      </c>
      <c r="H4" s="80" t="s">
        <v>78</v>
      </c>
      <c r="I4" s="80" t="s">
        <v>79</v>
      </c>
      <c r="J4" s="80" t="s">
        <v>59</v>
      </c>
      <c r="K4" s="80" t="s">
        <v>58</v>
      </c>
      <c r="L4" s="80" t="s">
        <v>113</v>
      </c>
      <c r="M4" s="77" t="s">
        <v>70</v>
      </c>
      <c r="N4" s="74"/>
      <c r="O4" s="191"/>
      <c r="P4" s="191"/>
      <c r="Q4" s="192"/>
      <c r="R4" s="191"/>
      <c r="S4" s="124"/>
      <c r="T4" s="138"/>
    </row>
    <row r="5" spans="2:20" ht="18.75" thickBot="1">
      <c r="B5" s="81" t="s">
        <v>80</v>
      </c>
      <c r="C5" s="82"/>
      <c r="D5" s="83"/>
      <c r="E5" s="84"/>
      <c r="F5" s="85" t="s">
        <v>81</v>
      </c>
      <c r="G5" s="85"/>
      <c r="H5" s="85" t="s">
        <v>82</v>
      </c>
      <c r="I5" s="85"/>
      <c r="J5" s="85" t="s">
        <v>111</v>
      </c>
      <c r="K5" s="85" t="s">
        <v>112</v>
      </c>
      <c r="L5" s="85" t="s">
        <v>114</v>
      </c>
      <c r="M5" s="86" t="s">
        <v>69</v>
      </c>
      <c r="N5" s="74"/>
      <c r="O5" s="265"/>
      <c r="P5" s="191"/>
      <c r="Q5" s="193"/>
      <c r="R5" s="193"/>
      <c r="S5" s="194"/>
      <c r="T5" s="138"/>
    </row>
    <row r="6" spans="2:20">
      <c r="B6" s="268">
        <v>2011</v>
      </c>
      <c r="C6" s="87">
        <v>6</v>
      </c>
      <c r="D6" s="211">
        <v>30</v>
      </c>
      <c r="E6" s="212">
        <v>6195555</v>
      </c>
      <c r="F6" s="213">
        <f t="shared" ref="F6:F21" si="0">E6/(1.732*22.9*24*D6)</f>
        <v>216.95234577488228</v>
      </c>
      <c r="G6" s="214">
        <v>0.97</v>
      </c>
      <c r="H6" s="215">
        <f>F6/G6</f>
        <v>223.66221213905391</v>
      </c>
      <c r="I6" s="214">
        <v>3.4401999999999999</v>
      </c>
      <c r="J6" s="216">
        <f t="shared" ref="J6:J21" si="1">(H6^2)*I6*3/10^3</f>
        <v>516.28579750489405</v>
      </c>
      <c r="K6" s="216">
        <f>TRUNC(J6*24*D6, 0)</f>
        <v>371725</v>
      </c>
      <c r="L6" s="216">
        <f>K6/1000</f>
        <v>371.72500000000002</v>
      </c>
      <c r="M6" s="217">
        <f t="shared" ref="M6:M21" si="2">K6/E6*100</f>
        <v>5.999866032986553</v>
      </c>
      <c r="N6" s="74"/>
      <c r="O6" s="265"/>
      <c r="P6" s="191"/>
      <c r="Q6" s="193"/>
      <c r="R6" s="193"/>
      <c r="S6" s="194"/>
      <c r="T6" s="138"/>
    </row>
    <row r="7" spans="2:20">
      <c r="B7" s="269"/>
      <c r="C7" s="96">
        <v>7</v>
      </c>
      <c r="D7" s="88">
        <v>31</v>
      </c>
      <c r="E7" s="89">
        <v>4968185.4000000004</v>
      </c>
      <c r="F7" s="90">
        <f t="shared" si="0"/>
        <v>168.36099691365962</v>
      </c>
      <c r="G7" s="91">
        <v>0.97</v>
      </c>
      <c r="H7" s="92">
        <f t="shared" ref="H7:H21" si="3">F7/G7</f>
        <v>173.56803805531919</v>
      </c>
      <c r="I7" s="93">
        <v>3.4401999999999999</v>
      </c>
      <c r="J7" s="94">
        <f t="shared" si="1"/>
        <v>310.91699028902724</v>
      </c>
      <c r="K7" s="94">
        <f t="shared" ref="K7:K21" si="4">TRUNC(J7*24*D7, 0)</f>
        <v>231322</v>
      </c>
      <c r="L7" s="94">
        <f t="shared" ref="L7:L21" si="5">K7/1000</f>
        <v>231.322</v>
      </c>
      <c r="M7" s="95">
        <f t="shared" si="2"/>
        <v>4.6560661765963882</v>
      </c>
      <c r="N7" s="74"/>
      <c r="O7" s="265"/>
      <c r="P7" s="191"/>
      <c r="Q7" s="193"/>
      <c r="R7" s="193"/>
      <c r="S7" s="194"/>
      <c r="T7" s="138"/>
    </row>
    <row r="8" spans="2:20">
      <c r="B8" s="269"/>
      <c r="C8" s="96">
        <v>8</v>
      </c>
      <c r="D8" s="88">
        <v>31</v>
      </c>
      <c r="E8" s="89">
        <v>5024763</v>
      </c>
      <c r="F8" s="90">
        <f t="shared" si="0"/>
        <v>170.27828871580979</v>
      </c>
      <c r="G8" s="91">
        <v>0.97</v>
      </c>
      <c r="H8" s="92">
        <f t="shared" si="3"/>
        <v>175.54462754207196</v>
      </c>
      <c r="I8" s="93">
        <v>3.4401999999999999</v>
      </c>
      <c r="J8" s="94">
        <f t="shared" si="1"/>
        <v>318.0387453414462</v>
      </c>
      <c r="K8" s="94">
        <f t="shared" si="4"/>
        <v>236620</v>
      </c>
      <c r="L8" s="94">
        <f t="shared" si="5"/>
        <v>236.62</v>
      </c>
      <c r="M8" s="95">
        <f t="shared" si="2"/>
        <v>4.7090778211828104</v>
      </c>
      <c r="N8" s="74"/>
      <c r="O8" s="265"/>
      <c r="P8" s="191"/>
      <c r="Q8" s="193"/>
      <c r="R8" s="193"/>
      <c r="S8" s="194"/>
      <c r="T8" s="138"/>
    </row>
    <row r="9" spans="2:20">
      <c r="B9" s="269"/>
      <c r="C9" s="96">
        <v>9</v>
      </c>
      <c r="D9" s="88">
        <v>30</v>
      </c>
      <c r="E9" s="89">
        <v>6774656.4000000004</v>
      </c>
      <c r="F9" s="90">
        <f t="shared" si="0"/>
        <v>237.23098217977554</v>
      </c>
      <c r="G9" s="91">
        <v>0.97</v>
      </c>
      <c r="H9" s="92">
        <f t="shared" si="3"/>
        <v>244.56802286574799</v>
      </c>
      <c r="I9" s="93">
        <v>3.4401999999999999</v>
      </c>
      <c r="J9" s="94">
        <f t="shared" si="1"/>
        <v>617.3113918940029</v>
      </c>
      <c r="K9" s="94">
        <f t="shared" si="4"/>
        <v>444464</v>
      </c>
      <c r="L9" s="94">
        <f t="shared" si="5"/>
        <v>444.464</v>
      </c>
      <c r="M9" s="95">
        <f t="shared" si="2"/>
        <v>6.5606869744715022</v>
      </c>
      <c r="N9" s="74"/>
      <c r="O9" s="265"/>
      <c r="P9" s="191"/>
      <c r="Q9" s="193"/>
      <c r="R9" s="193"/>
      <c r="S9" s="194"/>
      <c r="T9" s="138"/>
    </row>
    <row r="10" spans="2:20">
      <c r="B10" s="269"/>
      <c r="C10" s="96">
        <v>10</v>
      </c>
      <c r="D10" s="88">
        <v>31</v>
      </c>
      <c r="E10" s="89">
        <v>4603566.5999999996</v>
      </c>
      <c r="F10" s="90">
        <f t="shared" si="0"/>
        <v>156.00485886344467</v>
      </c>
      <c r="G10" s="91">
        <v>0.97</v>
      </c>
      <c r="H10" s="92">
        <f t="shared" si="3"/>
        <v>160.82975140561305</v>
      </c>
      <c r="I10" s="93">
        <v>3.4401999999999999</v>
      </c>
      <c r="J10" s="94">
        <f t="shared" si="1"/>
        <v>266.95479595717649</v>
      </c>
      <c r="K10" s="94">
        <f t="shared" si="4"/>
        <v>198614</v>
      </c>
      <c r="L10" s="94">
        <f t="shared" si="5"/>
        <v>198.614</v>
      </c>
      <c r="M10" s="95">
        <f t="shared" si="2"/>
        <v>4.3143505298696017</v>
      </c>
      <c r="N10" s="74"/>
      <c r="O10" s="265"/>
      <c r="P10" s="191"/>
      <c r="Q10" s="193"/>
      <c r="R10" s="193"/>
      <c r="S10" s="194"/>
      <c r="T10" s="138"/>
    </row>
    <row r="11" spans="2:20">
      <c r="B11" s="269"/>
      <c r="C11" s="96">
        <v>11</v>
      </c>
      <c r="D11" s="88">
        <v>30</v>
      </c>
      <c r="E11" s="89">
        <v>6881344.5</v>
      </c>
      <c r="F11" s="90">
        <f t="shared" si="0"/>
        <v>240.96692408671771</v>
      </c>
      <c r="G11" s="91">
        <v>0.97</v>
      </c>
      <c r="H11" s="92">
        <f t="shared" si="3"/>
        <v>248.41950936775024</v>
      </c>
      <c r="I11" s="93">
        <v>3.4401999999999999</v>
      </c>
      <c r="J11" s="94">
        <f t="shared" si="1"/>
        <v>636.90747453976257</v>
      </c>
      <c r="K11" s="94">
        <f t="shared" si="4"/>
        <v>458573</v>
      </c>
      <c r="L11" s="94">
        <f t="shared" si="5"/>
        <v>458.57299999999998</v>
      </c>
      <c r="M11" s="95">
        <f t="shared" si="2"/>
        <v>6.6640029430295202</v>
      </c>
      <c r="N11" s="74"/>
      <c r="O11" s="265"/>
      <c r="P11" s="191"/>
      <c r="Q11" s="193"/>
      <c r="R11" s="193"/>
      <c r="S11" s="194"/>
      <c r="T11" s="138"/>
    </row>
    <row r="12" spans="2:20">
      <c r="B12" s="270"/>
      <c r="C12" s="96">
        <v>12</v>
      </c>
      <c r="D12" s="88">
        <v>31</v>
      </c>
      <c r="E12" s="218">
        <v>8056051.2000000002</v>
      </c>
      <c r="F12" s="219">
        <f t="shared" si="0"/>
        <v>273.00205246355819</v>
      </c>
      <c r="G12" s="220">
        <v>0.97</v>
      </c>
      <c r="H12" s="221">
        <f t="shared" si="3"/>
        <v>281.44541491088472</v>
      </c>
      <c r="I12" s="222">
        <v>3.4401999999999999</v>
      </c>
      <c r="J12" s="223">
        <f t="shared" si="1"/>
        <v>817.51042956034053</v>
      </c>
      <c r="K12" s="223">
        <f t="shared" si="4"/>
        <v>608227</v>
      </c>
      <c r="L12" s="223">
        <f t="shared" si="5"/>
        <v>608.22699999999998</v>
      </c>
      <c r="M12" s="224">
        <f t="shared" si="2"/>
        <v>7.5499396031643888</v>
      </c>
      <c r="N12" s="74"/>
      <c r="O12" s="265"/>
      <c r="P12" s="191"/>
      <c r="Q12" s="193"/>
      <c r="R12" s="193"/>
      <c r="S12" s="194"/>
      <c r="T12" s="138"/>
    </row>
    <row r="13" spans="2:20">
      <c r="B13" s="269">
        <v>2012</v>
      </c>
      <c r="C13" s="204">
        <v>1</v>
      </c>
      <c r="D13" s="205">
        <v>31</v>
      </c>
      <c r="E13" s="206">
        <v>7971894</v>
      </c>
      <c r="F13" s="207">
        <f t="shared" si="0"/>
        <v>270.15014800575307</v>
      </c>
      <c r="G13" s="93">
        <v>0.97</v>
      </c>
      <c r="H13" s="208">
        <f t="shared" si="3"/>
        <v>278.50530722242587</v>
      </c>
      <c r="I13" s="93">
        <v>3.4401999999999999</v>
      </c>
      <c r="J13" s="209">
        <f t="shared" si="1"/>
        <v>800.51946660260728</v>
      </c>
      <c r="K13" s="209">
        <f t="shared" si="4"/>
        <v>595586</v>
      </c>
      <c r="L13" s="209">
        <f t="shared" si="5"/>
        <v>595.58600000000001</v>
      </c>
      <c r="M13" s="210">
        <f t="shared" si="2"/>
        <v>7.4710727463260298</v>
      </c>
      <c r="N13" s="74"/>
      <c r="O13" s="265"/>
      <c r="P13" s="191"/>
      <c r="Q13" s="193"/>
      <c r="R13" s="193"/>
      <c r="S13" s="194"/>
      <c r="T13" s="138"/>
    </row>
    <row r="14" spans="2:20">
      <c r="B14" s="269"/>
      <c r="C14" s="96">
        <v>2</v>
      </c>
      <c r="D14" s="88">
        <v>29</v>
      </c>
      <c r="E14" s="89">
        <v>7104618</v>
      </c>
      <c r="F14" s="90">
        <f t="shared" si="0"/>
        <v>257.36419220928985</v>
      </c>
      <c r="G14" s="91">
        <v>0.97</v>
      </c>
      <c r="H14" s="92">
        <f t="shared" si="3"/>
        <v>265.32390949411325</v>
      </c>
      <c r="I14" s="93">
        <v>3.4401999999999999</v>
      </c>
      <c r="J14" s="94">
        <f t="shared" si="1"/>
        <v>726.53697618233048</v>
      </c>
      <c r="K14" s="94">
        <f t="shared" si="4"/>
        <v>505669</v>
      </c>
      <c r="L14" s="94">
        <f t="shared" si="5"/>
        <v>505.66899999999998</v>
      </c>
      <c r="M14" s="95">
        <f t="shared" si="2"/>
        <v>7.1174692291689716</v>
      </c>
      <c r="N14" s="74"/>
      <c r="O14" s="265"/>
      <c r="P14" s="191"/>
      <c r="Q14" s="193"/>
      <c r="R14" s="193"/>
      <c r="S14" s="194"/>
      <c r="T14" s="138"/>
    </row>
    <row r="15" spans="2:20">
      <c r="B15" s="269"/>
      <c r="C15" s="96">
        <v>3</v>
      </c>
      <c r="D15" s="88">
        <v>31</v>
      </c>
      <c r="E15" s="89">
        <v>9989310.5999999996</v>
      </c>
      <c r="F15" s="90">
        <f t="shared" si="0"/>
        <v>338.51600850004252</v>
      </c>
      <c r="G15" s="91">
        <v>0.97</v>
      </c>
      <c r="H15" s="92">
        <f t="shared" si="3"/>
        <v>348.9855757732397</v>
      </c>
      <c r="I15" s="93">
        <v>3.4401999999999999</v>
      </c>
      <c r="J15" s="94">
        <f t="shared" si="1"/>
        <v>1256.9554938083445</v>
      </c>
      <c r="K15" s="94">
        <f t="shared" si="4"/>
        <v>935174</v>
      </c>
      <c r="L15" s="94">
        <f t="shared" si="5"/>
        <v>935.17399999999998</v>
      </c>
      <c r="M15" s="95">
        <f t="shared" si="2"/>
        <v>9.3617471459942401</v>
      </c>
      <c r="N15" s="74"/>
      <c r="O15" s="265"/>
      <c r="P15" s="191"/>
      <c r="Q15" s="193"/>
      <c r="R15" s="193"/>
      <c r="S15" s="194"/>
      <c r="T15" s="138"/>
    </row>
    <row r="16" spans="2:20">
      <c r="B16" s="269"/>
      <c r="C16" s="96">
        <v>4</v>
      </c>
      <c r="D16" s="88">
        <v>30</v>
      </c>
      <c r="E16" s="89">
        <v>10131811.199999999</v>
      </c>
      <c r="F16" s="90">
        <f t="shared" si="0"/>
        <v>354.78987867724925</v>
      </c>
      <c r="G16" s="91">
        <v>0.97</v>
      </c>
      <c r="H16" s="92">
        <f t="shared" si="3"/>
        <v>365.76276152293735</v>
      </c>
      <c r="I16" s="93">
        <v>3.4401999999999999</v>
      </c>
      <c r="J16" s="94">
        <f t="shared" si="1"/>
        <v>1380.7146138768849</v>
      </c>
      <c r="K16" s="94">
        <f t="shared" si="4"/>
        <v>994114</v>
      </c>
      <c r="L16" s="94">
        <f t="shared" si="5"/>
        <v>994.11400000000003</v>
      </c>
      <c r="M16" s="95">
        <f t="shared" si="2"/>
        <v>9.8118093633643717</v>
      </c>
      <c r="N16" s="74"/>
      <c r="O16" s="265"/>
      <c r="P16" s="191"/>
      <c r="Q16" s="193"/>
      <c r="R16" s="193"/>
      <c r="S16" s="194"/>
      <c r="T16" s="138"/>
    </row>
    <row r="17" spans="2:22">
      <c r="B17" s="269"/>
      <c r="C17" s="96">
        <v>5</v>
      </c>
      <c r="D17" s="88">
        <v>31</v>
      </c>
      <c r="E17" s="89">
        <v>4359934.8</v>
      </c>
      <c r="F17" s="90">
        <f t="shared" si="0"/>
        <v>147.74870708459412</v>
      </c>
      <c r="G17" s="91">
        <v>0.97</v>
      </c>
      <c r="H17" s="92">
        <f t="shared" si="3"/>
        <v>152.3182547263857</v>
      </c>
      <c r="I17" s="93">
        <v>3.4401999999999999</v>
      </c>
      <c r="J17" s="94">
        <f t="shared" si="1"/>
        <v>239.44669997068041</v>
      </c>
      <c r="K17" s="94">
        <f t="shared" si="4"/>
        <v>178148</v>
      </c>
      <c r="L17" s="94">
        <f t="shared" si="5"/>
        <v>178.148</v>
      </c>
      <c r="M17" s="95">
        <f t="shared" si="2"/>
        <v>4.0860244056860662</v>
      </c>
      <c r="N17" s="74"/>
      <c r="O17" s="265"/>
      <c r="P17" s="191"/>
      <c r="Q17" s="193"/>
      <c r="R17" s="193"/>
      <c r="S17" s="194"/>
      <c r="T17" s="138"/>
    </row>
    <row r="18" spans="2:22">
      <c r="B18" s="269"/>
      <c r="C18" s="96">
        <v>6</v>
      </c>
      <c r="D18" s="88">
        <v>30</v>
      </c>
      <c r="E18" s="89">
        <v>4400643.5999999996</v>
      </c>
      <c r="F18" s="90">
        <f t="shared" si="0"/>
        <v>154.09918109664471</v>
      </c>
      <c r="G18" s="91">
        <v>0.97</v>
      </c>
      <c r="H18" s="92">
        <f t="shared" si="3"/>
        <v>158.86513515118011</v>
      </c>
      <c r="I18" s="93">
        <v>3.4401999999999999</v>
      </c>
      <c r="J18" s="94">
        <f t="shared" si="1"/>
        <v>260.47265651804003</v>
      </c>
      <c r="K18" s="94">
        <f t="shared" si="4"/>
        <v>187540</v>
      </c>
      <c r="L18" s="94">
        <f t="shared" si="5"/>
        <v>187.54</v>
      </c>
      <c r="M18" s="95">
        <f t="shared" si="2"/>
        <v>4.2616493641975461</v>
      </c>
      <c r="N18" s="74"/>
      <c r="O18" s="265"/>
      <c r="P18" s="191"/>
      <c r="Q18" s="193"/>
      <c r="R18" s="193"/>
      <c r="S18" s="194"/>
      <c r="T18" s="138"/>
    </row>
    <row r="19" spans="2:22">
      <c r="B19" s="269"/>
      <c r="C19" s="96">
        <v>7</v>
      </c>
      <c r="D19" s="88">
        <v>31</v>
      </c>
      <c r="E19" s="89">
        <v>5937372</v>
      </c>
      <c r="F19" s="90">
        <f t="shared" si="0"/>
        <v>201.20462271139257</v>
      </c>
      <c r="G19" s="91">
        <v>0.97</v>
      </c>
      <c r="H19" s="92">
        <f t="shared" si="3"/>
        <v>207.42744609421916</v>
      </c>
      <c r="I19" s="93">
        <v>3.4401999999999999</v>
      </c>
      <c r="J19" s="94">
        <f t="shared" si="1"/>
        <v>444.05563614475238</v>
      </c>
      <c r="K19" s="94">
        <f t="shared" si="4"/>
        <v>330377</v>
      </c>
      <c r="L19" s="94">
        <f t="shared" si="5"/>
        <v>330.37700000000001</v>
      </c>
      <c r="M19" s="95">
        <f t="shared" si="2"/>
        <v>5.564364166503295</v>
      </c>
      <c r="N19" s="74"/>
      <c r="O19" s="265"/>
      <c r="P19" s="191"/>
      <c r="Q19" s="193"/>
      <c r="R19" s="193"/>
      <c r="S19" s="194"/>
      <c r="T19" s="138"/>
    </row>
    <row r="20" spans="2:22">
      <c r="B20" s="269"/>
      <c r="C20" s="96">
        <v>8</v>
      </c>
      <c r="D20" s="88">
        <v>31</v>
      </c>
      <c r="E20" s="89">
        <v>6904353.5999999996</v>
      </c>
      <c r="F20" s="90">
        <f t="shared" si="0"/>
        <v>233.97352585521759</v>
      </c>
      <c r="G20" s="91">
        <v>0.97</v>
      </c>
      <c r="H20" s="92">
        <f t="shared" si="3"/>
        <v>241.20982046929649</v>
      </c>
      <c r="I20" s="93">
        <v>3.4401999999999999</v>
      </c>
      <c r="J20" s="94">
        <f t="shared" si="1"/>
        <v>600.47498101186261</v>
      </c>
      <c r="K20" s="94">
        <f t="shared" si="4"/>
        <v>446753</v>
      </c>
      <c r="L20" s="94">
        <f t="shared" si="5"/>
        <v>446.75299999999999</v>
      </c>
      <c r="M20" s="95">
        <f t="shared" si="2"/>
        <v>6.4705984931015124</v>
      </c>
      <c r="N20" s="74"/>
      <c r="O20" s="265"/>
      <c r="P20" s="191"/>
      <c r="Q20" s="193"/>
      <c r="R20" s="193"/>
      <c r="S20" s="194"/>
      <c r="T20" s="138"/>
    </row>
    <row r="21" spans="2:22" ht="17.25" thickBot="1">
      <c r="B21" s="269"/>
      <c r="C21" s="160">
        <v>9</v>
      </c>
      <c r="D21" s="98">
        <v>30</v>
      </c>
      <c r="E21" s="161">
        <v>4854929.4000000004</v>
      </c>
      <c r="F21" s="254">
        <f t="shared" si="0"/>
        <v>170.00709733049612</v>
      </c>
      <c r="G21" s="99">
        <v>0.97</v>
      </c>
      <c r="H21" s="100">
        <f t="shared" si="3"/>
        <v>175.26504879432591</v>
      </c>
      <c r="I21" s="162">
        <v>3.4401999999999999</v>
      </c>
      <c r="J21" s="101">
        <f t="shared" si="1"/>
        <v>317.02651193641253</v>
      </c>
      <c r="K21" s="101">
        <f t="shared" si="4"/>
        <v>228259</v>
      </c>
      <c r="L21" s="101">
        <f t="shared" si="5"/>
        <v>228.25899999999999</v>
      </c>
      <c r="M21" s="102">
        <f t="shared" si="2"/>
        <v>4.7015925710474793</v>
      </c>
      <c r="N21" s="74"/>
      <c r="O21" s="266"/>
      <c r="P21" s="266"/>
      <c r="Q21" s="194"/>
      <c r="R21" s="194"/>
      <c r="S21" s="194"/>
      <c r="T21" s="138"/>
    </row>
    <row r="22" spans="2:22">
      <c r="B22" s="274" t="s">
        <v>49</v>
      </c>
      <c r="C22" s="275"/>
      <c r="D22" s="276"/>
      <c r="E22" s="163">
        <f>SUM(E6:E21)</f>
        <v>104158989.3</v>
      </c>
      <c r="F22" s="103"/>
      <c r="G22" s="103"/>
      <c r="H22" s="103"/>
      <c r="I22" s="103"/>
      <c r="J22" s="103"/>
      <c r="K22" s="104"/>
      <c r="L22" s="104">
        <f>SUM(L6:L21)</f>
        <v>6951.165</v>
      </c>
      <c r="M22" s="105" t="s">
        <v>71</v>
      </c>
      <c r="N22" s="74"/>
      <c r="O22" s="138"/>
      <c r="P22" s="138"/>
      <c r="Q22" s="138"/>
      <c r="R22" s="138"/>
      <c r="S22" s="138"/>
      <c r="T22" s="138"/>
    </row>
    <row r="23" spans="2:22" ht="17.25" thickBot="1">
      <c r="B23" s="277"/>
      <c r="C23" s="278"/>
      <c r="D23" s="279"/>
      <c r="E23" s="106"/>
      <c r="F23" s="107"/>
      <c r="G23" s="108"/>
      <c r="H23" s="109"/>
      <c r="I23" s="108"/>
      <c r="J23" s="107"/>
      <c r="K23" s="110"/>
      <c r="L23" s="110"/>
      <c r="M23" s="111"/>
      <c r="N23" s="74"/>
      <c r="O23" s="195"/>
      <c r="P23" s="138"/>
      <c r="Q23" s="138"/>
      <c r="R23" s="138"/>
      <c r="S23" s="138"/>
      <c r="T23" s="138"/>
    </row>
    <row r="24" spans="2:22">
      <c r="B24" s="74"/>
      <c r="C24" s="74"/>
      <c r="D24" s="74"/>
      <c r="E24" s="112"/>
      <c r="F24" s="74"/>
      <c r="G24" s="74"/>
      <c r="H24" s="74"/>
      <c r="I24" s="74"/>
      <c r="J24" s="74"/>
      <c r="K24" s="74"/>
      <c r="L24" s="74"/>
      <c r="M24" s="74"/>
      <c r="N24" s="74"/>
      <c r="O24" s="113"/>
      <c r="P24" s="74"/>
      <c r="Q24" s="74"/>
      <c r="R24" s="74"/>
      <c r="S24" s="74"/>
      <c r="T24" s="74"/>
    </row>
    <row r="25" spans="2:22">
      <c r="B25" s="74"/>
      <c r="C25" s="74"/>
      <c r="D25" s="74"/>
      <c r="E25" s="112"/>
      <c r="F25" s="74"/>
      <c r="G25" s="74"/>
      <c r="H25" s="74"/>
      <c r="I25" s="74"/>
      <c r="J25" s="74"/>
      <c r="K25" s="74"/>
      <c r="L25" s="74"/>
      <c r="M25" s="74"/>
      <c r="N25" s="74"/>
      <c r="O25" s="113"/>
      <c r="P25" s="74"/>
      <c r="Q25" s="74"/>
      <c r="R25" s="74"/>
      <c r="S25" s="74"/>
      <c r="T25" s="74"/>
    </row>
    <row r="26" spans="2:22" ht="16.5" customHeight="1">
      <c r="B26" s="267" t="s">
        <v>85</v>
      </c>
      <c r="C26" s="267"/>
      <c r="D26" s="267"/>
      <c r="E26" s="267"/>
      <c r="F26" s="74"/>
      <c r="G26" s="74"/>
      <c r="H26" s="74"/>
      <c r="I26" s="74"/>
      <c r="J26" s="74"/>
      <c r="K26" s="74"/>
      <c r="L26" s="74"/>
      <c r="M26" s="74"/>
      <c r="N26" s="74"/>
      <c r="O26" s="196"/>
      <c r="P26" s="138"/>
      <c r="Q26" s="138"/>
      <c r="R26" s="138"/>
      <c r="S26" s="138"/>
      <c r="T26" s="138"/>
      <c r="U26" s="6"/>
      <c r="V26" s="6"/>
    </row>
    <row r="27" spans="2:22" ht="16.5" customHeight="1">
      <c r="B27" s="267"/>
      <c r="C27" s="267"/>
      <c r="D27" s="267"/>
      <c r="E27" s="267"/>
      <c r="F27" s="74"/>
      <c r="G27" s="74"/>
      <c r="H27" s="74"/>
      <c r="I27" s="74"/>
      <c r="J27" s="74"/>
      <c r="K27" s="74"/>
      <c r="L27" s="74"/>
      <c r="M27" s="74"/>
      <c r="N27" s="74"/>
      <c r="O27" s="196"/>
      <c r="P27" s="138"/>
      <c r="Q27" s="138"/>
      <c r="R27" s="138"/>
      <c r="S27" s="138"/>
      <c r="T27" s="138"/>
      <c r="U27" s="6"/>
      <c r="V27" s="6"/>
    </row>
    <row r="28" spans="2:22" ht="16.5" customHeight="1" thickBot="1">
      <c r="B28" s="267"/>
      <c r="C28" s="267"/>
      <c r="D28" s="267"/>
      <c r="E28" s="114"/>
      <c r="F28" s="74"/>
      <c r="G28" s="74"/>
      <c r="H28" s="74"/>
      <c r="I28" s="74"/>
      <c r="J28" s="74"/>
      <c r="K28" s="74"/>
      <c r="L28" s="74"/>
      <c r="M28" s="74"/>
      <c r="N28" s="74"/>
      <c r="O28" s="196"/>
      <c r="P28" s="138"/>
      <c r="Q28" s="138"/>
      <c r="R28" s="138"/>
      <c r="S28" s="190"/>
      <c r="T28" s="138"/>
      <c r="U28" s="6"/>
      <c r="V28" s="6"/>
    </row>
    <row r="29" spans="2:22">
      <c r="B29" s="76" t="s">
        <v>57</v>
      </c>
      <c r="C29" s="77" t="s">
        <v>48</v>
      </c>
      <c r="D29" s="78" t="s">
        <v>56</v>
      </c>
      <c r="E29" s="79" t="s">
        <v>68</v>
      </c>
      <c r="F29" s="80" t="s">
        <v>60</v>
      </c>
      <c r="G29" s="80" t="s">
        <v>77</v>
      </c>
      <c r="H29" s="80" t="s">
        <v>78</v>
      </c>
      <c r="I29" s="80" t="s">
        <v>79</v>
      </c>
      <c r="J29" s="80" t="s">
        <v>59</v>
      </c>
      <c r="K29" s="80" t="s">
        <v>58</v>
      </c>
      <c r="L29" s="80" t="s">
        <v>113</v>
      </c>
      <c r="M29" s="77" t="s">
        <v>70</v>
      </c>
      <c r="N29" s="74"/>
      <c r="O29" s="191"/>
      <c r="P29" s="191"/>
      <c r="Q29" s="191"/>
      <c r="R29" s="191"/>
      <c r="S29" s="191"/>
      <c r="T29" s="138"/>
      <c r="U29" s="6"/>
      <c r="V29" s="6"/>
    </row>
    <row r="30" spans="2:22" ht="17.25" thickBot="1">
      <c r="B30" s="81" t="s">
        <v>80</v>
      </c>
      <c r="C30" s="82"/>
      <c r="D30" s="83"/>
      <c r="E30" s="84"/>
      <c r="F30" s="85" t="s">
        <v>81</v>
      </c>
      <c r="G30" s="85"/>
      <c r="H30" s="85" t="s">
        <v>82</v>
      </c>
      <c r="I30" s="85"/>
      <c r="J30" s="85" t="s">
        <v>83</v>
      </c>
      <c r="K30" s="85" t="s">
        <v>84</v>
      </c>
      <c r="L30" s="85" t="s">
        <v>114</v>
      </c>
      <c r="M30" s="86" t="s">
        <v>69</v>
      </c>
      <c r="N30" s="74"/>
      <c r="O30" s="265"/>
      <c r="P30" s="191"/>
      <c r="Q30" s="197"/>
      <c r="R30" s="197"/>
      <c r="S30" s="197"/>
      <c r="T30" s="195"/>
      <c r="U30" s="6"/>
      <c r="V30" s="6"/>
    </row>
    <row r="31" spans="2:22">
      <c r="B31" s="268">
        <v>2011</v>
      </c>
      <c r="C31" s="87">
        <v>6</v>
      </c>
      <c r="D31" s="211">
        <v>30</v>
      </c>
      <c r="E31" s="229">
        <v>32040</v>
      </c>
      <c r="F31" s="230">
        <f>E31/(1.732*22.9*24*D31)</f>
        <v>1.121958106840667</v>
      </c>
      <c r="G31" s="230">
        <v>0.97</v>
      </c>
      <c r="H31" s="230">
        <f t="shared" ref="H31:H46" si="6">F31/G31</f>
        <v>1.1566578421037805</v>
      </c>
      <c r="I31" s="231">
        <v>3.4401999999999999</v>
      </c>
      <c r="J31" s="230">
        <f t="shared" ref="J31:J46" si="7">(H31^2)*I31*3/10^3</f>
        <v>1.3807490707804017E-2</v>
      </c>
      <c r="K31" s="230">
        <f>J31*24*D31</f>
        <v>9.941393309618892</v>
      </c>
      <c r="L31" s="249">
        <f>K31/1000</f>
        <v>9.9413933096188928E-3</v>
      </c>
      <c r="M31" s="232">
        <f t="shared" ref="M31:M46" si="8">K31/E31*100</f>
        <v>3.1028069006301163E-2</v>
      </c>
      <c r="N31" s="74"/>
      <c r="O31" s="265"/>
      <c r="P31" s="191"/>
      <c r="Q31" s="197"/>
      <c r="R31" s="197"/>
      <c r="S31" s="197"/>
      <c r="T31" s="195"/>
      <c r="U31" s="6"/>
      <c r="V31" s="6"/>
    </row>
    <row r="32" spans="2:22">
      <c r="B32" s="269"/>
      <c r="C32" s="96">
        <v>7</v>
      </c>
      <c r="D32" s="88">
        <v>31</v>
      </c>
      <c r="E32" s="131">
        <v>33120</v>
      </c>
      <c r="F32" s="116">
        <f t="shared" ref="F32:F46" si="9">E32/(1.732*22.9*24*D32)</f>
        <v>1.1223647607394858</v>
      </c>
      <c r="G32" s="116">
        <v>0.97</v>
      </c>
      <c r="H32" s="116">
        <f t="shared" si="6"/>
        <v>1.157077072927305</v>
      </c>
      <c r="I32" s="117">
        <v>3.4401999999999999</v>
      </c>
      <c r="J32" s="116">
        <f t="shared" si="7"/>
        <v>1.3817501576213904E-2</v>
      </c>
      <c r="K32" s="116">
        <f t="shared" ref="K32:K46" si="10">J32*24*D32</f>
        <v>10.280221172703143</v>
      </c>
      <c r="L32" s="250">
        <f t="shared" ref="L32:L46" si="11">K32/1000</f>
        <v>1.0280221172703143E-2</v>
      </c>
      <c r="M32" s="118">
        <f t="shared" si="8"/>
        <v>3.103931513497326E-2</v>
      </c>
      <c r="N32" s="74"/>
      <c r="O32" s="265"/>
      <c r="P32" s="191"/>
      <c r="Q32" s="197"/>
      <c r="R32" s="197"/>
      <c r="S32" s="197"/>
      <c r="T32" s="195"/>
      <c r="U32" s="6"/>
      <c r="V32" s="6"/>
    </row>
    <row r="33" spans="2:22">
      <c r="B33" s="269"/>
      <c r="C33" s="96">
        <v>8</v>
      </c>
      <c r="D33" s="88">
        <v>31</v>
      </c>
      <c r="E33" s="131">
        <v>40140</v>
      </c>
      <c r="F33" s="116">
        <f t="shared" si="9"/>
        <v>1.3602572915483984</v>
      </c>
      <c r="G33" s="116">
        <v>0.97</v>
      </c>
      <c r="H33" s="116">
        <f t="shared" si="6"/>
        <v>1.4023271046890706</v>
      </c>
      <c r="I33" s="117">
        <v>3.4401999999999999</v>
      </c>
      <c r="J33" s="116">
        <f t="shared" si="7"/>
        <v>2.0295679816976043E-2</v>
      </c>
      <c r="K33" s="116">
        <f t="shared" si="10"/>
        <v>15.099985783830176</v>
      </c>
      <c r="L33" s="250">
        <f t="shared" si="11"/>
        <v>1.5099985783830176E-2</v>
      </c>
      <c r="M33" s="118">
        <f t="shared" si="8"/>
        <v>3.7618300408146926E-2</v>
      </c>
      <c r="N33" s="74"/>
      <c r="O33" s="265"/>
      <c r="P33" s="191"/>
      <c r="Q33" s="197"/>
      <c r="R33" s="197"/>
      <c r="S33" s="197"/>
      <c r="T33" s="195"/>
      <c r="U33" s="6"/>
      <c r="V33" s="6"/>
    </row>
    <row r="34" spans="2:22">
      <c r="B34" s="269"/>
      <c r="C34" s="96">
        <v>9</v>
      </c>
      <c r="D34" s="88">
        <v>30</v>
      </c>
      <c r="E34" s="131">
        <v>33660</v>
      </c>
      <c r="F34" s="116">
        <f t="shared" si="9"/>
        <v>1.1786863257258693</v>
      </c>
      <c r="G34" s="116">
        <v>0.97</v>
      </c>
      <c r="H34" s="116">
        <f t="shared" si="6"/>
        <v>1.2151405419854322</v>
      </c>
      <c r="I34" s="117">
        <v>3.4401999999999999</v>
      </c>
      <c r="J34" s="116">
        <f t="shared" si="7"/>
        <v>1.5239052599457093E-2</v>
      </c>
      <c r="K34" s="116">
        <f t="shared" si="10"/>
        <v>10.972117871609107</v>
      </c>
      <c r="L34" s="250">
        <f t="shared" si="11"/>
        <v>1.0972117871609108E-2</v>
      </c>
      <c r="M34" s="118">
        <f t="shared" si="8"/>
        <v>3.2596903956057952E-2</v>
      </c>
      <c r="N34" s="74"/>
      <c r="O34" s="265"/>
      <c r="P34" s="191"/>
      <c r="Q34" s="197"/>
      <c r="R34" s="197"/>
      <c r="S34" s="197"/>
      <c r="T34" s="195"/>
      <c r="U34" s="6"/>
      <c r="V34" s="6"/>
    </row>
    <row r="35" spans="2:22">
      <c r="B35" s="269"/>
      <c r="C35" s="96">
        <v>10</v>
      </c>
      <c r="D35" s="88">
        <v>31</v>
      </c>
      <c r="E35" s="131">
        <v>47520</v>
      </c>
      <c r="F35" s="116">
        <f t="shared" si="9"/>
        <v>1.6103494393218707</v>
      </c>
      <c r="G35" s="116">
        <v>0.97</v>
      </c>
      <c r="H35" s="116">
        <f t="shared" si="6"/>
        <v>1.6601540611565677</v>
      </c>
      <c r="I35" s="117">
        <v>3.4401999999999999</v>
      </c>
      <c r="J35" s="116">
        <f t="shared" si="7"/>
        <v>2.84447244168184E-2</v>
      </c>
      <c r="K35" s="116">
        <f t="shared" si="10"/>
        <v>21.162874966112888</v>
      </c>
      <c r="L35" s="250">
        <f t="shared" si="11"/>
        <v>2.1162874966112889E-2</v>
      </c>
      <c r="M35" s="118">
        <f t="shared" si="8"/>
        <v>4.453466954148335E-2</v>
      </c>
      <c r="N35" s="74"/>
      <c r="O35" s="265"/>
      <c r="P35" s="191"/>
      <c r="Q35" s="197"/>
      <c r="R35" s="197"/>
      <c r="S35" s="197"/>
      <c r="T35" s="195"/>
      <c r="U35" s="6"/>
      <c r="V35" s="6"/>
    </row>
    <row r="36" spans="2:22">
      <c r="B36" s="269"/>
      <c r="C36" s="96">
        <v>11</v>
      </c>
      <c r="D36" s="88">
        <v>30</v>
      </c>
      <c r="E36" s="131">
        <v>25380</v>
      </c>
      <c r="F36" s="116">
        <f t="shared" si="9"/>
        <v>0.88874209586816877</v>
      </c>
      <c r="G36" s="116">
        <v>0.97</v>
      </c>
      <c r="H36" s="116">
        <f t="shared" si="6"/>
        <v>0.91622896481254512</v>
      </c>
      <c r="I36" s="117">
        <v>3.4401999999999999</v>
      </c>
      <c r="J36" s="116">
        <f t="shared" si="7"/>
        <v>8.6638910100319284E-3</v>
      </c>
      <c r="K36" s="116">
        <f t="shared" si="10"/>
        <v>6.2380015272229885</v>
      </c>
      <c r="L36" s="250">
        <f t="shared" si="11"/>
        <v>6.2380015272229883E-3</v>
      </c>
      <c r="M36" s="118">
        <f t="shared" si="8"/>
        <v>2.4578414212856534E-2</v>
      </c>
      <c r="N36" s="74"/>
      <c r="O36" s="265"/>
      <c r="P36" s="191"/>
      <c r="Q36" s="197"/>
      <c r="R36" s="197"/>
      <c r="S36" s="197"/>
      <c r="T36" s="195"/>
      <c r="U36" s="6"/>
      <c r="V36" s="6"/>
    </row>
    <row r="37" spans="2:22">
      <c r="B37" s="270"/>
      <c r="C37" s="96">
        <v>12</v>
      </c>
      <c r="D37" s="88">
        <v>31</v>
      </c>
      <c r="E37" s="233">
        <v>13500</v>
      </c>
      <c r="F37" s="234">
        <f t="shared" si="9"/>
        <v>0.45748563617098603</v>
      </c>
      <c r="G37" s="234">
        <v>0.97</v>
      </c>
      <c r="H37" s="234">
        <f t="shared" si="6"/>
        <v>0.47163467646493407</v>
      </c>
      <c r="I37" s="235">
        <v>3.4401999999999999</v>
      </c>
      <c r="J37" s="234">
        <f t="shared" si="7"/>
        <v>2.2957067097767957E-3</v>
      </c>
      <c r="K37" s="234">
        <f t="shared" si="10"/>
        <v>1.708005792073936</v>
      </c>
      <c r="L37" s="251">
        <f t="shared" si="11"/>
        <v>1.708005792073936E-3</v>
      </c>
      <c r="M37" s="236">
        <f t="shared" si="8"/>
        <v>1.2651894756103229E-2</v>
      </c>
      <c r="N37" s="74"/>
      <c r="O37" s="265"/>
      <c r="P37" s="191"/>
      <c r="Q37" s="197"/>
      <c r="R37" s="197"/>
      <c r="S37" s="197"/>
      <c r="T37" s="195"/>
      <c r="U37" s="6"/>
      <c r="V37" s="6"/>
    </row>
    <row r="38" spans="2:22">
      <c r="B38" s="269">
        <v>2012</v>
      </c>
      <c r="C38" s="204">
        <v>1</v>
      </c>
      <c r="D38" s="205">
        <v>31</v>
      </c>
      <c r="E38" s="225">
        <v>18900</v>
      </c>
      <c r="F38" s="226">
        <f t="shared" si="9"/>
        <v>0.64047989063938038</v>
      </c>
      <c r="G38" s="226">
        <v>0.97</v>
      </c>
      <c r="H38" s="226">
        <f t="shared" si="6"/>
        <v>0.66028854705090767</v>
      </c>
      <c r="I38" s="227">
        <v>3.4401999999999999</v>
      </c>
      <c r="J38" s="226">
        <f t="shared" si="7"/>
        <v>4.4995851511625187E-3</v>
      </c>
      <c r="K38" s="226">
        <f t="shared" si="10"/>
        <v>3.3476913524649139</v>
      </c>
      <c r="L38" s="252">
        <f t="shared" si="11"/>
        <v>3.3476913524649139E-3</v>
      </c>
      <c r="M38" s="228">
        <f t="shared" si="8"/>
        <v>1.7712652658544516E-2</v>
      </c>
      <c r="N38" s="74"/>
      <c r="O38" s="265"/>
      <c r="P38" s="191"/>
      <c r="Q38" s="197"/>
      <c r="R38" s="197"/>
      <c r="S38" s="197"/>
      <c r="T38" s="195"/>
      <c r="U38" s="6"/>
      <c r="V38" s="6"/>
    </row>
    <row r="39" spans="2:22">
      <c r="B39" s="269"/>
      <c r="C39" s="96">
        <v>2</v>
      </c>
      <c r="D39" s="88">
        <v>29</v>
      </c>
      <c r="E39" s="115">
        <v>21240</v>
      </c>
      <c r="F39" s="116">
        <f t="shared" si="9"/>
        <v>0.76941722166136406</v>
      </c>
      <c r="G39" s="116">
        <v>0.97</v>
      </c>
      <c r="H39" s="116">
        <f t="shared" si="6"/>
        <v>0.79321363057872585</v>
      </c>
      <c r="I39" s="117">
        <v>3.4401999999999999</v>
      </c>
      <c r="J39" s="116">
        <f t="shared" si="7"/>
        <v>6.4935962664725575E-3</v>
      </c>
      <c r="K39" s="116">
        <f t="shared" si="10"/>
        <v>4.5195430014648998</v>
      </c>
      <c r="L39" s="250">
        <f t="shared" si="11"/>
        <v>4.5195430014649002E-3</v>
      </c>
      <c r="M39" s="118">
        <f t="shared" si="8"/>
        <v>2.1278451042678434E-2</v>
      </c>
      <c r="N39" s="74"/>
      <c r="O39" s="265"/>
      <c r="P39" s="191"/>
      <c r="Q39" s="197"/>
      <c r="R39" s="197"/>
      <c r="S39" s="197"/>
      <c r="T39" s="195"/>
      <c r="U39" s="6"/>
      <c r="V39" s="6"/>
    </row>
    <row r="40" spans="2:22">
      <c r="B40" s="269"/>
      <c r="C40" s="96">
        <v>3</v>
      </c>
      <c r="D40" s="88">
        <v>31</v>
      </c>
      <c r="E40" s="115">
        <v>23940</v>
      </c>
      <c r="F40" s="116">
        <f t="shared" si="9"/>
        <v>0.81127452814321521</v>
      </c>
      <c r="G40" s="116">
        <v>0.97</v>
      </c>
      <c r="H40" s="116">
        <f t="shared" si="6"/>
        <v>0.8363654929311497</v>
      </c>
      <c r="I40" s="117">
        <v>3.4401999999999999</v>
      </c>
      <c r="J40" s="116">
        <f t="shared" si="7"/>
        <v>7.2193343980874181E-3</v>
      </c>
      <c r="K40" s="116">
        <f t="shared" si="10"/>
        <v>5.371184792177039</v>
      </c>
      <c r="L40" s="250">
        <f t="shared" si="11"/>
        <v>5.3711847921770394E-3</v>
      </c>
      <c r="M40" s="118">
        <f t="shared" si="8"/>
        <v>2.2436026700823054E-2</v>
      </c>
      <c r="N40" s="74"/>
      <c r="O40" s="265"/>
      <c r="P40" s="191"/>
      <c r="Q40" s="197"/>
      <c r="R40" s="197"/>
      <c r="S40" s="197"/>
      <c r="T40" s="195"/>
      <c r="U40" s="6"/>
      <c r="V40" s="6"/>
    </row>
    <row r="41" spans="2:22">
      <c r="B41" s="269"/>
      <c r="C41" s="96">
        <v>4</v>
      </c>
      <c r="D41" s="88">
        <v>30</v>
      </c>
      <c r="E41" s="115">
        <v>14940</v>
      </c>
      <c r="F41" s="116">
        <f t="shared" si="9"/>
        <v>0.52316024083019863</v>
      </c>
      <c r="G41" s="116">
        <v>0.97</v>
      </c>
      <c r="H41" s="116">
        <f t="shared" si="6"/>
        <v>0.53934045446412227</v>
      </c>
      <c r="I41" s="117">
        <v>3.4401999999999999</v>
      </c>
      <c r="J41" s="116">
        <f t="shared" si="7"/>
        <v>3.0021399913540536E-3</v>
      </c>
      <c r="K41" s="116">
        <f t="shared" si="10"/>
        <v>2.1615407937749187</v>
      </c>
      <c r="L41" s="250">
        <f t="shared" si="11"/>
        <v>2.1615407937749186E-3</v>
      </c>
      <c r="M41" s="118">
        <f t="shared" si="8"/>
        <v>1.4468144536646042E-2</v>
      </c>
      <c r="N41" s="74"/>
      <c r="O41" s="265"/>
      <c r="P41" s="191"/>
      <c r="Q41" s="197"/>
      <c r="R41" s="197"/>
      <c r="S41" s="197"/>
      <c r="T41" s="195"/>
      <c r="U41" s="6"/>
      <c r="V41" s="6"/>
    </row>
    <row r="42" spans="2:22">
      <c r="B42" s="269"/>
      <c r="C42" s="160">
        <v>5</v>
      </c>
      <c r="D42" s="98">
        <v>31</v>
      </c>
      <c r="E42" s="115">
        <v>33300</v>
      </c>
      <c r="F42" s="180">
        <f t="shared" si="9"/>
        <v>1.1284645692217654</v>
      </c>
      <c r="G42" s="116">
        <v>0.97</v>
      </c>
      <c r="H42" s="116">
        <f t="shared" si="6"/>
        <v>1.1633655352801706</v>
      </c>
      <c r="I42" s="117">
        <v>3.4401999999999999</v>
      </c>
      <c r="J42" s="116">
        <f t="shared" si="7"/>
        <v>1.3968099936375253E-2</v>
      </c>
      <c r="K42" s="116">
        <f t="shared" si="10"/>
        <v>10.392266352663189</v>
      </c>
      <c r="L42" s="250">
        <f t="shared" si="11"/>
        <v>1.0392266352663189E-2</v>
      </c>
      <c r="M42" s="118">
        <f t="shared" si="8"/>
        <v>3.1208007065054617E-2</v>
      </c>
      <c r="N42" s="74"/>
      <c r="O42" s="265"/>
      <c r="P42" s="191"/>
      <c r="Q42" s="197"/>
      <c r="R42" s="197"/>
      <c r="S42" s="197"/>
      <c r="T42" s="195"/>
      <c r="U42" s="6"/>
      <c r="V42" s="6"/>
    </row>
    <row r="43" spans="2:22">
      <c r="B43" s="269"/>
      <c r="C43" s="160">
        <v>6</v>
      </c>
      <c r="D43" s="98">
        <v>30</v>
      </c>
      <c r="E43" s="115">
        <v>53100</v>
      </c>
      <c r="F43" s="180">
        <f t="shared" si="9"/>
        <v>1.8594249523482964</v>
      </c>
      <c r="G43" s="116">
        <v>0.97</v>
      </c>
      <c r="H43" s="116">
        <f t="shared" si="6"/>
        <v>1.916932940565254</v>
      </c>
      <c r="I43" s="117">
        <v>3.4401999999999999</v>
      </c>
      <c r="J43" s="116">
        <f t="shared" si="7"/>
        <v>3.7924405972940417E-2</v>
      </c>
      <c r="K43" s="116">
        <f t="shared" si="10"/>
        <v>27.305572300517099</v>
      </c>
      <c r="L43" s="250">
        <f t="shared" si="11"/>
        <v>2.7305572300517097E-2</v>
      </c>
      <c r="M43" s="118">
        <f t="shared" si="8"/>
        <v>5.1422923353139548E-2</v>
      </c>
      <c r="N43" s="74"/>
      <c r="O43" s="265"/>
      <c r="P43" s="191"/>
      <c r="Q43" s="197"/>
      <c r="R43" s="197"/>
      <c r="S43" s="197"/>
      <c r="T43" s="195"/>
      <c r="U43" s="6"/>
      <c r="V43" s="6"/>
    </row>
    <row r="44" spans="2:22">
      <c r="B44" s="269"/>
      <c r="C44" s="160">
        <v>7</v>
      </c>
      <c r="D44" s="98">
        <v>31</v>
      </c>
      <c r="E44" s="115">
        <v>31140</v>
      </c>
      <c r="F44" s="180">
        <f t="shared" si="9"/>
        <v>1.0552668674344077</v>
      </c>
      <c r="G44" s="116">
        <v>0.97</v>
      </c>
      <c r="H44" s="116">
        <f t="shared" si="6"/>
        <v>1.0879039870457812</v>
      </c>
      <c r="I44" s="117">
        <v>3.4401999999999999</v>
      </c>
      <c r="J44" s="116">
        <f t="shared" si="7"/>
        <v>1.2214792198561725E-2</v>
      </c>
      <c r="K44" s="116">
        <f t="shared" si="10"/>
        <v>9.087805395729923</v>
      </c>
      <c r="L44" s="250">
        <f t="shared" si="11"/>
        <v>9.0878053957299237E-3</v>
      </c>
      <c r="M44" s="118">
        <f t="shared" si="8"/>
        <v>2.9183703904078109E-2</v>
      </c>
      <c r="N44" s="74"/>
      <c r="O44" s="265"/>
      <c r="P44" s="191"/>
      <c r="Q44" s="197"/>
      <c r="R44" s="197"/>
      <c r="S44" s="197"/>
      <c r="T44" s="195"/>
      <c r="U44" s="6"/>
      <c r="V44" s="6"/>
    </row>
    <row r="45" spans="2:22">
      <c r="B45" s="269"/>
      <c r="C45" s="160">
        <v>8</v>
      </c>
      <c r="D45" s="98">
        <v>31</v>
      </c>
      <c r="E45" s="115">
        <v>36000</v>
      </c>
      <c r="F45" s="180">
        <f t="shared" si="9"/>
        <v>1.2199616964559628</v>
      </c>
      <c r="G45" s="116">
        <v>0.97</v>
      </c>
      <c r="H45" s="116">
        <f t="shared" si="6"/>
        <v>1.2576924705731576</v>
      </c>
      <c r="I45" s="117">
        <v>3.4401999999999999</v>
      </c>
      <c r="J45" s="116">
        <f t="shared" si="7"/>
        <v>1.6325025491746102E-2</v>
      </c>
      <c r="K45" s="116">
        <f t="shared" si="10"/>
        <v>12.1458189658591</v>
      </c>
      <c r="L45" s="250">
        <f t="shared" si="11"/>
        <v>1.21458189658591E-2</v>
      </c>
      <c r="M45" s="118">
        <f t="shared" si="8"/>
        <v>3.3738386016275282E-2</v>
      </c>
      <c r="N45" s="74"/>
      <c r="O45" s="265"/>
      <c r="P45" s="191"/>
      <c r="Q45" s="197"/>
      <c r="R45" s="197"/>
      <c r="S45" s="197"/>
      <c r="T45" s="195"/>
      <c r="U45" s="6"/>
      <c r="V45" s="6"/>
    </row>
    <row r="46" spans="2:22" ht="17.25" thickBot="1">
      <c r="B46" s="271"/>
      <c r="C46" s="97">
        <v>9</v>
      </c>
      <c r="D46" s="98">
        <v>30</v>
      </c>
      <c r="E46" s="115">
        <v>42480</v>
      </c>
      <c r="F46" s="119">
        <f t="shared" si="9"/>
        <v>1.4875399618786371</v>
      </c>
      <c r="G46" s="119">
        <v>0.97</v>
      </c>
      <c r="H46" s="119">
        <f t="shared" si="6"/>
        <v>1.5335463524522033</v>
      </c>
      <c r="I46" s="120">
        <v>3.4401999999999999</v>
      </c>
      <c r="J46" s="119">
        <f t="shared" si="7"/>
        <v>2.4271619822681872E-2</v>
      </c>
      <c r="K46" s="119">
        <f t="shared" si="10"/>
        <v>17.475566272330948</v>
      </c>
      <c r="L46" s="253">
        <f t="shared" si="11"/>
        <v>1.7475566272330947E-2</v>
      </c>
      <c r="M46" s="121">
        <f t="shared" si="8"/>
        <v>4.1138338682511648E-2</v>
      </c>
      <c r="N46" s="74"/>
      <c r="O46" s="266"/>
      <c r="P46" s="266"/>
      <c r="Q46" s="198"/>
      <c r="R46" s="198"/>
      <c r="S46" s="197"/>
      <c r="T46" s="138"/>
      <c r="U46" s="6"/>
      <c r="V46" s="6"/>
    </row>
    <row r="47" spans="2:22">
      <c r="B47" s="274" t="s">
        <v>49</v>
      </c>
      <c r="C47" s="275"/>
      <c r="D47" s="276"/>
      <c r="E47" s="164">
        <f>SUM(E31:E46)</f>
        <v>500400</v>
      </c>
      <c r="F47" s="103"/>
      <c r="G47" s="103"/>
      <c r="H47" s="103"/>
      <c r="I47" s="103"/>
      <c r="J47" s="103"/>
      <c r="K47" s="248"/>
      <c r="L47" s="255">
        <f>SUM(L31:L46)</f>
        <v>0.16720958965015315</v>
      </c>
      <c r="M47" s="105" t="s">
        <v>115</v>
      </c>
      <c r="N47" s="74"/>
      <c r="O47" s="196"/>
      <c r="P47" s="138"/>
      <c r="Q47" s="138"/>
      <c r="R47" s="138"/>
      <c r="S47" s="138"/>
      <c r="T47" s="138"/>
      <c r="U47" s="6"/>
      <c r="V47" s="6"/>
    </row>
    <row r="48" spans="2:22" ht="17.25" thickBot="1">
      <c r="B48" s="277"/>
      <c r="C48" s="278"/>
      <c r="D48" s="279"/>
      <c r="E48" s="122"/>
      <c r="F48" s="107"/>
      <c r="G48" s="108"/>
      <c r="H48" s="109"/>
      <c r="I48" s="108"/>
      <c r="J48" s="107"/>
      <c r="K48" s="123"/>
      <c r="L48" s="123"/>
      <c r="M48" s="111"/>
      <c r="N48" s="74"/>
      <c r="O48" s="199"/>
      <c r="P48" s="138"/>
      <c r="Q48" s="138"/>
      <c r="R48" s="138"/>
      <c r="S48" s="138"/>
      <c r="T48" s="138"/>
      <c r="U48" s="6"/>
      <c r="V48" s="6"/>
    </row>
    <row r="49" spans="2:22">
      <c r="B49" s="124"/>
      <c r="C49" s="124"/>
      <c r="D49" s="124"/>
      <c r="E49" s="125"/>
      <c r="F49" s="126"/>
      <c r="G49" s="127"/>
      <c r="H49" s="128"/>
      <c r="I49" s="127"/>
      <c r="J49" s="126"/>
      <c r="K49" s="129"/>
      <c r="L49" s="129"/>
      <c r="M49" s="130"/>
      <c r="N49" s="74"/>
      <c r="O49" s="199"/>
      <c r="P49" s="138"/>
      <c r="Q49" s="138"/>
      <c r="R49" s="138"/>
      <c r="S49" s="138"/>
      <c r="T49" s="138"/>
      <c r="U49" s="6"/>
      <c r="V49" s="6"/>
    </row>
    <row r="50" spans="2:22" ht="16.5" customHeight="1">
      <c r="B50" s="256" t="s">
        <v>86</v>
      </c>
      <c r="C50" s="256"/>
      <c r="D50" s="256"/>
      <c r="E50" s="256"/>
      <c r="F50" s="74"/>
      <c r="G50" s="74"/>
      <c r="H50" s="74"/>
      <c r="I50" s="74"/>
      <c r="J50" s="74"/>
      <c r="K50" s="74"/>
      <c r="L50" s="74"/>
      <c r="M50" s="74"/>
      <c r="N50" s="74"/>
      <c r="R50" s="74"/>
      <c r="S50" s="74"/>
      <c r="T50" s="74"/>
    </row>
    <row r="51" spans="2:22" ht="17.25" customHeight="1" thickBot="1">
      <c r="B51" s="256"/>
      <c r="C51" s="256"/>
      <c r="D51" s="256"/>
      <c r="E51" s="256"/>
      <c r="F51" s="74"/>
      <c r="G51" s="74"/>
      <c r="H51" s="74"/>
      <c r="I51" s="74"/>
      <c r="J51" s="74"/>
      <c r="K51" s="74"/>
      <c r="L51" s="74"/>
      <c r="M51" s="74"/>
      <c r="N51" s="74"/>
      <c r="R51" s="74"/>
      <c r="S51" s="74"/>
      <c r="T51" s="74"/>
    </row>
    <row r="52" spans="2:22" ht="27" thickTop="1">
      <c r="B52" s="280" t="s">
        <v>16</v>
      </c>
      <c r="C52" s="281"/>
      <c r="D52" s="281"/>
      <c r="E52" s="132" t="s">
        <v>87</v>
      </c>
      <c r="F52" s="133" t="s">
        <v>88</v>
      </c>
      <c r="G52" s="134"/>
      <c r="H52" s="134"/>
      <c r="I52" s="134"/>
      <c r="J52" s="134"/>
      <c r="K52" s="134"/>
      <c r="L52" s="134"/>
      <c r="M52" s="135"/>
      <c r="N52" s="74"/>
      <c r="R52" s="74"/>
      <c r="S52" s="74"/>
      <c r="T52" s="74"/>
    </row>
    <row r="53" spans="2:22" ht="26.25">
      <c r="B53" s="272" t="s">
        <v>59</v>
      </c>
      <c r="C53" s="273"/>
      <c r="D53" s="273"/>
      <c r="E53" s="136" t="s">
        <v>87</v>
      </c>
      <c r="F53" s="137" t="s">
        <v>89</v>
      </c>
      <c r="G53" s="138"/>
      <c r="H53" s="138"/>
      <c r="I53" s="138"/>
      <c r="J53" s="138"/>
      <c r="K53" s="138"/>
      <c r="L53" s="138"/>
      <c r="M53" s="139"/>
      <c r="N53" s="74"/>
      <c r="R53" s="74"/>
      <c r="S53" s="74"/>
      <c r="T53" s="74"/>
    </row>
    <row r="54" spans="2:22" ht="26.25">
      <c r="B54" s="272" t="s">
        <v>17</v>
      </c>
      <c r="C54" s="273"/>
      <c r="D54" s="273"/>
      <c r="E54" s="136" t="s">
        <v>87</v>
      </c>
      <c r="F54" s="137" t="s">
        <v>90</v>
      </c>
      <c r="G54" s="138"/>
      <c r="H54" s="138"/>
      <c r="I54" s="138"/>
      <c r="J54" s="138"/>
      <c r="K54" s="138"/>
      <c r="L54" s="138"/>
      <c r="M54" s="139"/>
      <c r="N54" s="74"/>
      <c r="R54" s="74"/>
      <c r="S54" s="74"/>
      <c r="T54" s="74"/>
    </row>
    <row r="55" spans="2:22" ht="26.25">
      <c r="B55" s="272" t="s">
        <v>60</v>
      </c>
      <c r="C55" s="273"/>
      <c r="D55" s="273"/>
      <c r="E55" s="136" t="s">
        <v>87</v>
      </c>
      <c r="F55" s="137" t="s">
        <v>61</v>
      </c>
      <c r="G55" s="41"/>
      <c r="H55" s="41"/>
      <c r="I55" s="138"/>
      <c r="J55" s="138"/>
      <c r="K55" s="138"/>
      <c r="L55" s="138"/>
      <c r="M55" s="139"/>
      <c r="N55" s="74"/>
      <c r="R55" s="74"/>
      <c r="S55" s="74"/>
      <c r="T55" s="74"/>
    </row>
    <row r="56" spans="2:22" ht="17.25">
      <c r="B56" s="8"/>
      <c r="C56" s="16"/>
      <c r="D56" s="6"/>
      <c r="E56" s="48"/>
      <c r="F56" s="18"/>
      <c r="G56" s="18"/>
      <c r="H56" s="18"/>
      <c r="I56" s="6"/>
      <c r="J56" s="6"/>
      <c r="K56" s="6"/>
      <c r="L56" s="6"/>
      <c r="M56" s="7"/>
    </row>
    <row r="57" spans="2:22" ht="17.25">
      <c r="B57" s="12" t="s">
        <v>18</v>
      </c>
      <c r="C57" s="17"/>
      <c r="D57" s="18"/>
      <c r="E57" s="49"/>
      <c r="F57" s="18"/>
      <c r="G57" s="18"/>
      <c r="H57" s="18"/>
      <c r="I57" s="6"/>
      <c r="J57" s="6"/>
      <c r="K57" s="6"/>
      <c r="L57" s="6"/>
      <c r="M57" s="7"/>
    </row>
    <row r="58" spans="2:22" ht="17.25">
      <c r="B58" s="22" t="s">
        <v>19</v>
      </c>
      <c r="C58" s="39"/>
      <c r="D58" s="21" t="s">
        <v>62</v>
      </c>
      <c r="E58" s="49"/>
      <c r="F58" s="18"/>
      <c r="G58" s="18"/>
      <c r="H58" s="18"/>
      <c r="I58" s="6"/>
      <c r="J58" s="6"/>
      <c r="K58" s="6"/>
      <c r="L58" s="6"/>
      <c r="M58" s="7"/>
    </row>
    <row r="59" spans="2:22" ht="17.25">
      <c r="B59" s="22" t="s">
        <v>20</v>
      </c>
      <c r="C59" s="39"/>
      <c r="D59" s="17" t="s">
        <v>63</v>
      </c>
      <c r="E59" s="49"/>
      <c r="F59" s="18"/>
      <c r="G59" s="18"/>
      <c r="H59" s="18"/>
      <c r="I59" s="6"/>
      <c r="J59" s="6"/>
      <c r="K59" s="6"/>
      <c r="L59" s="6"/>
      <c r="M59" s="7"/>
    </row>
    <row r="60" spans="2:22" ht="17.25">
      <c r="B60" s="22" t="s">
        <v>12</v>
      </c>
      <c r="C60" s="39"/>
      <c r="D60" s="17" t="s">
        <v>14</v>
      </c>
      <c r="E60" s="49"/>
      <c r="F60" s="18"/>
      <c r="G60" s="18"/>
      <c r="H60" s="18"/>
      <c r="I60" s="6"/>
      <c r="J60" s="6"/>
      <c r="K60" s="6"/>
      <c r="L60" s="6"/>
      <c r="M60" s="7"/>
    </row>
    <row r="61" spans="2:22" ht="17.25">
      <c r="B61" s="22" t="s">
        <v>13</v>
      </c>
      <c r="C61" s="39"/>
      <c r="D61" s="17" t="s">
        <v>53</v>
      </c>
      <c r="E61" s="49"/>
      <c r="F61" s="18"/>
      <c r="G61" s="18"/>
      <c r="H61" s="18"/>
      <c r="I61" s="6"/>
      <c r="J61" s="6"/>
      <c r="K61" s="6"/>
      <c r="L61" s="6"/>
      <c r="M61" s="7"/>
    </row>
    <row r="62" spans="2:22" ht="17.25">
      <c r="B62" s="22" t="s">
        <v>22</v>
      </c>
      <c r="C62" s="39"/>
      <c r="D62" s="40" t="s">
        <v>64</v>
      </c>
      <c r="E62" s="50"/>
      <c r="F62" s="41"/>
      <c r="G62" s="41"/>
      <c r="H62" s="41"/>
      <c r="I62" s="6"/>
      <c r="J62" s="6"/>
      <c r="K62" s="6"/>
      <c r="L62" s="6"/>
      <c r="M62" s="7"/>
    </row>
    <row r="63" spans="2:22" ht="18" thickBot="1">
      <c r="B63" s="22"/>
      <c r="C63" s="39"/>
      <c r="D63" s="42" t="s">
        <v>65</v>
      </c>
      <c r="E63" s="50"/>
      <c r="F63" s="41"/>
      <c r="G63" s="41"/>
      <c r="H63" s="41"/>
      <c r="I63" s="6"/>
      <c r="J63" s="6"/>
      <c r="K63" s="6"/>
      <c r="L63" s="6"/>
      <c r="M63" s="7"/>
    </row>
    <row r="64" spans="2:22" ht="18" thickBot="1">
      <c r="B64" s="22"/>
      <c r="C64" s="39"/>
      <c r="D64" s="43"/>
      <c r="E64" s="51" t="s">
        <v>39</v>
      </c>
      <c r="F64" s="44" t="s">
        <v>40</v>
      </c>
      <c r="G64" s="44" t="s">
        <v>41</v>
      </c>
      <c r="H64" s="41"/>
      <c r="I64" s="6"/>
      <c r="J64" s="6"/>
      <c r="K64" s="6"/>
      <c r="L64" s="6"/>
      <c r="M64" s="7"/>
    </row>
    <row r="65" spans="2:13" ht="18" thickBot="1">
      <c r="B65" s="22"/>
      <c r="C65" s="39"/>
      <c r="D65" s="45" t="s">
        <v>42</v>
      </c>
      <c r="E65" s="52" t="s">
        <v>43</v>
      </c>
      <c r="F65" s="46">
        <v>22</v>
      </c>
      <c r="G65" s="46">
        <v>2.6025999999999998</v>
      </c>
      <c r="H65" s="41"/>
      <c r="I65" s="6"/>
      <c r="J65" s="6"/>
      <c r="K65" s="6"/>
      <c r="L65" s="6"/>
      <c r="M65" s="7"/>
    </row>
    <row r="66" spans="2:13" ht="18" thickBot="1">
      <c r="B66" s="22"/>
      <c r="C66" s="39"/>
      <c r="D66" s="45" t="s">
        <v>44</v>
      </c>
      <c r="E66" s="52" t="s">
        <v>45</v>
      </c>
      <c r="F66" s="46">
        <v>3</v>
      </c>
      <c r="G66" s="46">
        <v>0.54900000000000004</v>
      </c>
      <c r="H66" s="41"/>
      <c r="I66" s="6"/>
      <c r="J66" s="6"/>
      <c r="K66" s="6"/>
      <c r="L66" s="6"/>
      <c r="M66" s="7"/>
    </row>
    <row r="67" spans="2:13" ht="18" thickBot="1">
      <c r="B67" s="22"/>
      <c r="C67" s="39"/>
      <c r="D67" s="45" t="s">
        <v>46</v>
      </c>
      <c r="E67" s="52" t="s">
        <v>47</v>
      </c>
      <c r="F67" s="46">
        <v>8</v>
      </c>
      <c r="G67" s="46">
        <v>0.28860000000000002</v>
      </c>
      <c r="H67" s="41"/>
      <c r="I67" s="6"/>
      <c r="J67" s="6"/>
      <c r="K67" s="6"/>
      <c r="L67" s="6"/>
      <c r="M67" s="7"/>
    </row>
    <row r="68" spans="2:13" ht="17.25">
      <c r="B68" s="22" t="s">
        <v>21</v>
      </c>
      <c r="C68" s="39"/>
      <c r="D68" s="40" t="s">
        <v>66</v>
      </c>
      <c r="E68" s="50"/>
      <c r="F68" s="41"/>
      <c r="G68" s="41"/>
      <c r="H68" s="41"/>
      <c r="I68" s="6"/>
      <c r="J68" s="6"/>
      <c r="K68" s="6"/>
      <c r="L68" s="6"/>
      <c r="M68" s="7"/>
    </row>
    <row r="69" spans="2:13" ht="17.25">
      <c r="B69" s="22"/>
      <c r="C69" s="39"/>
      <c r="D69" s="40" t="s">
        <v>67</v>
      </c>
      <c r="E69" s="50"/>
      <c r="F69" s="41"/>
      <c r="G69" s="41"/>
      <c r="H69" s="41"/>
      <c r="I69" s="6"/>
      <c r="J69" s="6"/>
      <c r="K69" s="6"/>
      <c r="L69" s="6"/>
      <c r="M69" s="7"/>
    </row>
    <row r="70" spans="2:13" ht="17.25">
      <c r="B70" s="22" t="s">
        <v>15</v>
      </c>
      <c r="C70" s="39"/>
      <c r="D70" s="17" t="s">
        <v>55</v>
      </c>
      <c r="E70" s="49"/>
      <c r="F70" s="18"/>
      <c r="G70" s="18"/>
      <c r="H70" s="18"/>
      <c r="I70" s="6"/>
      <c r="J70" s="6"/>
      <c r="K70" s="6"/>
      <c r="L70" s="6"/>
      <c r="M70" s="7"/>
    </row>
    <row r="71" spans="2:13">
      <c r="B71" s="12"/>
      <c r="C71" s="17"/>
      <c r="D71" s="17"/>
      <c r="E71" s="47"/>
      <c r="F71" s="6"/>
      <c r="G71" s="6"/>
      <c r="H71" s="6"/>
      <c r="I71" s="6"/>
      <c r="J71" s="6"/>
      <c r="K71" s="6"/>
      <c r="L71" s="6"/>
      <c r="M71" s="7"/>
    </row>
    <row r="72" spans="2:13">
      <c r="B72" s="12"/>
      <c r="C72" s="17"/>
      <c r="D72" s="17"/>
      <c r="E72" s="47"/>
      <c r="F72" s="6"/>
      <c r="G72" s="6"/>
      <c r="H72" s="6"/>
      <c r="I72" s="6"/>
      <c r="J72" s="6"/>
      <c r="K72" s="6"/>
      <c r="L72" s="6"/>
      <c r="M72" s="7"/>
    </row>
    <row r="73" spans="2:13" ht="17.25" thickBot="1">
      <c r="B73" s="9"/>
      <c r="C73" s="10"/>
      <c r="D73" s="10"/>
      <c r="E73" s="53"/>
      <c r="F73" s="10"/>
      <c r="G73" s="10"/>
      <c r="H73" s="10"/>
      <c r="I73" s="10"/>
      <c r="J73" s="10"/>
      <c r="K73" s="10"/>
      <c r="L73" s="10"/>
      <c r="M73" s="11"/>
    </row>
    <row r="74" spans="2:13" ht="17.25" thickTop="1"/>
  </sheetData>
  <mergeCells count="21">
    <mergeCell ref="B55:D55"/>
    <mergeCell ref="B22:D23"/>
    <mergeCell ref="B50:E51"/>
    <mergeCell ref="B52:D52"/>
    <mergeCell ref="B47:D48"/>
    <mergeCell ref="B26:E27"/>
    <mergeCell ref="B28:D28"/>
    <mergeCell ref="B53:D53"/>
    <mergeCell ref="B54:D54"/>
    <mergeCell ref="O37:O45"/>
    <mergeCell ref="O5:O11"/>
    <mergeCell ref="O12:O20"/>
    <mergeCell ref="O21:P21"/>
    <mergeCell ref="B1:E2"/>
    <mergeCell ref="B3:D3"/>
    <mergeCell ref="B6:B12"/>
    <mergeCell ref="B13:B21"/>
    <mergeCell ref="B31:B37"/>
    <mergeCell ref="B38:B46"/>
    <mergeCell ref="O46:P46"/>
    <mergeCell ref="O30:O36"/>
  </mergeCells>
  <phoneticPr fontId="9" type="noConversion"/>
  <pageMargins left="0.7" right="0.7" top="0.75" bottom="0.75" header="0.3" footer="0.3"/>
  <pageSetup paperSize="9" orientation="portrait" verticalDpi="0" r:id="rId1"/>
  <ignoredErrors>
    <ignoredError sqref="B7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S46"/>
  <sheetViews>
    <sheetView topLeftCell="A3" zoomScale="90" zoomScaleNormal="90" workbookViewId="0">
      <selection activeCell="D24" sqref="D24"/>
    </sheetView>
  </sheetViews>
  <sheetFormatPr defaultRowHeight="16.5"/>
  <cols>
    <col min="1" max="1" width="4.375" style="1" customWidth="1"/>
    <col min="2" max="15" width="14.25" style="1" customWidth="1"/>
    <col min="16" max="16" width="19" style="1" customWidth="1"/>
    <col min="17" max="17" width="22" style="1" bestFit="1" customWidth="1"/>
    <col min="18" max="18" width="18" style="1" customWidth="1"/>
    <col min="19" max="19" width="9.5" style="1" bestFit="1" customWidth="1"/>
    <col min="20" max="16384" width="9" style="1"/>
  </cols>
  <sheetData>
    <row r="2" spans="2:19" ht="20.25">
      <c r="B2" s="260" t="s">
        <v>23</v>
      </c>
      <c r="C2" s="261"/>
      <c r="D2" s="261"/>
      <c r="E2" s="200"/>
      <c r="F2" s="200"/>
      <c r="G2" s="200"/>
    </row>
    <row r="3" spans="2:19" ht="21" thickBot="1">
      <c r="B3" s="284"/>
      <c r="C3" s="284"/>
      <c r="D3" s="284"/>
      <c r="E3" s="201"/>
      <c r="F3" s="201"/>
      <c r="G3" s="201"/>
    </row>
    <row r="4" spans="2:19">
      <c r="B4" s="282" t="s">
        <v>1</v>
      </c>
      <c r="C4" s="28" t="s">
        <v>34</v>
      </c>
      <c r="D4" s="29" t="s">
        <v>36</v>
      </c>
      <c r="E4" s="29" t="s">
        <v>33</v>
      </c>
      <c r="F4" s="29" t="s">
        <v>50</v>
      </c>
      <c r="G4" s="29" t="s">
        <v>51</v>
      </c>
      <c r="H4" s="29" t="s">
        <v>108</v>
      </c>
      <c r="I4" s="29" t="s">
        <v>28</v>
      </c>
      <c r="J4" s="29" t="s">
        <v>29</v>
      </c>
      <c r="K4" s="29" t="s">
        <v>30</v>
      </c>
      <c r="L4" s="29" t="s">
        <v>54</v>
      </c>
      <c r="M4" s="30" t="s">
        <v>32</v>
      </c>
    </row>
    <row r="5" spans="2:19" ht="17.25">
      <c r="B5" s="283"/>
      <c r="C5" s="31" t="s">
        <v>27</v>
      </c>
      <c r="D5" s="54" t="s">
        <v>27</v>
      </c>
      <c r="E5" s="54" t="s">
        <v>72</v>
      </c>
      <c r="F5" s="54" t="s">
        <v>31</v>
      </c>
      <c r="G5" s="54" t="s">
        <v>31</v>
      </c>
      <c r="H5" s="54" t="s">
        <v>72</v>
      </c>
      <c r="I5" s="54" t="s">
        <v>73</v>
      </c>
      <c r="J5" s="54" t="s">
        <v>75</v>
      </c>
      <c r="K5" s="54" t="s">
        <v>75</v>
      </c>
      <c r="L5" s="54" t="s">
        <v>74</v>
      </c>
      <c r="M5" s="55" t="s">
        <v>74</v>
      </c>
    </row>
    <row r="6" spans="2:19" ht="17.25" thickBot="1">
      <c r="B6" s="32" t="s">
        <v>3</v>
      </c>
      <c r="C6" s="33" t="s">
        <v>35</v>
      </c>
      <c r="D6" s="34" t="s">
        <v>37</v>
      </c>
      <c r="E6" s="34" t="s">
        <v>107</v>
      </c>
      <c r="F6" s="34" t="s">
        <v>105</v>
      </c>
      <c r="G6" s="34" t="s">
        <v>106</v>
      </c>
      <c r="H6" s="34" t="s">
        <v>104</v>
      </c>
      <c r="I6" s="34"/>
      <c r="J6" s="34" t="s">
        <v>110</v>
      </c>
      <c r="K6" s="34"/>
      <c r="L6" s="34"/>
      <c r="M6" s="35" t="s">
        <v>38</v>
      </c>
    </row>
    <row r="7" spans="2:19">
      <c r="B7" s="25">
        <v>6</v>
      </c>
      <c r="C7" s="165">
        <f>'Net electricity'!E5</f>
        <v>6195.5550000000003</v>
      </c>
      <c r="D7" s="166">
        <f>'Net electricity'!G5</f>
        <v>32.04</v>
      </c>
      <c r="E7" s="166">
        <f>C7-D7</f>
        <v>6163.5150000000003</v>
      </c>
      <c r="F7" s="166">
        <f>'Transmission loss'!L6</f>
        <v>371.72500000000002</v>
      </c>
      <c r="G7" s="289">
        <f>('Transmission loss'!K31)/1000</f>
        <v>9.9413933096188928E-3</v>
      </c>
      <c r="H7" s="169">
        <f t="shared" ref="H7:H23" si="0">C7-D7-F7-G7</f>
        <v>5791.7800586066905</v>
      </c>
      <c r="I7" s="168">
        <v>0.64259999999999995</v>
      </c>
      <c r="J7" s="166">
        <f t="shared" ref="J7:J22" si="1">H7*I7</f>
        <v>3721.7978656606592</v>
      </c>
      <c r="K7" s="167">
        <v>0</v>
      </c>
      <c r="L7" s="167">
        <v>0</v>
      </c>
      <c r="M7" s="186">
        <f t="shared" ref="M7:M22" si="2">J7-K7-L7</f>
        <v>3721.7978656606592</v>
      </c>
      <c r="Q7" s="36">
        <f t="shared" ref="Q7:Q17" si="3">C7-D7-F7-G7</f>
        <v>5791.7800586066905</v>
      </c>
      <c r="R7" s="37">
        <f t="shared" ref="R7:R23" si="4">Q7*0.6426</f>
        <v>3721.7978656606592</v>
      </c>
      <c r="S7" s="23"/>
    </row>
    <row r="8" spans="2:19">
      <c r="B8" s="25">
        <v>7</v>
      </c>
      <c r="C8" s="170">
        <f>'Net electricity'!E6</f>
        <v>4968.1854000000003</v>
      </c>
      <c r="D8" s="60">
        <f>'Net electricity'!G6</f>
        <v>33.119999999999997</v>
      </c>
      <c r="E8" s="60">
        <f t="shared" ref="E8:E23" si="5">C8-D8</f>
        <v>4935.0654000000004</v>
      </c>
      <c r="F8" s="60">
        <f>'Transmission loss'!L7</f>
        <v>231.322</v>
      </c>
      <c r="G8" s="290">
        <f>('Transmission loss'!K32)/1000</f>
        <v>1.0280221172703143E-2</v>
      </c>
      <c r="H8" s="63">
        <f t="shared" si="0"/>
        <v>4703.733119778828</v>
      </c>
      <c r="I8" s="62">
        <v>0.64259999999999995</v>
      </c>
      <c r="J8" s="60">
        <f t="shared" si="1"/>
        <v>3022.6189027698747</v>
      </c>
      <c r="K8" s="61">
        <v>0</v>
      </c>
      <c r="L8" s="61">
        <v>0</v>
      </c>
      <c r="M8" s="187">
        <f t="shared" si="2"/>
        <v>3022.6189027698747</v>
      </c>
      <c r="Q8" s="36">
        <f t="shared" si="3"/>
        <v>4703.733119778828</v>
      </c>
      <c r="R8" s="37">
        <f t="shared" si="4"/>
        <v>3022.6189027698747</v>
      </c>
      <c r="S8" s="23"/>
    </row>
    <row r="9" spans="2:19">
      <c r="B9" s="25">
        <v>8</v>
      </c>
      <c r="C9" s="170">
        <f>'Net electricity'!E7</f>
        <v>5024.7629999999999</v>
      </c>
      <c r="D9" s="60">
        <f>'Net electricity'!G7</f>
        <v>40.14</v>
      </c>
      <c r="E9" s="60">
        <f t="shared" si="5"/>
        <v>4984.6229999999996</v>
      </c>
      <c r="F9" s="60">
        <f>'Transmission loss'!L8</f>
        <v>236.62</v>
      </c>
      <c r="G9" s="290">
        <f>('Transmission loss'!K33)/1000</f>
        <v>1.5099985783830176E-2</v>
      </c>
      <c r="H9" s="63">
        <f t="shared" si="0"/>
        <v>4747.9879000142155</v>
      </c>
      <c r="I9" s="62">
        <v>0.64259999999999995</v>
      </c>
      <c r="J9" s="60">
        <f t="shared" si="1"/>
        <v>3051.0570245491344</v>
      </c>
      <c r="K9" s="61">
        <v>0</v>
      </c>
      <c r="L9" s="61">
        <v>0</v>
      </c>
      <c r="M9" s="187">
        <f t="shared" si="2"/>
        <v>3051.0570245491344</v>
      </c>
      <c r="Q9" s="36">
        <f t="shared" si="3"/>
        <v>4747.9879000142155</v>
      </c>
      <c r="R9" s="37">
        <f t="shared" si="4"/>
        <v>3051.0570245491344</v>
      </c>
      <c r="S9" s="23"/>
    </row>
    <row r="10" spans="2:19">
      <c r="B10" s="25">
        <v>9</v>
      </c>
      <c r="C10" s="170">
        <f>'Net electricity'!E8</f>
        <v>6774.6564000000008</v>
      </c>
      <c r="D10" s="60">
        <f>'Net electricity'!G8</f>
        <v>33.659999999999997</v>
      </c>
      <c r="E10" s="60">
        <f t="shared" si="5"/>
        <v>6740.9964000000009</v>
      </c>
      <c r="F10" s="60">
        <f>'Transmission loss'!L9</f>
        <v>444.464</v>
      </c>
      <c r="G10" s="290">
        <f>('Transmission loss'!K34)/1000</f>
        <v>1.0972117871609108E-2</v>
      </c>
      <c r="H10" s="63">
        <f t="shared" si="0"/>
        <v>6296.5214278821295</v>
      </c>
      <c r="I10" s="62">
        <v>0.64259999999999995</v>
      </c>
      <c r="J10" s="60">
        <f t="shared" si="1"/>
        <v>4046.1446695570562</v>
      </c>
      <c r="K10" s="61">
        <v>0</v>
      </c>
      <c r="L10" s="61">
        <v>0</v>
      </c>
      <c r="M10" s="187">
        <f t="shared" si="2"/>
        <v>4046.1446695570562</v>
      </c>
      <c r="Q10" s="36">
        <f t="shared" si="3"/>
        <v>6296.5214278821295</v>
      </c>
      <c r="R10" s="37">
        <f t="shared" si="4"/>
        <v>4046.1446695570562</v>
      </c>
      <c r="S10" s="23"/>
    </row>
    <row r="11" spans="2:19">
      <c r="B11" s="25">
        <v>10</v>
      </c>
      <c r="C11" s="170">
        <f>'Net electricity'!E9</f>
        <v>4603.5665999999992</v>
      </c>
      <c r="D11" s="60">
        <f>'Net electricity'!G9</f>
        <v>47.52</v>
      </c>
      <c r="E11" s="60">
        <f t="shared" si="5"/>
        <v>4556.0465999999988</v>
      </c>
      <c r="F11" s="60">
        <f>'Transmission loss'!L10</f>
        <v>198.614</v>
      </c>
      <c r="G11" s="290">
        <f>('Transmission loss'!K35)/1000</f>
        <v>2.1162874966112889E-2</v>
      </c>
      <c r="H11" s="63">
        <f t="shared" si="0"/>
        <v>4357.4114371250334</v>
      </c>
      <c r="I11" s="62">
        <v>0.64259999999999995</v>
      </c>
      <c r="J11" s="60">
        <f t="shared" si="1"/>
        <v>2800.0725894965462</v>
      </c>
      <c r="K11" s="61">
        <v>0</v>
      </c>
      <c r="L11" s="61">
        <v>0</v>
      </c>
      <c r="M11" s="187">
        <f t="shared" si="2"/>
        <v>2800.0725894965462</v>
      </c>
      <c r="Q11" s="36">
        <f t="shared" si="3"/>
        <v>4357.4114371250334</v>
      </c>
      <c r="R11" s="37">
        <f t="shared" si="4"/>
        <v>2800.0725894965462</v>
      </c>
      <c r="S11" s="23"/>
    </row>
    <row r="12" spans="2:19">
      <c r="B12" s="25">
        <v>11</v>
      </c>
      <c r="C12" s="170">
        <f>'Net electricity'!E10</f>
        <v>6881.3445000000002</v>
      </c>
      <c r="D12" s="60">
        <f>'Net electricity'!G10</f>
        <v>25.38</v>
      </c>
      <c r="E12" s="60">
        <f t="shared" si="5"/>
        <v>6855.9645</v>
      </c>
      <c r="F12" s="60">
        <f>'Transmission loss'!L11</f>
        <v>458.57299999999998</v>
      </c>
      <c r="G12" s="290">
        <f>('Transmission loss'!K36)/1000</f>
        <v>6.2380015272229883E-3</v>
      </c>
      <c r="H12" s="63">
        <f t="shared" si="0"/>
        <v>6397.3852619984727</v>
      </c>
      <c r="I12" s="62">
        <v>0.64259999999999995</v>
      </c>
      <c r="J12" s="60">
        <f t="shared" si="1"/>
        <v>4110.9597693602182</v>
      </c>
      <c r="K12" s="61">
        <v>0</v>
      </c>
      <c r="L12" s="61">
        <v>0</v>
      </c>
      <c r="M12" s="187">
        <f t="shared" si="2"/>
        <v>4110.9597693602182</v>
      </c>
      <c r="Q12" s="36">
        <f t="shared" si="3"/>
        <v>6397.3852619984727</v>
      </c>
      <c r="R12" s="37">
        <f t="shared" si="4"/>
        <v>4110.9597693602182</v>
      </c>
      <c r="S12" s="23"/>
    </row>
    <row r="13" spans="2:19">
      <c r="B13" s="26">
        <v>12</v>
      </c>
      <c r="C13" s="171">
        <f>'Net electricity'!E11</f>
        <v>8056.0511999999999</v>
      </c>
      <c r="D13" s="172">
        <f>'Net electricity'!G11</f>
        <v>13.5</v>
      </c>
      <c r="E13" s="172">
        <f t="shared" si="5"/>
        <v>8042.5511999999999</v>
      </c>
      <c r="F13" s="172">
        <f>'Transmission loss'!L12</f>
        <v>608.22699999999998</v>
      </c>
      <c r="G13" s="291">
        <f>('Transmission loss'!K37)/1000</f>
        <v>1.708005792073936E-3</v>
      </c>
      <c r="H13" s="66">
        <f t="shared" si="0"/>
        <v>7434.3224919942077</v>
      </c>
      <c r="I13" s="65">
        <v>0.64259999999999995</v>
      </c>
      <c r="J13" s="181">
        <f t="shared" si="1"/>
        <v>4777.2956333554775</v>
      </c>
      <c r="K13" s="64">
        <v>0</v>
      </c>
      <c r="L13" s="64">
        <v>0</v>
      </c>
      <c r="M13" s="188">
        <f t="shared" si="2"/>
        <v>4777.2956333554775</v>
      </c>
      <c r="Q13" s="36">
        <f t="shared" si="3"/>
        <v>7434.3224919942077</v>
      </c>
      <c r="R13" s="37">
        <f t="shared" si="4"/>
        <v>4777.2956333554775</v>
      </c>
      <c r="S13" s="23"/>
    </row>
    <row r="14" spans="2:19">
      <c r="B14" s="25">
        <v>1</v>
      </c>
      <c r="C14" s="173">
        <f>'Net electricity'!E12</f>
        <v>7971.8940000000002</v>
      </c>
      <c r="D14" s="67">
        <f>'Net electricity'!G12</f>
        <v>18.899999999999999</v>
      </c>
      <c r="E14" s="67">
        <f t="shared" si="5"/>
        <v>7952.9940000000006</v>
      </c>
      <c r="F14" s="67">
        <f>'Transmission loss'!L13</f>
        <v>595.58600000000001</v>
      </c>
      <c r="G14" s="292">
        <f>('Transmission loss'!K38)/1000</f>
        <v>3.3476913524649139E-3</v>
      </c>
      <c r="H14" s="70">
        <f t="shared" si="0"/>
        <v>7357.4046523086481</v>
      </c>
      <c r="I14" s="69">
        <v>0.64259999999999995</v>
      </c>
      <c r="J14" s="68">
        <f t="shared" si="1"/>
        <v>4727.8682295735371</v>
      </c>
      <c r="K14" s="68">
        <v>0</v>
      </c>
      <c r="L14" s="68">
        <v>0</v>
      </c>
      <c r="M14" s="189">
        <f t="shared" si="2"/>
        <v>4727.8682295735371</v>
      </c>
      <c r="Q14" s="36">
        <f t="shared" si="3"/>
        <v>7357.4046523086481</v>
      </c>
      <c r="R14" s="37">
        <f t="shared" si="4"/>
        <v>4727.8682295735371</v>
      </c>
      <c r="S14" s="23"/>
    </row>
    <row r="15" spans="2:19">
      <c r="B15" s="25">
        <v>2</v>
      </c>
      <c r="C15" s="170">
        <f>'Net electricity'!E13</f>
        <v>7104.6180000000004</v>
      </c>
      <c r="D15" s="60">
        <f>'Net electricity'!G13</f>
        <v>21.24</v>
      </c>
      <c r="E15" s="60">
        <f t="shared" si="5"/>
        <v>7083.3780000000006</v>
      </c>
      <c r="F15" s="60">
        <f>'Transmission loss'!L14</f>
        <v>505.66899999999998</v>
      </c>
      <c r="G15" s="290">
        <f>('Transmission loss'!K39)/1000</f>
        <v>4.5195430014649002E-3</v>
      </c>
      <c r="H15" s="63">
        <f t="shared" si="0"/>
        <v>6577.7044804569996</v>
      </c>
      <c r="I15" s="62">
        <v>0.64259999999999995</v>
      </c>
      <c r="J15" s="61">
        <f t="shared" si="1"/>
        <v>4226.8328991416674</v>
      </c>
      <c r="K15" s="61">
        <v>0</v>
      </c>
      <c r="L15" s="61">
        <v>0</v>
      </c>
      <c r="M15" s="187">
        <f t="shared" si="2"/>
        <v>4226.8328991416674</v>
      </c>
      <c r="Q15" s="36">
        <f t="shared" si="3"/>
        <v>6577.7044804569996</v>
      </c>
      <c r="R15" s="37">
        <f t="shared" si="4"/>
        <v>4226.8328991416674</v>
      </c>
      <c r="S15" s="23"/>
    </row>
    <row r="16" spans="2:19">
      <c r="B16" s="25">
        <v>3</v>
      </c>
      <c r="C16" s="170">
        <f>'Net electricity'!E14</f>
        <v>9989.3105999999989</v>
      </c>
      <c r="D16" s="60">
        <f>'Net electricity'!G14</f>
        <v>23.94</v>
      </c>
      <c r="E16" s="60">
        <f t="shared" si="5"/>
        <v>9965.3705999999984</v>
      </c>
      <c r="F16" s="60">
        <f>'Transmission loss'!L15</f>
        <v>935.17399999999998</v>
      </c>
      <c r="G16" s="290">
        <f>('Transmission loss'!K40)/1000</f>
        <v>5.3711847921770394E-3</v>
      </c>
      <c r="H16" s="63">
        <f t="shared" si="0"/>
        <v>9030.1912288152071</v>
      </c>
      <c r="I16" s="62">
        <v>0.64259999999999995</v>
      </c>
      <c r="J16" s="61">
        <f t="shared" si="1"/>
        <v>5802.8008836366516</v>
      </c>
      <c r="K16" s="61">
        <v>0</v>
      </c>
      <c r="L16" s="61">
        <v>0</v>
      </c>
      <c r="M16" s="187">
        <f t="shared" si="2"/>
        <v>5802.8008836366516</v>
      </c>
      <c r="Q16" s="36">
        <f t="shared" si="3"/>
        <v>9030.1912288152071</v>
      </c>
      <c r="R16" s="37">
        <f t="shared" si="4"/>
        <v>5802.8008836366516</v>
      </c>
      <c r="S16" s="23"/>
    </row>
    <row r="17" spans="2:19">
      <c r="B17" s="25">
        <v>4</v>
      </c>
      <c r="C17" s="170">
        <f>'Net electricity'!E15</f>
        <v>10131.8112</v>
      </c>
      <c r="D17" s="60">
        <f>'Net electricity'!G15</f>
        <v>14.94</v>
      </c>
      <c r="E17" s="60">
        <f t="shared" si="5"/>
        <v>10116.8712</v>
      </c>
      <c r="F17" s="60">
        <f>'Transmission loss'!L16</f>
        <v>994.11400000000003</v>
      </c>
      <c r="G17" s="290">
        <f>('Transmission loss'!K41)/1000</f>
        <v>2.1615407937749186E-3</v>
      </c>
      <c r="H17" s="63">
        <f t="shared" si="0"/>
        <v>9122.7550384592068</v>
      </c>
      <c r="I17" s="62">
        <v>0.64259999999999995</v>
      </c>
      <c r="J17" s="61">
        <f t="shared" si="1"/>
        <v>5862.2823877138862</v>
      </c>
      <c r="K17" s="61">
        <v>0</v>
      </c>
      <c r="L17" s="61">
        <v>0</v>
      </c>
      <c r="M17" s="187">
        <f t="shared" si="2"/>
        <v>5862.2823877138862</v>
      </c>
      <c r="Q17" s="36">
        <f t="shared" si="3"/>
        <v>9122.7550384592068</v>
      </c>
      <c r="R17" s="37">
        <f t="shared" si="4"/>
        <v>5862.2823877138862</v>
      </c>
      <c r="S17" s="23"/>
    </row>
    <row r="18" spans="2:19">
      <c r="B18" s="26">
        <v>5</v>
      </c>
      <c r="C18" s="170">
        <f>'Net electricity'!E16</f>
        <v>4359.9348</v>
      </c>
      <c r="D18" s="60">
        <f>'Net electricity'!G16</f>
        <v>33.299999999999997</v>
      </c>
      <c r="E18" s="60">
        <f t="shared" si="5"/>
        <v>4326.6347999999998</v>
      </c>
      <c r="F18" s="60">
        <f>'Transmission loss'!L17</f>
        <v>178.148</v>
      </c>
      <c r="G18" s="290">
        <f>('Transmission loss'!K42)/1000</f>
        <v>1.0392266352663189E-2</v>
      </c>
      <c r="H18" s="63">
        <f t="shared" si="0"/>
        <v>4148.4764077336467</v>
      </c>
      <c r="I18" s="62">
        <v>0.64259999999999995</v>
      </c>
      <c r="J18" s="61">
        <f t="shared" si="1"/>
        <v>2665.8109396096411</v>
      </c>
      <c r="K18" s="61">
        <v>0</v>
      </c>
      <c r="L18" s="61">
        <v>0</v>
      </c>
      <c r="M18" s="187">
        <f t="shared" si="2"/>
        <v>2665.8109396096411</v>
      </c>
      <c r="Q18" s="36"/>
      <c r="R18" s="37"/>
      <c r="S18" s="23"/>
    </row>
    <row r="19" spans="2:19">
      <c r="B19" s="26">
        <v>6</v>
      </c>
      <c r="C19" s="170">
        <f>'Net electricity'!E17</f>
        <v>4400.6435999999994</v>
      </c>
      <c r="D19" s="60">
        <f>'Net electricity'!G17</f>
        <v>53.1</v>
      </c>
      <c r="E19" s="60">
        <f t="shared" si="5"/>
        <v>4347.5435999999991</v>
      </c>
      <c r="F19" s="60">
        <f>'Transmission loss'!L18</f>
        <v>187.54</v>
      </c>
      <c r="G19" s="290">
        <f>('Transmission loss'!K43)/1000</f>
        <v>2.7305572300517097E-2</v>
      </c>
      <c r="H19" s="63">
        <f t="shared" si="0"/>
        <v>4159.976294427699</v>
      </c>
      <c r="I19" s="62">
        <v>0.64259999999999995</v>
      </c>
      <c r="J19" s="61">
        <f t="shared" si="1"/>
        <v>2673.2007667992393</v>
      </c>
      <c r="K19" s="61">
        <v>0</v>
      </c>
      <c r="L19" s="61">
        <v>0</v>
      </c>
      <c r="M19" s="187">
        <f t="shared" si="2"/>
        <v>2673.2007667992393</v>
      </c>
      <c r="Q19" s="36"/>
      <c r="R19" s="37"/>
      <c r="S19" s="23"/>
    </row>
    <row r="20" spans="2:19">
      <c r="B20" s="26">
        <v>7</v>
      </c>
      <c r="C20" s="170">
        <f>'Net electricity'!E18</f>
        <v>5937.3720000000003</v>
      </c>
      <c r="D20" s="60">
        <f>'Net electricity'!G18</f>
        <v>31.14</v>
      </c>
      <c r="E20" s="60">
        <f t="shared" si="5"/>
        <v>5906.232</v>
      </c>
      <c r="F20" s="60">
        <f>'Transmission loss'!L19</f>
        <v>330.37700000000001</v>
      </c>
      <c r="G20" s="290">
        <f>('Transmission loss'!K44)/1000</f>
        <v>9.0878053957299237E-3</v>
      </c>
      <c r="H20" s="63">
        <f t="shared" si="0"/>
        <v>5575.8459121946034</v>
      </c>
      <c r="I20" s="62">
        <v>0.64259999999999995</v>
      </c>
      <c r="J20" s="61">
        <f t="shared" si="1"/>
        <v>3583.0385831762519</v>
      </c>
      <c r="K20" s="61">
        <v>0</v>
      </c>
      <c r="L20" s="61">
        <v>0</v>
      </c>
      <c r="M20" s="187">
        <f t="shared" si="2"/>
        <v>3583.0385831762519</v>
      </c>
      <c r="Q20" s="36"/>
      <c r="R20" s="37"/>
      <c r="S20" s="23"/>
    </row>
    <row r="21" spans="2:19">
      <c r="B21" s="26">
        <v>8</v>
      </c>
      <c r="C21" s="170">
        <f>'Net electricity'!E19</f>
        <v>6904.3535999999995</v>
      </c>
      <c r="D21" s="60">
        <f>'Net electricity'!G19</f>
        <v>36</v>
      </c>
      <c r="E21" s="60">
        <f t="shared" si="5"/>
        <v>6868.3535999999995</v>
      </c>
      <c r="F21" s="60">
        <f>'Transmission loss'!L20</f>
        <v>446.75299999999999</v>
      </c>
      <c r="G21" s="290">
        <f>('Transmission loss'!K45)/1000</f>
        <v>1.21458189658591E-2</v>
      </c>
      <c r="H21" s="63">
        <f t="shared" si="0"/>
        <v>6421.5884541810337</v>
      </c>
      <c r="I21" s="62">
        <v>0.64259999999999995</v>
      </c>
      <c r="J21" s="61">
        <f t="shared" si="1"/>
        <v>4126.5127406567317</v>
      </c>
      <c r="K21" s="61">
        <v>0</v>
      </c>
      <c r="L21" s="61">
        <v>0</v>
      </c>
      <c r="M21" s="187">
        <f t="shared" si="2"/>
        <v>4126.5127406567317</v>
      </c>
      <c r="Q21" s="36"/>
      <c r="R21" s="37"/>
      <c r="S21" s="23"/>
    </row>
    <row r="22" spans="2:19" ht="17.25" thickBot="1">
      <c r="B22" s="26">
        <v>9</v>
      </c>
      <c r="C22" s="170">
        <f>'Net electricity'!E20</f>
        <v>4854.9294</v>
      </c>
      <c r="D22" s="60">
        <f>'Net electricity'!G20</f>
        <v>42.48</v>
      </c>
      <c r="E22" s="60">
        <f t="shared" si="5"/>
        <v>4812.4494000000004</v>
      </c>
      <c r="F22" s="60">
        <f>'Transmission loss'!L21</f>
        <v>228.25899999999999</v>
      </c>
      <c r="G22" s="290">
        <f>('Transmission loss'!K46)/1000</f>
        <v>1.7475566272330947E-2</v>
      </c>
      <c r="H22" s="73">
        <f t="shared" si="0"/>
        <v>4584.1729244337284</v>
      </c>
      <c r="I22" s="72">
        <v>0.64259999999999995</v>
      </c>
      <c r="J22" s="60">
        <f t="shared" si="1"/>
        <v>2945.7895212411136</v>
      </c>
      <c r="K22" s="71">
        <v>0</v>
      </c>
      <c r="L22" s="71">
        <v>0</v>
      </c>
      <c r="M22" s="187">
        <f t="shared" si="2"/>
        <v>2945.7895212411136</v>
      </c>
      <c r="Q22" s="36">
        <f>C22-D22-F22-G22</f>
        <v>4584.1729244337284</v>
      </c>
      <c r="R22" s="37">
        <f t="shared" si="4"/>
        <v>2945.7895212411136</v>
      </c>
      <c r="S22" s="23"/>
    </row>
    <row r="23" spans="2:19" ht="17.25" thickBot="1">
      <c r="B23" s="27" t="s">
        <v>2</v>
      </c>
      <c r="C23" s="174">
        <f>SUM(C7:C22)</f>
        <v>104158.9893</v>
      </c>
      <c r="D23" s="175">
        <f>SUM(D7:D22)</f>
        <v>500.40000000000003</v>
      </c>
      <c r="E23" s="175">
        <f t="shared" si="5"/>
        <v>103658.58930000001</v>
      </c>
      <c r="F23" s="178">
        <f>SUM(F7:F22)</f>
        <v>6951.165</v>
      </c>
      <c r="G23" s="247">
        <f>SUM(G7:G22)</f>
        <v>0.16720958965015315</v>
      </c>
      <c r="H23" s="237">
        <f t="shared" si="0"/>
        <v>96707.257090410363</v>
      </c>
      <c r="I23" s="176"/>
      <c r="J23" s="175">
        <f>SUM(J7:J22)</f>
        <v>62144.083406297694</v>
      </c>
      <c r="K23" s="177">
        <v>0</v>
      </c>
      <c r="L23" s="178">
        <f>SUM(L7:L22)</f>
        <v>0</v>
      </c>
      <c r="M23" s="179">
        <f>SUM(M7:M22)</f>
        <v>62144.083406297694</v>
      </c>
      <c r="Q23" s="36">
        <f>C23-D23-F23-G23</f>
        <v>96707.257090410363</v>
      </c>
      <c r="R23" s="37">
        <f t="shared" si="4"/>
        <v>62144.083406297694</v>
      </c>
      <c r="S23" s="23"/>
    </row>
    <row r="24" spans="2:19">
      <c r="C24" s="58"/>
      <c r="I24" s="57"/>
      <c r="K24" s="57"/>
      <c r="L24" s="57"/>
      <c r="M24" s="57"/>
      <c r="N24" s="56"/>
    </row>
    <row r="25" spans="2:19" ht="20.25">
      <c r="B25" s="261" t="s">
        <v>4</v>
      </c>
      <c r="C25" s="261"/>
      <c r="D25" s="261"/>
      <c r="E25" s="200"/>
      <c r="F25" s="200"/>
      <c r="G25" s="200"/>
      <c r="M25" s="38"/>
      <c r="N25" s="59"/>
    </row>
    <row r="26" spans="2:19" ht="21" thickBot="1">
      <c r="B26" s="261"/>
      <c r="C26" s="261"/>
      <c r="D26" s="261"/>
      <c r="E26" s="200"/>
      <c r="F26" s="200"/>
      <c r="G26" s="200"/>
    </row>
    <row r="27" spans="2:19" ht="17.25" thickTop="1">
      <c r="B27" s="2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5"/>
      <c r="Q27" s="6"/>
    </row>
    <row r="28" spans="2:19" ht="23.25">
      <c r="B28" s="19" t="s">
        <v>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5"/>
      <c r="Q28" s="6"/>
    </row>
    <row r="29" spans="2:19" ht="20.25">
      <c r="B29" s="20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5"/>
      <c r="Q29" s="6"/>
    </row>
    <row r="30" spans="2:19" ht="23.25">
      <c r="B30" s="20" t="s">
        <v>10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5"/>
      <c r="Q30" s="6"/>
    </row>
    <row r="31" spans="2:19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5"/>
      <c r="Q31" s="6"/>
    </row>
    <row r="32" spans="2:19" ht="18.75">
      <c r="B32" s="12" t="s">
        <v>5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5"/>
      <c r="Q32" s="6"/>
    </row>
    <row r="33" spans="2:17" ht="18.75">
      <c r="B33" s="12" t="s">
        <v>6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5"/>
      <c r="Q33" s="6"/>
    </row>
    <row r="34" spans="2:17">
      <c r="B34" s="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5"/>
      <c r="Q34" s="6"/>
    </row>
    <row r="35" spans="2:17">
      <c r="B35" s="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5"/>
      <c r="Q35" s="6"/>
    </row>
    <row r="36" spans="2:17" ht="20.25">
      <c r="B36" s="15" t="s">
        <v>11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5"/>
      <c r="Q36" s="6"/>
    </row>
    <row r="37" spans="2:17"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5"/>
      <c r="Q37" s="6"/>
    </row>
    <row r="38" spans="2:17">
      <c r="B38" s="13" t="s">
        <v>7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5"/>
      <c r="Q38" s="6"/>
    </row>
    <row r="39" spans="2:17">
      <c r="B39" s="12" t="s">
        <v>8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5"/>
      <c r="Q39" s="6"/>
    </row>
    <row r="40" spans="2:17">
      <c r="B40" s="12" t="s">
        <v>9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5"/>
      <c r="Q40" s="6"/>
    </row>
    <row r="41" spans="2:17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5"/>
      <c r="Q41" s="6"/>
    </row>
    <row r="42" spans="2:17" ht="20.25">
      <c r="B42" s="20" t="s">
        <v>25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5"/>
      <c r="Q42" s="6"/>
    </row>
    <row r="43" spans="2:17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5"/>
      <c r="Q43" s="6"/>
    </row>
    <row r="44" spans="2:17" ht="20.25">
      <c r="B44" s="20" t="s">
        <v>52</v>
      </c>
      <c r="C44" s="17" t="s">
        <v>26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5"/>
      <c r="Q44" s="6"/>
    </row>
    <row r="45" spans="2:17" ht="17.25" thickBot="1"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5"/>
      <c r="Q45" s="6"/>
    </row>
    <row r="46" spans="2:17" ht="17.25" thickTop="1"/>
  </sheetData>
  <mergeCells count="3">
    <mergeCell ref="B25:D26"/>
    <mergeCell ref="B4:B5"/>
    <mergeCell ref="B2:D3"/>
  </mergeCells>
  <phoneticPr fontId="9" type="noConversion"/>
  <pageMargins left="0.7" right="0.7" top="0.75" bottom="0.75" header="0.3" footer="0.3"/>
  <pageSetup paperSize="9" orientation="portrait" verticalDpi="0" r:id="rId1"/>
  <ignoredErrors>
    <ignoredError sqref="E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Net electricity</vt:lpstr>
      <vt:lpstr>Transmission loss</vt:lpstr>
      <vt:lpstr>Emission reduction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heeseung</dc:creator>
  <cp:lastModifiedBy>김혜준</cp:lastModifiedBy>
  <dcterms:created xsi:type="dcterms:W3CDTF">2010-09-30T02:18:07Z</dcterms:created>
  <dcterms:modified xsi:type="dcterms:W3CDTF">2012-11-26T02:38:15Z</dcterms:modified>
</cp:coreProperties>
</file>