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Emission Factor Calculation" sheetId="3" r:id="rId1"/>
    <sheet name="CER Calculations" sheetId="1" r:id="rId2"/>
    <sheet name="Summary" sheetId="2" r:id="rId3"/>
  </sheets>
  <calcPr calcId="145621"/>
</workbook>
</file>

<file path=xl/calcChain.xml><?xml version="1.0" encoding="utf-8"?>
<calcChain xmlns="http://schemas.openxmlformats.org/spreadsheetml/2006/main">
  <c r="S14" i="3" l="1"/>
  <c r="R14" i="3"/>
  <c r="Q14" i="3"/>
  <c r="P30" i="3" s="1"/>
  <c r="P34" i="3" s="1"/>
  <c r="C8" i="1" s="1"/>
  <c r="C5" i="1"/>
  <c r="C7" i="1"/>
  <c r="C9" i="1" l="1"/>
  <c r="C6" i="2" s="1"/>
  <c r="C8" i="2" l="1"/>
  <c r="C9" i="2"/>
  <c r="C12" i="2"/>
  <c r="C3" i="2"/>
  <c r="C5" i="2"/>
  <c r="C11" i="2"/>
  <c r="C10" i="2"/>
  <c r="C4" i="2"/>
  <c r="C12" i="1"/>
  <c r="C7" i="2"/>
  <c r="C13" i="2" l="1"/>
  <c r="C15" i="2" s="1"/>
</calcChain>
</file>

<file path=xl/sharedStrings.xml><?xml version="1.0" encoding="utf-8"?>
<sst xmlns="http://schemas.openxmlformats.org/spreadsheetml/2006/main" count="252" uniqueCount="90">
  <si>
    <t>Parameters</t>
  </si>
  <si>
    <t>Reference</t>
  </si>
  <si>
    <t>No of WTGs</t>
  </si>
  <si>
    <t>MWh</t>
  </si>
  <si>
    <t>Calculated</t>
  </si>
  <si>
    <t>Percent</t>
  </si>
  <si>
    <t>Net generation/export (EGy)</t>
  </si>
  <si>
    <t>Years</t>
  </si>
  <si>
    <r>
      <t>Annual estimation of emission reductions in tonnes of CO</t>
    </r>
    <r>
      <rPr>
        <b/>
        <vertAlign val="subscript"/>
        <sz val="11"/>
        <color indexed="8"/>
        <rFont val="Times New Roman"/>
        <family val="1"/>
      </rPr>
      <t>2</t>
    </r>
    <r>
      <rPr>
        <b/>
        <sz val="11"/>
        <color indexed="8"/>
        <rFont val="Times New Roman"/>
        <family val="1"/>
      </rPr>
      <t>e</t>
    </r>
  </si>
  <si>
    <r>
      <t>*1</t>
    </r>
    <r>
      <rPr>
        <vertAlign val="superscript"/>
        <sz val="11"/>
        <color indexed="8"/>
        <rFont val="Times New Roman"/>
        <family val="1"/>
      </rPr>
      <t>st</t>
    </r>
    <r>
      <rPr>
        <sz val="11"/>
        <color indexed="8"/>
        <rFont val="Times New Roman"/>
        <family val="1"/>
      </rPr>
      <t xml:space="preserve"> year</t>
    </r>
  </si>
  <si>
    <r>
      <t>2</t>
    </r>
    <r>
      <rPr>
        <vertAlign val="superscript"/>
        <sz val="11"/>
        <color indexed="8"/>
        <rFont val="Times New Roman"/>
        <family val="1"/>
      </rPr>
      <t>nd</t>
    </r>
    <r>
      <rPr>
        <sz val="11"/>
        <color indexed="8"/>
        <rFont val="Times New Roman"/>
        <family val="1"/>
      </rPr>
      <t xml:space="preserve"> year</t>
    </r>
  </si>
  <si>
    <r>
      <t>3</t>
    </r>
    <r>
      <rPr>
        <vertAlign val="superscript"/>
        <sz val="11"/>
        <color indexed="8"/>
        <rFont val="Times New Roman"/>
        <family val="1"/>
      </rPr>
      <t>rd</t>
    </r>
    <r>
      <rPr>
        <sz val="11"/>
        <color indexed="8"/>
        <rFont val="Times New Roman"/>
        <family val="1"/>
      </rPr>
      <t xml:space="preserve"> year</t>
    </r>
  </si>
  <si>
    <r>
      <t>4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</si>
  <si>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r>
      <t>5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</si>
  <si>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r>
      <t>6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</si>
  <si>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r>
      <t>7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</si>
  <si>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t>Total estimated reductions (tonnes of CO2e)</t>
  </si>
  <si>
    <t>Total number of crediting years</t>
  </si>
  <si>
    <t>Annual average over the crediting period of estimated reductions (tonnes of CO2e)</t>
  </si>
  <si>
    <r>
      <t>*1</t>
    </r>
    <r>
      <rPr>
        <vertAlign val="superscript"/>
        <sz val="11"/>
        <color indexed="30"/>
        <rFont val="Times New Roman"/>
        <family val="1"/>
      </rPr>
      <t>st</t>
    </r>
    <r>
      <rPr>
        <sz val="11"/>
        <color indexed="30"/>
        <rFont val="Times New Roman"/>
        <family val="1"/>
      </rPr>
      <t xml:space="preserve"> year begins from the date of registration, and each year extends for 12 months.</t>
    </r>
  </si>
  <si>
    <r>
      <t>8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</si>
  <si>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r>
      <t>9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</si>
  <si>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r>
      <t>10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year</t>
    </r>
  </si>
  <si>
    <t>Unit</t>
  </si>
  <si>
    <t>Installed Capacity Per Machine</t>
  </si>
  <si>
    <t>MW</t>
  </si>
  <si>
    <t xml:space="preserve">Total Installed Capacity </t>
  </si>
  <si>
    <t>Values</t>
  </si>
  <si>
    <t>PLF</t>
  </si>
  <si>
    <r>
      <t>tCO</t>
    </r>
    <r>
      <rPr>
        <sz val="8"/>
        <rFont val="Arial"/>
        <family val="2"/>
      </rPr>
      <t>2</t>
    </r>
    <r>
      <rPr>
        <sz val="10"/>
        <rFont val="Arial"/>
        <family val="2"/>
      </rPr>
      <t>/MWh</t>
    </r>
  </si>
  <si>
    <t xml:space="preserve">Basline emission factor </t>
  </si>
  <si>
    <t>Project emissions(PEy)=(B)</t>
  </si>
  <si>
    <t xml:space="preserve">  Total Emission reduction (ERy)=(A-B-C)</t>
  </si>
  <si>
    <t>Leakage emissions(LEy)=(C)</t>
  </si>
  <si>
    <t>Basline emissions(BEy)=(A)</t>
  </si>
  <si>
    <t>Leakage emissions for the project activity are zero.</t>
  </si>
  <si>
    <t>Project emissions for the project activity are zero.</t>
  </si>
  <si>
    <r>
      <t>tCO</t>
    </r>
    <r>
      <rPr>
        <sz val="8"/>
        <rFont val="Arial"/>
        <family val="2"/>
      </rPr>
      <t>2</t>
    </r>
  </si>
  <si>
    <t>Emission Factor of NEWNE Grid of India</t>
  </si>
  <si>
    <t>Title of Project Activity: Vish Wind Power Project in Rajasthan</t>
  </si>
  <si>
    <t>Third Party Assessment</t>
  </si>
  <si>
    <t>CENTRAL ELECTRICITY AUTHORITY: CO2 BASELINE DATABASE</t>
  </si>
  <si>
    <t xml:space="preserve">VERSION </t>
  </si>
  <si>
    <t>7.0</t>
  </si>
  <si>
    <t>DATE</t>
  </si>
  <si>
    <t>BASELINE METHODOLOGY</t>
  </si>
  <si>
    <t>ACM0002 / Ver 12.2.0 and "Tool to Calculate the Emission Factor for an Electricity System", Version 2.2.1</t>
  </si>
  <si>
    <t>EMISSION FACTORS</t>
  </si>
  <si>
    <t>Weighted Average Emission Rate (tCO2/MWh) (excl. Imports)</t>
  </si>
  <si>
    <t>Weighted Average Emission Rate (tCO2/MWh) (incl. Imports) (2)</t>
  </si>
  <si>
    <t>2006-07</t>
  </si>
  <si>
    <t>2007-08</t>
  </si>
  <si>
    <t>2008-09</t>
  </si>
  <si>
    <t>2009-10</t>
  </si>
  <si>
    <t>2010-11</t>
  </si>
  <si>
    <t>NEWNE</t>
  </si>
  <si>
    <t>South</t>
  </si>
  <si>
    <t>India</t>
  </si>
  <si>
    <t>Simple Operating Margin (tCO2/MWh) (excl. Imports) (1)</t>
  </si>
  <si>
    <t>Simple Operating Margin (tCO2/MWh) (incl. Imports) (1) (2)</t>
  </si>
  <si>
    <t>Build Margin (tCO2/MWh) (excl. Imports)</t>
  </si>
  <si>
    <t>Build Margin (tCO2/MWh) (not adjusted for imports)</t>
  </si>
  <si>
    <t>Combined Margin (tCO2/MWh) (excl. Imports) (1)</t>
  </si>
  <si>
    <t>Combined Margin in tCO2/MWh (incl. Imports) (1) (2)</t>
  </si>
  <si>
    <r>
      <t xml:space="preserve">(1) Operating margin is based on the data for the same year. This corresponds to the </t>
    </r>
    <r>
      <rPr>
        <i/>
        <sz val="8"/>
        <rFont val="Arial"/>
        <family val="2"/>
      </rPr>
      <t xml:space="preserve">ex post option </t>
    </r>
  </si>
  <si>
    <t xml:space="preserve">      given in "Tool to Calculate the Emission Factor for an Electricity System", Ver. 2.2.1 (p.6)</t>
  </si>
  <si>
    <t>(2) Adjustments for imports from other Indian grids are based on operating margin of exporting grid.</t>
  </si>
  <si>
    <t xml:space="preserve">      For imports from other countries, an emission factor of zero is used.</t>
  </si>
  <si>
    <t xml:space="preserve">      See "Tool to Calculate the Emission Factor for an Electricity System", Ver. 2.2.1 (p.4), option b</t>
  </si>
  <si>
    <t>GENERATION DATA</t>
  </si>
  <si>
    <t>EMISSION DATA</t>
  </si>
  <si>
    <t>Gross Generation Total (GWh)</t>
  </si>
  <si>
    <t>Absolute Emissions Total (tCO2)</t>
  </si>
  <si>
    <t>Net Generation Total (GWh)</t>
  </si>
  <si>
    <t>Absolute Emissions OM (tCO2)</t>
  </si>
  <si>
    <t>Share of Must-Run (Hydro/Nuclear) (% of Net Generation)</t>
  </si>
  <si>
    <t>Absolute Emissions BM (tCO2)</t>
  </si>
  <si>
    <t>Net Generation in Operating Margin (GWh)</t>
  </si>
  <si>
    <t>IMPORT DATA</t>
  </si>
  <si>
    <t>Net Imports (GWh) - Net exporting grids are set to zero</t>
  </si>
  <si>
    <t>0</t>
  </si>
  <si>
    <t>20% of Net Generation (GWh)</t>
  </si>
  <si>
    <t>Share of Net Imports (% of Net Generation)</t>
  </si>
  <si>
    <t>Net Generation in Build Margin (GWh)</t>
  </si>
  <si>
    <t>Net Generation in Operating Margin (GWh) including imports</t>
  </si>
  <si>
    <t>Simple OM for NEWNE Grid</t>
  </si>
  <si>
    <t>Combined Margin for NEWNE</t>
  </si>
  <si>
    <t>Final Calculations</t>
  </si>
  <si>
    <t>Title of Project Activity: Wind Power Project in Gujarat, India</t>
  </si>
  <si>
    <r>
      <t>tCO</t>
    </r>
    <r>
      <rPr>
        <b/>
        <sz val="8"/>
        <rFont val="Arial"/>
        <family val="2"/>
      </rPr>
      <t>2/year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</si>
</sst>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000"/>
    <numFmt numFmtId="165" formatCode="0.0"/>
    <numFmt numFmtId="166" formatCode="_(* #,##0_);_(* \(#,##0\);_(* &quot;-&quot;??_);_(@_)"/>
    <numFmt numFmtId="167" formatCode="_(* #,##0.0000_);_(* \(#,##0.0000\);_(* &quot;-&quot;??_);_(@_)"/>
    <numFmt numFmtId="168" formatCode="0.0%"/>
    <numFmt numFmtId="169" formatCode="#,##0.00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30"/>
      <name val="Times New Roman"/>
      <family val="1"/>
    </font>
    <font>
      <b/>
      <vertAlign val="subscript"/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vertAlign val="superscript"/>
      <sz val="11"/>
      <color indexed="30"/>
      <name val="Times New Roman"/>
      <family val="1"/>
    </font>
    <font>
      <sz val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8"/>
      <name val="Arial"/>
      <family val="2"/>
    </font>
    <font>
      <sz val="11"/>
      <color indexed="8"/>
      <name val="Calibri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30"/>
      <name val="Times New Roman"/>
      <family val="1"/>
    </font>
    <font>
      <sz val="11"/>
      <color indexed="30"/>
      <name val="Calibri"/>
      <family val="2"/>
    </font>
    <font>
      <sz val="10"/>
      <color indexed="8"/>
      <name val="Arial"/>
      <family val="2"/>
    </font>
    <font>
      <sz val="10"/>
      <color indexed="30"/>
      <name val="Arial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i/>
      <sz val="8"/>
      <name val="Arial"/>
      <family val="2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" fontId="1" fillId="0" borderId="0" xfId="0" applyNumberFormat="1" applyFont="1" applyFill="1" applyBorder="1" applyAlignment="1">
      <alignment horizontal="center" vertical="center"/>
    </xf>
    <xf numFmtId="166" fontId="1" fillId="0" borderId="0" xfId="1" applyNumberFormat="1" applyFont="1" applyFill="1" applyBorder="1" applyAlignment="1">
      <alignment vertical="center"/>
    </xf>
    <xf numFmtId="0" fontId="0" fillId="0" borderId="0" xfId="0" applyBorder="1"/>
    <xf numFmtId="0" fontId="14" fillId="2" borderId="1" xfId="0" applyFont="1" applyFill="1" applyBorder="1" applyAlignment="1">
      <alignment horizontal="center" wrapText="1"/>
    </xf>
    <xf numFmtId="3" fontId="15" fillId="0" borderId="2" xfId="0" applyNumberFormat="1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7" fillId="0" borderId="0" xfId="0" applyFont="1" applyBorder="1"/>
    <xf numFmtId="0" fontId="17" fillId="0" borderId="0" xfId="0" applyFont="1"/>
    <xf numFmtId="0" fontId="18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3" fontId="1" fillId="0" borderId="1" xfId="1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/>
    </xf>
    <xf numFmtId="2" fontId="19" fillId="0" borderId="1" xfId="0" applyNumberFormat="1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left" vertical="center" wrapText="1"/>
    </xf>
    <xf numFmtId="0" fontId="20" fillId="0" borderId="0" xfId="0" applyFont="1"/>
    <xf numFmtId="165" fontId="2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wrapText="1"/>
    </xf>
    <xf numFmtId="165" fontId="1" fillId="6" borderId="1" xfId="0" applyNumberFormat="1" applyFont="1" applyFill="1" applyBorder="1" applyAlignment="1">
      <alignment horizontal="center" vertical="center"/>
    </xf>
    <xf numFmtId="166" fontId="1" fillId="6" borderId="1" xfId="1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 wrapText="1"/>
    </xf>
    <xf numFmtId="37" fontId="1" fillId="6" borderId="1" xfId="1" applyNumberFormat="1" applyFont="1" applyFill="1" applyBorder="1" applyAlignment="1">
      <alignment horizontal="right" vertical="center"/>
    </xf>
    <xf numFmtId="166" fontId="20" fillId="5" borderId="1" xfId="0" applyNumberFormat="1" applyFont="1" applyFill="1" applyBorder="1" applyAlignment="1">
      <alignment vertical="center"/>
    </xf>
    <xf numFmtId="3" fontId="15" fillId="5" borderId="3" xfId="0" applyNumberFormat="1" applyFont="1" applyFill="1" applyBorder="1" applyAlignment="1">
      <alignment horizontal="center" wrapText="1"/>
    </xf>
    <xf numFmtId="3" fontId="15" fillId="5" borderId="1" xfId="0" applyNumberFormat="1" applyFont="1" applyFill="1" applyBorder="1" applyAlignment="1">
      <alignment horizontal="center" wrapText="1"/>
    </xf>
    <xf numFmtId="0" fontId="9" fillId="3" borderId="0" xfId="0" applyFont="1" applyFill="1"/>
    <xf numFmtId="0" fontId="9" fillId="3" borderId="0" xfId="0" applyFont="1" applyFill="1" applyBorder="1"/>
    <xf numFmtId="0" fontId="9" fillId="3" borderId="0" xfId="0" applyFont="1" applyFill="1" applyBorder="1" applyAlignment="1">
      <alignment horizontal="right"/>
    </xf>
    <xf numFmtId="0" fontId="0" fillId="3" borderId="0" xfId="0" applyFill="1"/>
    <xf numFmtId="0" fontId="12" fillId="3" borderId="4" xfId="0" applyFont="1" applyFill="1" applyBorder="1"/>
    <xf numFmtId="0" fontId="9" fillId="3" borderId="4" xfId="0" applyFont="1" applyFill="1" applyBorder="1" applyAlignment="1">
      <alignment horizontal="right"/>
    </xf>
    <xf numFmtId="0" fontId="9" fillId="3" borderId="4" xfId="0" applyFont="1" applyFill="1" applyBorder="1"/>
    <xf numFmtId="0" fontId="12" fillId="3" borderId="0" xfId="0" applyFont="1" applyFill="1" applyBorder="1"/>
    <xf numFmtId="49" fontId="12" fillId="3" borderId="0" xfId="0" applyNumberFormat="1" applyFont="1" applyFill="1" applyBorder="1" applyAlignment="1">
      <alignment horizontal="left"/>
    </xf>
    <xf numFmtId="17" fontId="12" fillId="3" borderId="0" xfId="0" quotePrefix="1" applyNumberFormat="1" applyFont="1" applyFill="1" applyBorder="1" applyAlignment="1">
      <alignment horizontal="left"/>
    </xf>
    <xf numFmtId="0" fontId="12" fillId="3" borderId="0" xfId="0" applyFont="1" applyFill="1" applyBorder="1" applyAlignment="1">
      <alignment horizontal="right"/>
    </xf>
    <xf numFmtId="0" fontId="12" fillId="3" borderId="0" xfId="0" applyFont="1" applyFill="1" applyBorder="1" applyAlignment="1">
      <alignment horizontal="left"/>
    </xf>
    <xf numFmtId="3" fontId="9" fillId="3" borderId="0" xfId="0" applyNumberFormat="1" applyFont="1" applyFill="1" applyBorder="1" applyAlignment="1">
      <alignment horizontal="right"/>
    </xf>
    <xf numFmtId="0" fontId="12" fillId="3" borderId="5" xfId="0" applyFont="1" applyFill="1" applyBorder="1"/>
    <xf numFmtId="4" fontId="9" fillId="3" borderId="5" xfId="0" applyNumberFormat="1" applyFont="1" applyFill="1" applyBorder="1" applyAlignment="1">
      <alignment horizontal="right"/>
    </xf>
    <xf numFmtId="0" fontId="9" fillId="3" borderId="5" xfId="0" applyFont="1" applyFill="1" applyBorder="1"/>
    <xf numFmtId="4" fontId="9" fillId="3" borderId="0" xfId="0" applyNumberFormat="1" applyFont="1" applyFill="1" applyBorder="1" applyAlignment="1">
      <alignment horizontal="right"/>
    </xf>
    <xf numFmtId="0" fontId="9" fillId="3" borderId="6" xfId="0" applyFont="1" applyFill="1" applyBorder="1"/>
    <xf numFmtId="4" fontId="9" fillId="3" borderId="6" xfId="0" applyNumberFormat="1" applyFont="1" applyFill="1" applyBorder="1" applyAlignment="1">
      <alignment horizontal="right"/>
    </xf>
    <xf numFmtId="4" fontId="9" fillId="3" borderId="0" xfId="0" applyNumberFormat="1" applyFont="1" applyFill="1" applyBorder="1"/>
    <xf numFmtId="2" fontId="9" fillId="3" borderId="0" xfId="0" applyNumberFormat="1" applyFont="1" applyFill="1" applyBorder="1" applyAlignment="1">
      <alignment horizontal="right"/>
    </xf>
    <xf numFmtId="0" fontId="9" fillId="3" borderId="0" xfId="0" applyFont="1" applyFill="1" applyBorder="1" applyAlignment="1">
      <alignment horizontal="left"/>
    </xf>
    <xf numFmtId="2" fontId="9" fillId="3" borderId="0" xfId="0" applyNumberFormat="1" applyFont="1" applyFill="1" applyBorder="1"/>
    <xf numFmtId="0" fontId="9" fillId="0" borderId="0" xfId="0" applyFont="1" applyFill="1" applyBorder="1"/>
    <xf numFmtId="0" fontId="12" fillId="3" borderId="6" xfId="0" applyFont="1" applyFill="1" applyBorder="1"/>
    <xf numFmtId="3" fontId="9" fillId="3" borderId="5" xfId="0" applyNumberFormat="1" applyFont="1" applyFill="1" applyBorder="1" applyAlignment="1">
      <alignment horizontal="right"/>
    </xf>
    <xf numFmtId="3" fontId="9" fillId="3" borderId="6" xfId="0" applyNumberFormat="1" applyFont="1" applyFill="1" applyBorder="1" applyAlignment="1">
      <alignment horizontal="right"/>
    </xf>
    <xf numFmtId="9" fontId="12" fillId="3" borderId="0" xfId="0" applyNumberFormat="1" applyFont="1" applyFill="1" applyBorder="1"/>
    <xf numFmtId="168" fontId="9" fillId="3" borderId="0" xfId="2" applyNumberFormat="1" applyFont="1" applyFill="1" applyBorder="1" applyAlignment="1">
      <alignment horizontal="right"/>
    </xf>
    <xf numFmtId="168" fontId="9" fillId="3" borderId="5" xfId="0" applyNumberFormat="1" applyFont="1" applyFill="1" applyBorder="1" applyAlignment="1">
      <alignment horizontal="right"/>
    </xf>
    <xf numFmtId="168" fontId="9" fillId="3" borderId="0" xfId="0" applyNumberFormat="1" applyFont="1" applyFill="1" applyBorder="1" applyAlignment="1">
      <alignment horizontal="right"/>
    </xf>
    <xf numFmtId="168" fontId="9" fillId="3" borderId="6" xfId="2" applyNumberFormat="1" applyFont="1" applyFill="1" applyBorder="1" applyAlignment="1">
      <alignment horizontal="right"/>
    </xf>
    <xf numFmtId="168" fontId="9" fillId="3" borderId="6" xfId="0" applyNumberFormat="1" applyFont="1" applyFill="1" applyBorder="1" applyAlignment="1">
      <alignment horizontal="right"/>
    </xf>
    <xf numFmtId="3" fontId="9" fillId="3" borderId="4" xfId="0" applyNumberFormat="1" applyFont="1" applyFill="1" applyBorder="1" applyAlignment="1">
      <alignment horizontal="right"/>
    </xf>
    <xf numFmtId="0" fontId="9" fillId="3" borderId="0" xfId="0" applyFont="1" applyFill="1" applyAlignment="1">
      <alignment horizontal="right"/>
    </xf>
    <xf numFmtId="168" fontId="9" fillId="3" borderId="4" xfId="0" applyNumberFormat="1" applyFont="1" applyFill="1" applyBorder="1" applyAlignment="1">
      <alignment horizontal="right"/>
    </xf>
    <xf numFmtId="169" fontId="9" fillId="3" borderId="5" xfId="0" applyNumberFormat="1" applyFont="1" applyFill="1" applyBorder="1" applyAlignment="1">
      <alignment horizontal="right"/>
    </xf>
    <xf numFmtId="169" fontId="9" fillId="3" borderId="0" xfId="0" applyNumberFormat="1" applyFont="1" applyFill="1" applyBorder="1" applyAlignment="1">
      <alignment horizontal="right"/>
    </xf>
    <xf numFmtId="3" fontId="12" fillId="3" borderId="5" xfId="0" applyNumberFormat="1" applyFont="1" applyFill="1" applyBorder="1" applyAlignment="1">
      <alignment horizontal="right"/>
    </xf>
    <xf numFmtId="169" fontId="12" fillId="3" borderId="5" xfId="0" applyNumberFormat="1" applyFont="1" applyFill="1" applyBorder="1" applyAlignment="1">
      <alignment horizontal="right"/>
    </xf>
    <xf numFmtId="164" fontId="0" fillId="3" borderId="0" xfId="0" applyNumberFormat="1" applyFill="1"/>
    <xf numFmtId="167" fontId="1" fillId="0" borderId="1" xfId="1" applyNumberFormat="1" applyFont="1" applyFill="1" applyBorder="1" applyAlignment="1">
      <alignment horizontal="center" vertical="center"/>
    </xf>
    <xf numFmtId="0" fontId="24" fillId="3" borderId="0" xfId="0" applyFont="1" applyFill="1"/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Percent" xfId="2" builtinId="5"/>
    <cellStyle name="Percent 2" xfId="3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topLeftCell="J11" workbookViewId="0">
      <selection activeCell="P34" sqref="P34"/>
    </sheetView>
  </sheetViews>
  <sheetFormatPr defaultRowHeight="15" x14ac:dyDescent="0.25"/>
  <cols>
    <col min="1" max="1" width="3.85546875" style="41" customWidth="1"/>
    <col min="2" max="14" width="11.42578125" style="41" customWidth="1"/>
    <col min="15" max="15" width="9.140625" style="41"/>
    <col min="16" max="16" width="9.5703125" style="41" bestFit="1" customWidth="1"/>
    <col min="17" max="16384" width="9.140625" style="41"/>
  </cols>
  <sheetData>
    <row r="1" spans="1:22" x14ac:dyDescent="0.25">
      <c r="A1" s="38"/>
      <c r="B1" s="39"/>
      <c r="C1" s="40"/>
      <c r="D1" s="40"/>
      <c r="E1" s="40"/>
      <c r="F1" s="40"/>
      <c r="G1" s="40"/>
      <c r="H1" s="39"/>
      <c r="I1" s="39"/>
      <c r="J1" s="40"/>
      <c r="K1" s="40"/>
      <c r="L1" s="40"/>
      <c r="M1" s="39"/>
      <c r="N1" s="39"/>
    </row>
    <row r="2" spans="1:22" x14ac:dyDescent="0.25">
      <c r="A2" s="38"/>
      <c r="B2" s="42" t="s">
        <v>41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44"/>
      <c r="P2" s="43"/>
      <c r="Q2" s="43"/>
      <c r="R2" s="43"/>
      <c r="S2" s="43"/>
      <c r="T2" s="43"/>
      <c r="U2" s="43"/>
      <c r="V2" s="43"/>
    </row>
    <row r="3" spans="1:22" x14ac:dyDescent="0.25">
      <c r="A3" s="38"/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9"/>
      <c r="O3" s="39"/>
      <c r="P3" s="40"/>
      <c r="Q3" s="40"/>
      <c r="R3" s="40"/>
      <c r="S3" s="40"/>
      <c r="T3" s="40"/>
      <c r="U3" s="40"/>
      <c r="V3" s="40"/>
    </row>
    <row r="4" spans="1:22" x14ac:dyDescent="0.25">
      <c r="A4" s="38"/>
      <c r="B4" s="45" t="s">
        <v>42</v>
      </c>
      <c r="C4" s="40"/>
      <c r="D4" s="40"/>
      <c r="E4" s="46" t="s">
        <v>43</v>
      </c>
      <c r="F4" s="40"/>
      <c r="G4" s="40"/>
      <c r="H4" s="40"/>
      <c r="I4" s="40"/>
      <c r="J4" s="40"/>
      <c r="K4" s="40"/>
      <c r="L4" s="40"/>
      <c r="M4" s="40"/>
      <c r="N4" s="39"/>
      <c r="O4" s="39"/>
      <c r="P4" s="40"/>
      <c r="Q4" s="40"/>
      <c r="R4" s="40"/>
      <c r="S4" s="40"/>
      <c r="T4" s="40"/>
      <c r="U4" s="40"/>
      <c r="V4" s="40"/>
    </row>
    <row r="5" spans="1:22" x14ac:dyDescent="0.25">
      <c r="A5" s="38"/>
      <c r="B5" s="45" t="s">
        <v>44</v>
      </c>
      <c r="C5" s="38"/>
      <c r="D5" s="40"/>
      <c r="E5" s="47">
        <v>40909</v>
      </c>
      <c r="F5" s="40"/>
      <c r="G5" s="40"/>
      <c r="H5" s="40"/>
      <c r="I5" s="40"/>
      <c r="J5" s="40"/>
      <c r="K5" s="40"/>
      <c r="L5" s="40"/>
      <c r="M5" s="40"/>
      <c r="N5" s="39"/>
      <c r="O5" s="39"/>
      <c r="P5" s="40"/>
      <c r="Q5" s="40"/>
      <c r="R5" s="40"/>
      <c r="S5" s="40"/>
      <c r="T5" s="40"/>
      <c r="U5" s="40"/>
      <c r="V5" s="40"/>
    </row>
    <row r="6" spans="1:22" x14ac:dyDescent="0.25">
      <c r="A6" s="38"/>
      <c r="B6" s="45" t="s">
        <v>45</v>
      </c>
      <c r="C6" s="48"/>
      <c r="D6" s="40"/>
      <c r="E6" s="49" t="s">
        <v>46</v>
      </c>
      <c r="F6" s="49"/>
      <c r="G6" s="40"/>
      <c r="H6" s="40"/>
      <c r="I6" s="40"/>
      <c r="J6" s="40"/>
      <c r="K6" s="40"/>
      <c r="L6" s="40"/>
      <c r="M6" s="40"/>
      <c r="N6" s="39"/>
      <c r="O6" s="39"/>
      <c r="P6" s="40"/>
      <c r="Q6" s="40"/>
      <c r="R6" s="40"/>
      <c r="S6" s="40"/>
      <c r="T6" s="40"/>
      <c r="U6" s="40"/>
      <c r="V6" s="40"/>
    </row>
    <row r="7" spans="1:22" x14ac:dyDescent="0.25">
      <c r="A7" s="38"/>
      <c r="B7" s="44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4"/>
      <c r="O7" s="44"/>
      <c r="P7" s="43"/>
      <c r="Q7" s="43"/>
      <c r="R7" s="43"/>
      <c r="S7" s="43"/>
      <c r="T7" s="43"/>
      <c r="U7" s="43"/>
      <c r="V7" s="43"/>
    </row>
    <row r="8" spans="1:22" x14ac:dyDescent="0.25">
      <c r="A8" s="38"/>
      <c r="B8" s="39"/>
      <c r="C8" s="40"/>
      <c r="D8" s="40"/>
      <c r="E8" s="40"/>
      <c r="F8" s="40"/>
      <c r="G8" s="40"/>
      <c r="H8" s="39"/>
      <c r="I8" s="39"/>
      <c r="J8" s="40"/>
      <c r="K8" s="40"/>
      <c r="L8" s="40"/>
      <c r="M8" s="39"/>
      <c r="N8" s="39"/>
    </row>
    <row r="9" spans="1:22" ht="18.75" x14ac:dyDescent="0.3">
      <c r="A9" s="38"/>
      <c r="B9" s="45" t="s">
        <v>47</v>
      </c>
      <c r="C9" s="40"/>
      <c r="D9" s="40"/>
      <c r="E9" s="40"/>
      <c r="F9" s="40"/>
      <c r="G9" s="40"/>
      <c r="H9" s="39"/>
      <c r="I9" s="39"/>
      <c r="J9" s="40"/>
      <c r="K9" s="40"/>
      <c r="L9" s="40"/>
      <c r="M9" s="39"/>
      <c r="N9" s="39"/>
      <c r="P9" s="80" t="s">
        <v>87</v>
      </c>
    </row>
    <row r="10" spans="1:22" x14ac:dyDescent="0.25">
      <c r="A10" s="38"/>
      <c r="B10" s="45"/>
      <c r="C10" s="40"/>
      <c r="D10" s="40"/>
      <c r="E10" s="40"/>
      <c r="F10" s="40"/>
      <c r="G10" s="40"/>
      <c r="H10" s="39"/>
      <c r="I10" s="39"/>
      <c r="J10" s="40"/>
      <c r="K10" s="40"/>
      <c r="L10" s="40"/>
      <c r="M10" s="39"/>
      <c r="N10" s="39"/>
    </row>
    <row r="11" spans="1:22" x14ac:dyDescent="0.25">
      <c r="A11" s="38"/>
      <c r="B11" s="45" t="s">
        <v>48</v>
      </c>
      <c r="C11" s="50"/>
      <c r="D11" s="50"/>
      <c r="E11" s="50"/>
      <c r="F11" s="50"/>
      <c r="G11" s="50"/>
      <c r="H11" s="39"/>
      <c r="I11" s="45" t="s">
        <v>49</v>
      </c>
      <c r="J11" s="50"/>
      <c r="K11" s="50"/>
      <c r="L11" s="50"/>
      <c r="M11" s="39"/>
      <c r="N11" s="39"/>
    </row>
    <row r="12" spans="1:22" x14ac:dyDescent="0.25">
      <c r="A12" s="38"/>
      <c r="B12" s="51"/>
      <c r="C12" s="52" t="s">
        <v>50</v>
      </c>
      <c r="D12" s="52" t="s">
        <v>51</v>
      </c>
      <c r="E12" s="52" t="s">
        <v>52</v>
      </c>
      <c r="F12" s="52" t="s">
        <v>53</v>
      </c>
      <c r="G12" s="52" t="s">
        <v>54</v>
      </c>
      <c r="H12" s="39"/>
      <c r="I12" s="51"/>
      <c r="J12" s="52" t="s">
        <v>50</v>
      </c>
      <c r="K12" s="52" t="s">
        <v>51</v>
      </c>
      <c r="L12" s="52" t="s">
        <v>52</v>
      </c>
      <c r="M12" s="52" t="s">
        <v>53</v>
      </c>
      <c r="N12" s="52" t="s">
        <v>54</v>
      </c>
      <c r="P12" s="45" t="s">
        <v>84</v>
      </c>
      <c r="Q12" s="40"/>
      <c r="R12" s="40"/>
      <c r="S12" s="40"/>
      <c r="T12" s="40"/>
      <c r="U12" s="40"/>
    </row>
    <row r="13" spans="1:22" x14ac:dyDescent="0.25">
      <c r="A13" s="38"/>
      <c r="B13" s="53" t="s">
        <v>55</v>
      </c>
      <c r="C13" s="52">
        <v>0.82880285561051958</v>
      </c>
      <c r="D13" s="52">
        <v>0.82008904676032823</v>
      </c>
      <c r="E13" s="52">
        <v>0.84297741493031275</v>
      </c>
      <c r="F13" s="52">
        <v>0.83144597494800687</v>
      </c>
      <c r="G13" s="52">
        <v>0.80879505706170129</v>
      </c>
      <c r="H13" s="39"/>
      <c r="I13" s="53" t="s">
        <v>55</v>
      </c>
      <c r="J13" s="52">
        <v>0.8244553774959239</v>
      </c>
      <c r="K13" s="52">
        <v>0.8126898305844219</v>
      </c>
      <c r="L13" s="52">
        <v>0.8333544572627819</v>
      </c>
      <c r="M13" s="52">
        <v>0.82337547286052526</v>
      </c>
      <c r="N13" s="52">
        <v>0.80103615018000363</v>
      </c>
      <c r="P13" s="62"/>
      <c r="Q13" s="52" t="s">
        <v>52</v>
      </c>
      <c r="R13" s="52" t="s">
        <v>53</v>
      </c>
      <c r="S13" s="52" t="s">
        <v>54</v>
      </c>
    </row>
    <row r="14" spans="1:22" x14ac:dyDescent="0.25">
      <c r="A14" s="38"/>
      <c r="B14" s="39" t="s">
        <v>56</v>
      </c>
      <c r="C14" s="54">
        <v>0.71626933441861762</v>
      </c>
      <c r="D14" s="54">
        <v>0.72234189252195546</v>
      </c>
      <c r="E14" s="54">
        <v>0.74922652719178784</v>
      </c>
      <c r="F14" s="54">
        <v>0.74683324530031325</v>
      </c>
      <c r="G14" s="54">
        <v>0.74223703655782047</v>
      </c>
      <c r="H14" s="39"/>
      <c r="I14" s="39" t="s">
        <v>56</v>
      </c>
      <c r="J14" s="54">
        <v>0.71626933441861762</v>
      </c>
      <c r="K14" s="54">
        <v>0.72234189252195546</v>
      </c>
      <c r="L14" s="54">
        <v>0.7597167410172978</v>
      </c>
      <c r="M14" s="54">
        <v>0.74833269721405038</v>
      </c>
      <c r="N14" s="54">
        <v>0.7523915052382526</v>
      </c>
      <c r="P14" s="39" t="s">
        <v>55</v>
      </c>
      <c r="Q14" s="76">
        <f>421802.63289+L65</f>
        <v>421802.63289000001</v>
      </c>
      <c r="R14" s="76">
        <f>458043.08455737+M65</f>
        <v>462327.09455737</v>
      </c>
      <c r="S14" s="76">
        <f>476986.721349+N65</f>
        <v>476986.721349</v>
      </c>
    </row>
    <row r="15" spans="1:22" x14ac:dyDescent="0.25">
      <c r="A15" s="38"/>
      <c r="B15" s="55" t="s">
        <v>57</v>
      </c>
      <c r="C15" s="56">
        <v>0.80106778543874968</v>
      </c>
      <c r="D15" s="56">
        <v>0.79656402426005612</v>
      </c>
      <c r="E15" s="56">
        <v>0.82089689508809083</v>
      </c>
      <c r="F15" s="56">
        <v>0.81134707378291682</v>
      </c>
      <c r="G15" s="56">
        <v>0.79342390729596668</v>
      </c>
      <c r="H15" s="39"/>
      <c r="I15" s="55" t="s">
        <v>57</v>
      </c>
      <c r="J15" s="56">
        <v>0.79724992297084807</v>
      </c>
      <c r="K15" s="56">
        <v>0.79023836632718525</v>
      </c>
      <c r="L15" s="56">
        <v>0.81371374879069558</v>
      </c>
      <c r="M15" s="56">
        <v>0.80532851076388634</v>
      </c>
      <c r="N15" s="56">
        <v>0.78755727653227747</v>
      </c>
      <c r="P15" s="39"/>
      <c r="Q15" s="50"/>
      <c r="R15" s="50"/>
      <c r="S15" s="50"/>
    </row>
    <row r="16" spans="1:22" x14ac:dyDescent="0.25">
      <c r="A16" s="38"/>
      <c r="B16" s="45"/>
      <c r="C16" s="54"/>
      <c r="D16" s="54"/>
      <c r="E16" s="54"/>
      <c r="F16" s="54"/>
      <c r="G16" s="54"/>
      <c r="H16" s="39"/>
      <c r="I16" s="39"/>
      <c r="J16" s="54"/>
      <c r="K16" s="54"/>
      <c r="L16" s="54"/>
      <c r="M16" s="54"/>
      <c r="N16" s="54"/>
      <c r="P16" s="39"/>
      <c r="Q16" s="50"/>
      <c r="R16" s="50"/>
      <c r="S16" s="50"/>
      <c r="T16" s="50"/>
      <c r="U16" s="50"/>
    </row>
    <row r="17" spans="1:18" x14ac:dyDescent="0.25">
      <c r="A17" s="38"/>
      <c r="B17" s="45" t="s">
        <v>58</v>
      </c>
      <c r="C17" s="50"/>
      <c r="D17" s="50"/>
      <c r="E17" s="50"/>
      <c r="F17" s="50"/>
      <c r="G17" s="50"/>
      <c r="H17" s="39"/>
      <c r="I17" s="45" t="s">
        <v>59</v>
      </c>
      <c r="J17" s="50"/>
      <c r="K17" s="50"/>
      <c r="L17" s="50"/>
      <c r="M17" s="50"/>
      <c r="N17" s="50"/>
      <c r="P17" s="45" t="s">
        <v>59</v>
      </c>
    </row>
    <row r="18" spans="1:18" x14ac:dyDescent="0.25">
      <c r="A18" s="38"/>
      <c r="B18" s="51"/>
      <c r="C18" s="52" t="s">
        <v>50</v>
      </c>
      <c r="D18" s="52" t="s">
        <v>51</v>
      </c>
      <c r="E18" s="52" t="s">
        <v>52</v>
      </c>
      <c r="F18" s="52" t="s">
        <v>53</v>
      </c>
      <c r="G18" s="52" t="s">
        <v>54</v>
      </c>
      <c r="H18" s="39"/>
      <c r="I18" s="51"/>
      <c r="J18" s="52" t="s">
        <v>50</v>
      </c>
      <c r="K18" s="52" t="s">
        <v>51</v>
      </c>
      <c r="L18" s="52" t="s">
        <v>52</v>
      </c>
      <c r="M18" s="52" t="s">
        <v>53</v>
      </c>
      <c r="N18" s="52" t="s">
        <v>54</v>
      </c>
      <c r="P18" s="52" t="s">
        <v>52</v>
      </c>
      <c r="Q18" s="52" t="s">
        <v>53</v>
      </c>
      <c r="R18" s="52" t="s">
        <v>54</v>
      </c>
    </row>
    <row r="19" spans="1:18" x14ac:dyDescent="0.25">
      <c r="A19" s="38"/>
      <c r="B19" s="53" t="s">
        <v>55</v>
      </c>
      <c r="C19" s="52">
        <v>1.0163970438051702</v>
      </c>
      <c r="D19" s="52">
        <v>1.0129971582862671</v>
      </c>
      <c r="E19" s="52">
        <v>1.0206253067126552</v>
      </c>
      <c r="F19" s="52">
        <v>0.9891373440829504</v>
      </c>
      <c r="G19" s="52">
        <v>0.98207948002274692</v>
      </c>
      <c r="H19" s="39"/>
      <c r="I19" s="53" t="s">
        <v>55</v>
      </c>
      <c r="J19" s="52">
        <v>1.0084788684167503</v>
      </c>
      <c r="K19" s="52">
        <v>0.99990355366071781</v>
      </c>
      <c r="L19" s="52">
        <v>1.0065529820573504</v>
      </c>
      <c r="M19" s="52">
        <v>0.97773624015686311</v>
      </c>
      <c r="N19" s="52">
        <v>0.97066318637796822</v>
      </c>
      <c r="P19" s="77">
        <v>1.0065</v>
      </c>
      <c r="Q19" s="77">
        <v>0.97770000000000001</v>
      </c>
      <c r="R19" s="77">
        <v>0.97060000000000002</v>
      </c>
    </row>
    <row r="20" spans="1:18" x14ac:dyDescent="0.25">
      <c r="A20" s="38"/>
      <c r="B20" s="39" t="s">
        <v>56</v>
      </c>
      <c r="C20" s="54">
        <v>0.999120923875782</v>
      </c>
      <c r="D20" s="54">
        <v>0.99086108306848264</v>
      </c>
      <c r="E20" s="54">
        <v>0.97044065615345521</v>
      </c>
      <c r="F20" s="54">
        <v>0.94113092595713843</v>
      </c>
      <c r="G20" s="54">
        <v>0.93963326003536118</v>
      </c>
      <c r="H20" s="57"/>
      <c r="I20" s="39" t="s">
        <v>56</v>
      </c>
      <c r="J20" s="54">
        <v>0.999120923875782</v>
      </c>
      <c r="K20" s="54">
        <v>0.99086108306848264</v>
      </c>
      <c r="L20" s="54">
        <v>0.97292478962938811</v>
      </c>
      <c r="M20" s="54">
        <v>0.9415046911478151</v>
      </c>
      <c r="N20" s="54">
        <v>0.94188295293752611</v>
      </c>
      <c r="P20" s="75"/>
      <c r="Q20" s="75"/>
      <c r="R20" s="75"/>
    </row>
    <row r="21" spans="1:18" x14ac:dyDescent="0.25">
      <c r="A21" s="38"/>
      <c r="B21" s="55" t="s">
        <v>57</v>
      </c>
      <c r="C21" s="56">
        <v>1.0125387591610793</v>
      </c>
      <c r="D21" s="56">
        <v>1.0080820648516042</v>
      </c>
      <c r="E21" s="56">
        <v>1.0094044613022202</v>
      </c>
      <c r="F21" s="56">
        <v>0.97822689977751631</v>
      </c>
      <c r="G21" s="56">
        <v>0.97258759083629254</v>
      </c>
      <c r="H21" s="39"/>
      <c r="I21" s="55" t="s">
        <v>57</v>
      </c>
      <c r="J21" s="56">
        <v>1.0064467717901404</v>
      </c>
      <c r="K21" s="56">
        <v>0.99797229481444005</v>
      </c>
      <c r="L21" s="56">
        <v>0.99856528875249151</v>
      </c>
      <c r="M21" s="56">
        <v>0.96949122320504011</v>
      </c>
      <c r="N21" s="56">
        <v>0.96378701440450409</v>
      </c>
      <c r="P21" s="75"/>
      <c r="Q21" s="75"/>
      <c r="R21" s="75"/>
    </row>
    <row r="22" spans="1:18" x14ac:dyDescent="0.25">
      <c r="A22" s="38"/>
      <c r="B22" s="39"/>
      <c r="C22" s="40"/>
      <c r="D22" s="40"/>
      <c r="E22" s="40"/>
      <c r="F22" s="40"/>
      <c r="G22" s="40"/>
      <c r="H22" s="57"/>
      <c r="I22" s="39"/>
      <c r="J22" s="58"/>
      <c r="K22" s="58"/>
      <c r="L22" s="58"/>
      <c r="M22" s="58"/>
      <c r="N22" s="58"/>
    </row>
    <row r="23" spans="1:18" x14ac:dyDescent="0.25">
      <c r="A23" s="38"/>
      <c r="B23" s="45" t="s">
        <v>60</v>
      </c>
      <c r="C23" s="50"/>
      <c r="D23" s="50"/>
      <c r="E23" s="50"/>
      <c r="F23" s="50"/>
      <c r="G23" s="50"/>
      <c r="H23" s="57"/>
      <c r="I23" s="45" t="s">
        <v>61</v>
      </c>
      <c r="J23" s="50"/>
      <c r="K23" s="50"/>
      <c r="L23" s="50"/>
      <c r="M23" s="50"/>
      <c r="N23" s="50"/>
      <c r="P23" s="45" t="s">
        <v>61</v>
      </c>
    </row>
    <row r="24" spans="1:18" x14ac:dyDescent="0.25">
      <c r="A24" s="38"/>
      <c r="B24" s="51"/>
      <c r="C24" s="52" t="s">
        <v>50</v>
      </c>
      <c r="D24" s="52" t="s">
        <v>51</v>
      </c>
      <c r="E24" s="52" t="s">
        <v>52</v>
      </c>
      <c r="F24" s="52" t="s">
        <v>53</v>
      </c>
      <c r="G24" s="52" t="s">
        <v>54</v>
      </c>
      <c r="H24" s="57"/>
      <c r="I24" s="51"/>
      <c r="J24" s="52" t="s">
        <v>50</v>
      </c>
      <c r="K24" s="52" t="s">
        <v>51</v>
      </c>
      <c r="L24" s="52" t="s">
        <v>52</v>
      </c>
      <c r="M24" s="52" t="s">
        <v>53</v>
      </c>
      <c r="N24" s="52" t="s">
        <v>54</v>
      </c>
      <c r="R24" s="52" t="s">
        <v>54</v>
      </c>
    </row>
    <row r="25" spans="1:18" x14ac:dyDescent="0.25">
      <c r="A25" s="38"/>
      <c r="B25" s="53" t="s">
        <v>55</v>
      </c>
      <c r="C25" s="52">
        <v>0.63131003684710651</v>
      </c>
      <c r="D25" s="52">
        <v>0.59771171195596706</v>
      </c>
      <c r="E25" s="52">
        <v>0.67548425669390977</v>
      </c>
      <c r="F25" s="52">
        <v>0.81230663129931258</v>
      </c>
      <c r="G25" s="52">
        <v>0.85878132948833397</v>
      </c>
      <c r="H25" s="39"/>
      <c r="I25" s="53" t="s">
        <v>55</v>
      </c>
      <c r="J25" s="52">
        <v>0.63131003684710651</v>
      </c>
      <c r="K25" s="52">
        <v>0.59771171195596706</v>
      </c>
      <c r="L25" s="52">
        <v>0.67548425669390977</v>
      </c>
      <c r="M25" s="52">
        <v>0.81230663129931258</v>
      </c>
      <c r="N25" s="52">
        <v>0.85878132948833397</v>
      </c>
      <c r="R25" s="74">
        <v>0.85870000000000002</v>
      </c>
    </row>
    <row r="26" spans="1:18" x14ac:dyDescent="0.25">
      <c r="A26" s="38"/>
      <c r="B26" s="39" t="s">
        <v>56</v>
      </c>
      <c r="C26" s="54">
        <v>0.70128192825467961</v>
      </c>
      <c r="D26" s="54">
        <v>0.71331778024935644</v>
      </c>
      <c r="E26" s="54">
        <v>0.81792331112871119</v>
      </c>
      <c r="F26" s="54">
        <v>0.76339682840124234</v>
      </c>
      <c r="G26" s="54">
        <v>0.73389292191078381</v>
      </c>
      <c r="H26" s="39"/>
      <c r="I26" s="39" t="s">
        <v>56</v>
      </c>
      <c r="J26" s="54">
        <v>0.70128192825467961</v>
      </c>
      <c r="K26" s="54">
        <v>0.71331778024935644</v>
      </c>
      <c r="L26" s="54">
        <v>0.81792331112871119</v>
      </c>
      <c r="M26" s="54">
        <v>0.76339682840124234</v>
      </c>
      <c r="N26" s="54">
        <v>0.73389292191078381</v>
      </c>
      <c r="R26" s="75"/>
    </row>
    <row r="27" spans="1:18" x14ac:dyDescent="0.25">
      <c r="A27" s="38"/>
      <c r="B27" s="55" t="s">
        <v>57</v>
      </c>
      <c r="C27" s="56">
        <v>0.64849273825616804</v>
      </c>
      <c r="D27" s="56">
        <v>0.62533176228502341</v>
      </c>
      <c r="E27" s="56">
        <v>0.70903192516253577</v>
      </c>
      <c r="F27" s="56">
        <v>0.80014354971600588</v>
      </c>
      <c r="G27" s="56">
        <v>0.83000225266680316</v>
      </c>
      <c r="H27" s="39"/>
      <c r="I27" s="55" t="s">
        <v>57</v>
      </c>
      <c r="J27" s="56">
        <v>0.64849273825616804</v>
      </c>
      <c r="K27" s="56">
        <v>0.62533176228502341</v>
      </c>
      <c r="L27" s="56">
        <v>0.70903192516253577</v>
      </c>
      <c r="M27" s="56">
        <v>0.80014354971600588</v>
      </c>
      <c r="N27" s="56">
        <v>0.83000225266680316</v>
      </c>
      <c r="R27" s="75"/>
    </row>
    <row r="28" spans="1:18" x14ac:dyDescent="0.25">
      <c r="A28" s="38"/>
      <c r="B28" s="45"/>
      <c r="C28" s="54"/>
      <c r="D28" s="54"/>
      <c r="E28" s="54"/>
      <c r="F28" s="54"/>
      <c r="G28" s="54"/>
      <c r="H28" s="59"/>
      <c r="I28" s="39"/>
      <c r="J28" s="54"/>
      <c r="K28" s="54"/>
      <c r="L28" s="54"/>
      <c r="M28" s="54"/>
      <c r="N28" s="54"/>
    </row>
    <row r="29" spans="1:18" x14ac:dyDescent="0.25">
      <c r="A29" s="38"/>
      <c r="B29" s="45" t="s">
        <v>62</v>
      </c>
      <c r="C29" s="50"/>
      <c r="D29" s="50"/>
      <c r="E29" s="50"/>
      <c r="F29" s="50"/>
      <c r="G29" s="50"/>
      <c r="H29" s="39"/>
      <c r="I29" s="45" t="s">
        <v>63</v>
      </c>
      <c r="J29" s="50"/>
      <c r="K29" s="50"/>
      <c r="L29" s="50"/>
      <c r="M29" s="50"/>
      <c r="N29" s="50"/>
      <c r="P29" s="41" t="s">
        <v>85</v>
      </c>
    </row>
    <row r="30" spans="1:18" x14ac:dyDescent="0.25">
      <c r="A30" s="38"/>
      <c r="B30" s="51"/>
      <c r="C30" s="52" t="s">
        <v>50</v>
      </c>
      <c r="D30" s="52" t="s">
        <v>51</v>
      </c>
      <c r="E30" s="52" t="s">
        <v>52</v>
      </c>
      <c r="F30" s="52" t="s">
        <v>53</v>
      </c>
      <c r="G30" s="52" t="s">
        <v>54</v>
      </c>
      <c r="H30" s="39"/>
      <c r="I30" s="51"/>
      <c r="J30" s="52" t="s">
        <v>50</v>
      </c>
      <c r="K30" s="52" t="s">
        <v>51</v>
      </c>
      <c r="L30" s="52" t="s">
        <v>52</v>
      </c>
      <c r="M30" s="52" t="s">
        <v>53</v>
      </c>
      <c r="N30" s="52" t="s">
        <v>54</v>
      </c>
      <c r="P30" s="78">
        <f>ROUNDDOWN((P19*Q14+Q19*R14+R19*S14)/SUM(Q14:S14),4)</f>
        <v>0.98409999999999997</v>
      </c>
    </row>
    <row r="31" spans="1:18" x14ac:dyDescent="0.25">
      <c r="A31" s="38"/>
      <c r="B31" s="53" t="s">
        <v>55</v>
      </c>
      <c r="C31" s="52">
        <v>0.82385354032613833</v>
      </c>
      <c r="D31" s="52">
        <v>0.80535443512111704</v>
      </c>
      <c r="E31" s="52">
        <v>0.84805478170328241</v>
      </c>
      <c r="F31" s="52">
        <v>0.90072198769113143</v>
      </c>
      <c r="G31" s="52">
        <v>0.9204304047555405</v>
      </c>
      <c r="H31" s="60"/>
      <c r="I31" s="53" t="s">
        <v>55</v>
      </c>
      <c r="J31" s="52">
        <v>0.81989445263192839</v>
      </c>
      <c r="K31" s="52">
        <v>0.79880763280834244</v>
      </c>
      <c r="L31" s="52">
        <v>0.84101861937563016</v>
      </c>
      <c r="M31" s="52">
        <v>0.8950214357280879</v>
      </c>
      <c r="N31" s="52">
        <v>0.91472225793315109</v>
      </c>
    </row>
    <row r="32" spans="1:18" x14ac:dyDescent="0.25">
      <c r="A32" s="38"/>
      <c r="B32" s="39" t="s">
        <v>56</v>
      </c>
      <c r="C32" s="54">
        <v>0.85020142606523086</v>
      </c>
      <c r="D32" s="54">
        <v>0.85208943165891959</v>
      </c>
      <c r="E32" s="54">
        <v>0.89418198364108314</v>
      </c>
      <c r="F32" s="54">
        <v>0.85226387717919039</v>
      </c>
      <c r="G32" s="54">
        <v>0.83676309097307255</v>
      </c>
      <c r="H32" s="60"/>
      <c r="I32" s="39" t="s">
        <v>56</v>
      </c>
      <c r="J32" s="54">
        <v>0.85020142606523086</v>
      </c>
      <c r="K32" s="54">
        <v>0.85208943165891959</v>
      </c>
      <c r="L32" s="54">
        <v>0.8954240503790496</v>
      </c>
      <c r="M32" s="54">
        <v>0.85245075977452878</v>
      </c>
      <c r="N32" s="54">
        <v>0.83788793742415502</v>
      </c>
    </row>
    <row r="33" spans="1:16" x14ac:dyDescent="0.25">
      <c r="A33" s="38"/>
      <c r="B33" s="55" t="s">
        <v>57</v>
      </c>
      <c r="C33" s="56">
        <v>0.83051574870862366</v>
      </c>
      <c r="D33" s="56">
        <v>0.81670691356831382</v>
      </c>
      <c r="E33" s="56">
        <v>0.85921819323237791</v>
      </c>
      <c r="F33" s="56">
        <v>0.88918522474676109</v>
      </c>
      <c r="G33" s="56">
        <v>0.9012949217515478</v>
      </c>
      <c r="H33" s="60"/>
      <c r="I33" s="55" t="s">
        <v>57</v>
      </c>
      <c r="J33" s="56">
        <v>0.82746975502315423</v>
      </c>
      <c r="K33" s="56">
        <v>0.81165202854973173</v>
      </c>
      <c r="L33" s="56">
        <v>0.85379860695751364</v>
      </c>
      <c r="M33" s="56">
        <v>0.88481738646052299</v>
      </c>
      <c r="N33" s="56">
        <v>0.89689463353565357</v>
      </c>
      <c r="P33" s="41" t="s">
        <v>86</v>
      </c>
    </row>
    <row r="34" spans="1:16" x14ac:dyDescent="0.25">
      <c r="A34" s="38"/>
      <c r="B34" s="39"/>
      <c r="C34" s="40"/>
      <c r="D34" s="40"/>
      <c r="E34" s="40"/>
      <c r="F34" s="40"/>
      <c r="G34" s="40"/>
      <c r="H34" s="60"/>
      <c r="I34" s="38"/>
      <c r="J34" s="40"/>
      <c r="K34" s="40"/>
      <c r="L34" s="40"/>
      <c r="M34" s="39"/>
      <c r="N34" s="39"/>
      <c r="P34" s="74">
        <f>ROUNDDOWN((0.75*P30+0.25*R25),4)</f>
        <v>0.95269999999999999</v>
      </c>
    </row>
    <row r="35" spans="1:16" x14ac:dyDescent="0.25">
      <c r="A35" s="38"/>
      <c r="B35" s="39" t="s">
        <v>64</v>
      </c>
      <c r="C35" s="40"/>
      <c r="D35" s="40"/>
      <c r="E35" s="40"/>
      <c r="F35" s="40"/>
      <c r="G35" s="40"/>
      <c r="H35" s="60"/>
      <c r="I35" s="39" t="s">
        <v>64</v>
      </c>
      <c r="J35" s="40"/>
      <c r="K35" s="40"/>
      <c r="L35" s="40"/>
      <c r="M35" s="39"/>
      <c r="N35" s="39"/>
      <c r="P35" s="52"/>
    </row>
    <row r="36" spans="1:16" x14ac:dyDescent="0.25">
      <c r="A36" s="38"/>
      <c r="B36" s="61" t="s">
        <v>65</v>
      </c>
      <c r="C36" s="40"/>
      <c r="D36" s="40"/>
      <c r="E36" s="40"/>
      <c r="F36" s="40"/>
      <c r="G36" s="40"/>
      <c r="H36" s="60"/>
      <c r="I36" s="61" t="s">
        <v>65</v>
      </c>
      <c r="J36" s="40"/>
      <c r="K36" s="40"/>
      <c r="L36" s="40"/>
      <c r="M36" s="39"/>
      <c r="N36" s="39"/>
    </row>
    <row r="37" spans="1:16" x14ac:dyDescent="0.25">
      <c r="A37" s="38"/>
      <c r="B37" s="39"/>
      <c r="C37" s="40"/>
      <c r="D37" s="40"/>
      <c r="E37" s="40"/>
      <c r="F37" s="40"/>
      <c r="G37" s="40"/>
      <c r="H37" s="60"/>
      <c r="I37" s="39" t="s">
        <v>66</v>
      </c>
      <c r="J37" s="40"/>
      <c r="K37" s="40"/>
      <c r="L37" s="40"/>
      <c r="M37" s="39"/>
      <c r="N37" s="39"/>
    </row>
    <row r="38" spans="1:16" x14ac:dyDescent="0.25">
      <c r="A38" s="38"/>
      <c r="B38" s="39"/>
      <c r="C38" s="40"/>
      <c r="D38" s="40"/>
      <c r="E38" s="40"/>
      <c r="F38" s="40"/>
      <c r="G38" s="40"/>
      <c r="H38" s="60"/>
      <c r="I38" s="39" t="s">
        <v>67</v>
      </c>
      <c r="J38" s="40"/>
      <c r="K38" s="40"/>
      <c r="L38" s="40"/>
      <c r="M38" s="39"/>
      <c r="N38" s="39"/>
    </row>
    <row r="39" spans="1:16" x14ac:dyDescent="0.25">
      <c r="A39" s="38"/>
      <c r="B39" s="39"/>
      <c r="C39" s="40"/>
      <c r="D39" s="40"/>
      <c r="E39" s="40"/>
      <c r="F39" s="40"/>
      <c r="G39" s="40"/>
      <c r="H39" s="60"/>
      <c r="I39" s="39" t="s">
        <v>68</v>
      </c>
      <c r="J39" s="40"/>
      <c r="K39" s="40"/>
      <c r="L39" s="40"/>
      <c r="M39" s="39"/>
      <c r="N39" s="39"/>
    </row>
    <row r="40" spans="1:16" x14ac:dyDescent="0.25">
      <c r="A40" s="38"/>
      <c r="B40" s="39"/>
      <c r="C40" s="40"/>
      <c r="D40" s="40"/>
      <c r="E40" s="40"/>
      <c r="F40" s="40"/>
      <c r="G40" s="40"/>
      <c r="H40" s="60"/>
      <c r="I40" s="39"/>
      <c r="J40" s="40"/>
      <c r="K40" s="40"/>
      <c r="L40" s="40"/>
      <c r="M40" s="39"/>
      <c r="N40" s="39"/>
    </row>
    <row r="41" spans="1:16" x14ac:dyDescent="0.25">
      <c r="A41" s="38"/>
      <c r="B41" s="45" t="s">
        <v>69</v>
      </c>
      <c r="C41" s="40"/>
      <c r="D41" s="40"/>
      <c r="E41" s="40"/>
      <c r="F41" s="40"/>
      <c r="G41" s="40"/>
      <c r="H41" s="60"/>
      <c r="I41" s="45" t="s">
        <v>70</v>
      </c>
      <c r="J41" s="40"/>
      <c r="K41" s="40"/>
      <c r="L41" s="40"/>
      <c r="M41" s="39"/>
      <c r="N41" s="39"/>
    </row>
    <row r="42" spans="1:16" x14ac:dyDescent="0.25">
      <c r="A42" s="38"/>
      <c r="B42" s="39"/>
      <c r="C42" s="40"/>
      <c r="D42" s="40"/>
      <c r="E42" s="40"/>
      <c r="F42" s="40"/>
      <c r="G42" s="40"/>
      <c r="H42" s="39"/>
      <c r="I42" s="39"/>
      <c r="J42" s="40"/>
      <c r="K42" s="40"/>
      <c r="L42" s="40"/>
      <c r="M42" s="39"/>
      <c r="N42" s="39"/>
    </row>
    <row r="43" spans="1:16" x14ac:dyDescent="0.25">
      <c r="A43" s="38"/>
      <c r="B43" s="45" t="s">
        <v>71</v>
      </c>
      <c r="C43" s="40"/>
      <c r="D43" s="40"/>
      <c r="E43" s="40"/>
      <c r="F43" s="40"/>
      <c r="G43" s="40"/>
      <c r="H43" s="39"/>
      <c r="I43" s="45" t="s">
        <v>72</v>
      </c>
      <c r="J43" s="50"/>
      <c r="K43" s="40"/>
      <c r="L43" s="40"/>
      <c r="M43" s="39"/>
      <c r="N43" s="39"/>
    </row>
    <row r="44" spans="1:16" x14ac:dyDescent="0.25">
      <c r="A44" s="38"/>
      <c r="B44" s="62"/>
      <c r="C44" s="56" t="s">
        <v>50</v>
      </c>
      <c r="D44" s="52" t="s">
        <v>51</v>
      </c>
      <c r="E44" s="52" t="s">
        <v>52</v>
      </c>
      <c r="F44" s="52" t="s">
        <v>53</v>
      </c>
      <c r="G44" s="52" t="s">
        <v>54</v>
      </c>
      <c r="H44" s="39"/>
      <c r="I44" s="62"/>
      <c r="J44" s="56" t="s">
        <v>50</v>
      </c>
      <c r="K44" s="52" t="s">
        <v>51</v>
      </c>
      <c r="L44" s="52" t="s">
        <v>52</v>
      </c>
      <c r="M44" s="52" t="s">
        <v>53</v>
      </c>
      <c r="N44" s="52" t="s">
        <v>54</v>
      </c>
    </row>
    <row r="45" spans="1:16" x14ac:dyDescent="0.25">
      <c r="A45" s="38"/>
      <c r="B45" s="39" t="s">
        <v>55</v>
      </c>
      <c r="C45" s="50">
        <v>499380.13444000005</v>
      </c>
      <c r="D45" s="63">
        <v>531539.42537000019</v>
      </c>
      <c r="E45" s="63">
        <v>548955.54130000004</v>
      </c>
      <c r="F45" s="63">
        <v>586311.43868000037</v>
      </c>
      <c r="G45" s="63">
        <v>622446.54131999973</v>
      </c>
      <c r="H45" s="39"/>
      <c r="I45" s="39" t="s">
        <v>55</v>
      </c>
      <c r="J45" s="50">
        <v>385692793.77475297</v>
      </c>
      <c r="K45" s="63">
        <v>406861785.24175793</v>
      </c>
      <c r="L45" s="63">
        <v>430502441.56556177</v>
      </c>
      <c r="M45" s="63">
        <v>453067520.13463914</v>
      </c>
      <c r="N45" s="63">
        <v>468438871.28018075</v>
      </c>
    </row>
    <row r="46" spans="1:16" x14ac:dyDescent="0.25">
      <c r="A46" s="38"/>
      <c r="B46" s="39" t="s">
        <v>56</v>
      </c>
      <c r="C46" s="50">
        <v>161897.00606000013</v>
      </c>
      <c r="D46" s="50">
        <v>167379.0528</v>
      </c>
      <c r="E46" s="50">
        <v>167587.07365500004</v>
      </c>
      <c r="F46" s="50">
        <v>180638.0866999999</v>
      </c>
      <c r="G46" s="50">
        <v>185257.29804399997</v>
      </c>
      <c r="H46" s="39"/>
      <c r="I46" s="39" t="s">
        <v>56</v>
      </c>
      <c r="J46" s="50">
        <v>109020455.89777859</v>
      </c>
      <c r="K46" s="50">
        <v>113586133.29409358</v>
      </c>
      <c r="L46" s="50">
        <v>117880640.08170006</v>
      </c>
      <c r="M46" s="50">
        <v>126786214.65681289</v>
      </c>
      <c r="N46" s="50">
        <v>129093635.82422572</v>
      </c>
    </row>
    <row r="47" spans="1:16" x14ac:dyDescent="0.25">
      <c r="A47" s="38"/>
      <c r="B47" s="55" t="s">
        <v>57</v>
      </c>
      <c r="C47" s="64">
        <v>661277.14050000021</v>
      </c>
      <c r="D47" s="64">
        <v>698918.47817000025</v>
      </c>
      <c r="E47" s="64">
        <v>716542.61495500011</v>
      </c>
      <c r="F47" s="64">
        <v>766949.52538000024</v>
      </c>
      <c r="G47" s="64">
        <v>807703.83936399966</v>
      </c>
      <c r="H47" s="39"/>
      <c r="I47" s="55" t="s">
        <v>57</v>
      </c>
      <c r="J47" s="64">
        <v>494713249.67253155</v>
      </c>
      <c r="K47" s="64">
        <v>520447918.53585148</v>
      </c>
      <c r="L47" s="64">
        <v>548383081.64726186</v>
      </c>
      <c r="M47" s="64">
        <v>579853734.79145205</v>
      </c>
      <c r="N47" s="64">
        <v>597532507.10440648</v>
      </c>
    </row>
    <row r="48" spans="1:16" x14ac:dyDescent="0.25">
      <c r="A48" s="38"/>
      <c r="B48" s="65"/>
      <c r="C48" s="50"/>
      <c r="D48" s="50"/>
      <c r="E48" s="50"/>
      <c r="F48" s="50"/>
      <c r="G48" s="50"/>
      <c r="H48" s="39"/>
      <c r="I48" s="45"/>
      <c r="J48" s="50"/>
      <c r="K48" s="50"/>
      <c r="L48" s="50"/>
      <c r="M48" s="50"/>
      <c r="N48" s="50"/>
    </row>
    <row r="49" spans="1:14" x14ac:dyDescent="0.25">
      <c r="A49" s="38"/>
      <c r="B49" s="45" t="s">
        <v>73</v>
      </c>
      <c r="C49" s="40"/>
      <c r="D49" s="40"/>
      <c r="E49" s="40"/>
      <c r="F49" s="40"/>
      <c r="G49" s="40"/>
      <c r="H49" s="39"/>
      <c r="I49" s="45" t="s">
        <v>74</v>
      </c>
      <c r="J49" s="50"/>
      <c r="K49" s="50"/>
      <c r="L49" s="50"/>
      <c r="M49" s="50"/>
      <c r="N49" s="50"/>
    </row>
    <row r="50" spans="1:14" x14ac:dyDescent="0.25">
      <c r="A50" s="38"/>
      <c r="B50" s="62"/>
      <c r="C50" s="56" t="s">
        <v>50</v>
      </c>
      <c r="D50" s="52" t="s">
        <v>51</v>
      </c>
      <c r="E50" s="52" t="s">
        <v>52</v>
      </c>
      <c r="F50" s="52" t="s">
        <v>53</v>
      </c>
      <c r="G50" s="52" t="s">
        <v>54</v>
      </c>
      <c r="H50" s="39"/>
      <c r="I50" s="62"/>
      <c r="J50" s="56" t="s">
        <v>50</v>
      </c>
      <c r="K50" s="52" t="s">
        <v>51</v>
      </c>
      <c r="L50" s="52" t="s">
        <v>52</v>
      </c>
      <c r="M50" s="52" t="s">
        <v>53</v>
      </c>
      <c r="N50" s="52" t="s">
        <v>54</v>
      </c>
    </row>
    <row r="51" spans="1:14" x14ac:dyDescent="0.25">
      <c r="A51" s="38"/>
      <c r="B51" s="39" t="s">
        <v>55</v>
      </c>
      <c r="C51" s="50">
        <v>465361.32346049987</v>
      </c>
      <c r="D51" s="63">
        <v>496119.03347449983</v>
      </c>
      <c r="E51" s="63">
        <v>510692.73499000032</v>
      </c>
      <c r="F51" s="63">
        <v>544915.16440736991</v>
      </c>
      <c r="G51" s="63">
        <v>579181.17474900011</v>
      </c>
      <c r="H51" s="39"/>
      <c r="I51" s="39" t="s">
        <v>55</v>
      </c>
      <c r="J51" s="50">
        <v>385692793.77475297</v>
      </c>
      <c r="K51" s="63">
        <v>406861785.24175793</v>
      </c>
      <c r="L51" s="63">
        <v>430502441.56556177</v>
      </c>
      <c r="M51" s="63">
        <v>453067520.13463914</v>
      </c>
      <c r="N51" s="63">
        <v>468438871.28018075</v>
      </c>
    </row>
    <row r="52" spans="1:14" x14ac:dyDescent="0.25">
      <c r="A52" s="38"/>
      <c r="B52" s="39" t="s">
        <v>56</v>
      </c>
      <c r="C52" s="50">
        <v>152205.95194999999</v>
      </c>
      <c r="D52" s="50">
        <v>157247.05222000001</v>
      </c>
      <c r="E52" s="50">
        <v>157336.44739400005</v>
      </c>
      <c r="F52" s="50">
        <v>169765.09207999997</v>
      </c>
      <c r="G52" s="50">
        <v>173925.07981399994</v>
      </c>
      <c r="H52" s="39"/>
      <c r="I52" s="39" t="s">
        <v>56</v>
      </c>
      <c r="J52" s="50">
        <v>109020455.89777859</v>
      </c>
      <c r="K52" s="50">
        <v>113586133.29409358</v>
      </c>
      <c r="L52" s="50">
        <v>117880640.08170006</v>
      </c>
      <c r="M52" s="50">
        <v>126786214.65681289</v>
      </c>
      <c r="N52" s="50">
        <v>129093635.82422572</v>
      </c>
    </row>
    <row r="53" spans="1:14" x14ac:dyDescent="0.25">
      <c r="A53" s="38"/>
      <c r="B53" s="55" t="s">
        <v>57</v>
      </c>
      <c r="C53" s="64">
        <v>617567.27541049989</v>
      </c>
      <c r="D53" s="64">
        <v>653366.08569449978</v>
      </c>
      <c r="E53" s="64">
        <v>668029.18238400039</v>
      </c>
      <c r="F53" s="64">
        <v>714680.25648736989</v>
      </c>
      <c r="G53" s="64">
        <v>753106.25456300005</v>
      </c>
      <c r="H53" s="39"/>
      <c r="I53" s="55" t="s">
        <v>57</v>
      </c>
      <c r="J53" s="64">
        <v>494713249.67253155</v>
      </c>
      <c r="K53" s="64">
        <v>520447918.53585148</v>
      </c>
      <c r="L53" s="64">
        <v>548383081.64726186</v>
      </c>
      <c r="M53" s="64">
        <v>579853734.79145205</v>
      </c>
      <c r="N53" s="64">
        <v>597532507.10440648</v>
      </c>
    </row>
    <row r="54" spans="1:14" x14ac:dyDescent="0.25">
      <c r="A54" s="38"/>
      <c r="B54" s="45"/>
      <c r="C54" s="54"/>
      <c r="D54" s="54"/>
      <c r="E54" s="54"/>
      <c r="F54" s="54"/>
      <c r="G54" s="54"/>
      <c r="H54" s="39"/>
      <c r="I54" s="45"/>
      <c r="J54" s="50"/>
      <c r="K54" s="50"/>
      <c r="L54" s="50"/>
      <c r="M54" s="50"/>
      <c r="N54" s="50"/>
    </row>
    <row r="55" spans="1:14" x14ac:dyDescent="0.25">
      <c r="A55" s="38"/>
      <c r="B55" s="45" t="s">
        <v>75</v>
      </c>
      <c r="C55" s="40"/>
      <c r="D55" s="40"/>
      <c r="E55" s="40"/>
      <c r="F55" s="40"/>
      <c r="G55" s="40"/>
      <c r="H55" s="39"/>
      <c r="I55" s="45" t="s">
        <v>76</v>
      </c>
      <c r="J55" s="50"/>
      <c r="K55" s="50"/>
      <c r="L55" s="50"/>
      <c r="M55" s="50"/>
      <c r="N55" s="50"/>
    </row>
    <row r="56" spans="1:14" x14ac:dyDescent="0.25">
      <c r="A56" s="38"/>
      <c r="B56" s="62"/>
      <c r="C56" s="56" t="s">
        <v>50</v>
      </c>
      <c r="D56" s="52" t="s">
        <v>51</v>
      </c>
      <c r="E56" s="52" t="s">
        <v>52</v>
      </c>
      <c r="F56" s="52" t="s">
        <v>53</v>
      </c>
      <c r="G56" s="52" t="s">
        <v>54</v>
      </c>
      <c r="H56" s="39"/>
      <c r="I56" s="62"/>
      <c r="J56" s="56" t="s">
        <v>50</v>
      </c>
      <c r="K56" s="52" t="s">
        <v>51</v>
      </c>
      <c r="L56" s="52" t="s">
        <v>52</v>
      </c>
      <c r="M56" s="52" t="s">
        <v>53</v>
      </c>
      <c r="N56" s="52" t="s">
        <v>54</v>
      </c>
    </row>
    <row r="57" spans="1:14" x14ac:dyDescent="0.25">
      <c r="A57" s="38"/>
      <c r="B57" s="39" t="s">
        <v>55</v>
      </c>
      <c r="C57" s="66">
        <v>0.18456782153983708</v>
      </c>
      <c r="D57" s="67">
        <v>0.19043302337816048</v>
      </c>
      <c r="E57" s="67">
        <v>0.17405789432610741</v>
      </c>
      <c r="F57" s="67">
        <v>0.15942312771654832</v>
      </c>
      <c r="G57" s="67">
        <v>0.1764464348211735</v>
      </c>
      <c r="H57" s="39"/>
      <c r="I57" s="39" t="s">
        <v>55</v>
      </c>
      <c r="J57" s="50">
        <v>59042466.750353038</v>
      </c>
      <c r="K57" s="63">
        <v>60193616.200761676</v>
      </c>
      <c r="L57" s="63">
        <v>69297387.323710516</v>
      </c>
      <c r="M57" s="63">
        <v>88593337.191620067</v>
      </c>
      <c r="N57" s="63">
        <v>101146601.39104795</v>
      </c>
    </row>
    <row r="58" spans="1:14" x14ac:dyDescent="0.25">
      <c r="A58" s="38"/>
      <c r="B58" s="39" t="s">
        <v>56</v>
      </c>
      <c r="C58" s="66">
        <v>0.28310045630906089</v>
      </c>
      <c r="D58" s="68">
        <v>0.27099579863907985</v>
      </c>
      <c r="E58" s="68">
        <v>0.22795224783604584</v>
      </c>
      <c r="F58" s="68">
        <v>0.2064512761167876</v>
      </c>
      <c r="G58" s="68">
        <v>0.21007794410141689</v>
      </c>
      <c r="H58" s="39"/>
      <c r="I58" s="39" t="s">
        <v>56</v>
      </c>
      <c r="J58" s="50">
        <v>21348181.781557873</v>
      </c>
      <c r="K58" s="50">
        <v>22550310.238240462</v>
      </c>
      <c r="L58" s="50">
        <v>25851338.379511032</v>
      </c>
      <c r="M58" s="50">
        <v>27558554.73910509</v>
      </c>
      <c r="N58" s="50">
        <v>25882886.339113273</v>
      </c>
    </row>
    <row r="59" spans="1:14" x14ac:dyDescent="0.25">
      <c r="A59" s="38"/>
      <c r="B59" s="55" t="s">
        <v>57</v>
      </c>
      <c r="C59" s="69">
        <v>0.20885222596075248</v>
      </c>
      <c r="D59" s="70">
        <v>0.20982224361137181</v>
      </c>
      <c r="E59" s="70">
        <v>0.18675127111181777</v>
      </c>
      <c r="F59" s="70">
        <v>0.17059419039954216</v>
      </c>
      <c r="G59" s="70">
        <v>0.18421341710340922</v>
      </c>
      <c r="H59" s="39"/>
      <c r="I59" s="55" t="s">
        <v>57</v>
      </c>
      <c r="J59" s="64">
        <v>80390648.531910911</v>
      </c>
      <c r="K59" s="64">
        <v>82743926.439002141</v>
      </c>
      <c r="L59" s="64">
        <v>95148725.703221545</v>
      </c>
      <c r="M59" s="64">
        <v>116151891.93072516</v>
      </c>
      <c r="N59" s="64">
        <v>127029487.73016122</v>
      </c>
    </row>
    <row r="60" spans="1:14" x14ac:dyDescent="0.25">
      <c r="A60" s="38"/>
      <c r="B60" s="39"/>
      <c r="C60" s="40"/>
      <c r="D60" s="40"/>
      <c r="E60" s="40"/>
      <c r="F60" s="40"/>
      <c r="G60" s="40"/>
      <c r="H60" s="39"/>
      <c r="I60" s="38"/>
      <c r="J60" s="38"/>
      <c r="K60" s="38"/>
      <c r="L60" s="38"/>
      <c r="M60" s="39"/>
      <c r="N60" s="39"/>
    </row>
    <row r="61" spans="1:14" x14ac:dyDescent="0.25">
      <c r="A61" s="38"/>
      <c r="B61" s="45" t="s">
        <v>77</v>
      </c>
      <c r="C61" s="40"/>
      <c r="D61" s="40"/>
      <c r="E61" s="40"/>
      <c r="F61" s="40"/>
      <c r="G61" s="40"/>
      <c r="H61" s="39"/>
      <c r="I61" s="45" t="s">
        <v>78</v>
      </c>
      <c r="J61" s="68"/>
      <c r="K61" s="68"/>
      <c r="L61" s="68"/>
      <c r="M61" s="39"/>
      <c r="N61" s="39"/>
    </row>
    <row r="62" spans="1:14" x14ac:dyDescent="0.25">
      <c r="A62" s="38"/>
      <c r="B62" s="62"/>
      <c r="C62" s="56" t="s">
        <v>50</v>
      </c>
      <c r="D62" s="52" t="s">
        <v>51</v>
      </c>
      <c r="E62" s="52" t="s">
        <v>52</v>
      </c>
      <c r="F62" s="52" t="s">
        <v>53</v>
      </c>
      <c r="G62" s="52" t="s">
        <v>54</v>
      </c>
      <c r="H62" s="39"/>
      <c r="I62" s="39"/>
      <c r="J62" s="40"/>
      <c r="K62" s="40"/>
      <c r="L62" s="40"/>
      <c r="M62" s="39"/>
      <c r="N62" s="39"/>
    </row>
    <row r="63" spans="1:14" x14ac:dyDescent="0.25">
      <c r="A63" s="38"/>
      <c r="B63" s="39" t="s">
        <v>55</v>
      </c>
      <c r="C63" s="50">
        <v>379470.59776049992</v>
      </c>
      <c r="D63" s="63">
        <v>401641.58597449999</v>
      </c>
      <c r="E63" s="63">
        <v>421802.63289000007</v>
      </c>
      <c r="F63" s="63">
        <v>458043.08455736988</v>
      </c>
      <c r="G63" s="63">
        <v>476986.72134899994</v>
      </c>
      <c r="H63" s="39"/>
      <c r="I63" s="45" t="s">
        <v>79</v>
      </c>
      <c r="J63" s="40"/>
      <c r="K63" s="40"/>
      <c r="L63" s="40"/>
      <c r="M63" s="39"/>
      <c r="N63" s="39"/>
    </row>
    <row r="64" spans="1:14" x14ac:dyDescent="0.25">
      <c r="A64" s="38"/>
      <c r="B64" s="39" t="s">
        <v>56</v>
      </c>
      <c r="C64" s="50">
        <v>109116.3775</v>
      </c>
      <c r="D64" s="50">
        <v>114633.76172000001</v>
      </c>
      <c r="E64" s="50">
        <v>121471.25054399995</v>
      </c>
      <c r="F64" s="50">
        <v>134716.87218000003</v>
      </c>
      <c r="G64" s="71">
        <v>137387.25661899999</v>
      </c>
      <c r="H64" s="39"/>
      <c r="I64" s="51"/>
      <c r="J64" s="56" t="s">
        <v>50</v>
      </c>
      <c r="K64" s="52" t="s">
        <v>51</v>
      </c>
      <c r="L64" s="52" t="s">
        <v>52</v>
      </c>
      <c r="M64" s="52" t="s">
        <v>53</v>
      </c>
      <c r="N64" s="52" t="s">
        <v>54</v>
      </c>
    </row>
    <row r="65" spans="1:14" x14ac:dyDescent="0.25">
      <c r="A65" s="38"/>
      <c r="B65" s="55" t="s">
        <v>57</v>
      </c>
      <c r="C65" s="64">
        <v>488586.97526049992</v>
      </c>
      <c r="D65" s="64">
        <v>516275.3476945</v>
      </c>
      <c r="E65" s="64">
        <v>543273.88343399996</v>
      </c>
      <c r="F65" s="64">
        <v>592759.95673736988</v>
      </c>
      <c r="G65" s="64">
        <v>614373.97796799988</v>
      </c>
      <c r="H65" s="39"/>
      <c r="I65" s="53" t="s">
        <v>55</v>
      </c>
      <c r="J65" s="63">
        <v>5126.47</v>
      </c>
      <c r="K65" s="63">
        <v>8192.6180000000004</v>
      </c>
      <c r="L65" s="63" t="s">
        <v>80</v>
      </c>
      <c r="M65" s="63">
        <v>4284.01</v>
      </c>
      <c r="N65" s="63" t="s">
        <v>80</v>
      </c>
    </row>
    <row r="66" spans="1:14" x14ac:dyDescent="0.25">
      <c r="A66" s="38"/>
      <c r="B66" s="39"/>
      <c r="C66" s="40"/>
      <c r="D66" s="40"/>
      <c r="E66" s="40"/>
      <c r="F66" s="40"/>
      <c r="G66" s="40"/>
      <c r="H66" s="39"/>
      <c r="I66" s="44" t="s">
        <v>56</v>
      </c>
      <c r="J66" s="71" t="s">
        <v>80</v>
      </c>
      <c r="K66" s="71" t="s">
        <v>80</v>
      </c>
      <c r="L66" s="71">
        <v>6325.9440000000004</v>
      </c>
      <c r="M66" s="71">
        <v>1057.0999999999999</v>
      </c>
      <c r="N66" s="71">
        <v>7689.2</v>
      </c>
    </row>
    <row r="67" spans="1:14" x14ac:dyDescent="0.25">
      <c r="A67" s="38"/>
      <c r="B67" s="45" t="s">
        <v>81</v>
      </c>
      <c r="C67" s="40"/>
      <c r="D67" s="40"/>
      <c r="E67" s="40"/>
      <c r="F67" s="40"/>
      <c r="G67" s="40"/>
      <c r="H67" s="39"/>
      <c r="I67" s="38"/>
      <c r="J67" s="72"/>
      <c r="K67" s="40"/>
      <c r="L67" s="40"/>
      <c r="M67" s="40"/>
      <c r="N67" s="40"/>
    </row>
    <row r="68" spans="1:14" x14ac:dyDescent="0.25">
      <c r="A68" s="38"/>
      <c r="B68" s="62"/>
      <c r="C68" s="56" t="s">
        <v>50</v>
      </c>
      <c r="D68" s="52" t="s">
        <v>51</v>
      </c>
      <c r="E68" s="52" t="s">
        <v>52</v>
      </c>
      <c r="F68" s="52" t="s">
        <v>53</v>
      </c>
      <c r="G68" s="52" t="s">
        <v>54</v>
      </c>
      <c r="H68" s="39"/>
      <c r="I68" s="39"/>
      <c r="J68" s="40"/>
      <c r="K68" s="40"/>
      <c r="L68" s="40"/>
      <c r="M68" s="40"/>
      <c r="N68" s="40"/>
    </row>
    <row r="69" spans="1:14" x14ac:dyDescent="0.25">
      <c r="A69" s="38"/>
      <c r="B69" s="39" t="s">
        <v>55</v>
      </c>
      <c r="C69" s="50">
        <v>93072.264692099983</v>
      </c>
      <c r="D69" s="63">
        <v>99223.806694899977</v>
      </c>
      <c r="E69" s="63">
        <v>102138.54699800006</v>
      </c>
      <c r="F69" s="63">
        <v>108983.03288147399</v>
      </c>
      <c r="G69" s="63">
        <v>115836.23494980003</v>
      </c>
      <c r="H69" s="39"/>
      <c r="I69" s="45" t="s">
        <v>82</v>
      </c>
      <c r="J69" s="40"/>
      <c r="K69" s="40"/>
      <c r="L69" s="40"/>
      <c r="M69" s="40"/>
      <c r="N69" s="40"/>
    </row>
    <row r="70" spans="1:14" x14ac:dyDescent="0.25">
      <c r="A70" s="38"/>
      <c r="B70" s="39" t="s">
        <v>56</v>
      </c>
      <c r="C70" s="50">
        <v>30441.19039</v>
      </c>
      <c r="D70" s="50">
        <v>31449.410444000005</v>
      </c>
      <c r="E70" s="50">
        <v>31467.289478800012</v>
      </c>
      <c r="F70" s="50">
        <v>33953.018415999999</v>
      </c>
      <c r="G70" s="50">
        <v>34785.015962799989</v>
      </c>
      <c r="H70" s="39"/>
      <c r="I70" s="62"/>
      <c r="J70" s="56" t="s">
        <v>50</v>
      </c>
      <c r="K70" s="52" t="s">
        <v>51</v>
      </c>
      <c r="L70" s="52" t="s">
        <v>52</v>
      </c>
      <c r="M70" s="52" t="s">
        <v>53</v>
      </c>
      <c r="N70" s="52" t="s">
        <v>54</v>
      </c>
    </row>
    <row r="71" spans="1:14" x14ac:dyDescent="0.25">
      <c r="A71" s="38"/>
      <c r="B71" s="55" t="s">
        <v>57</v>
      </c>
      <c r="C71" s="64">
        <v>123513.45508209999</v>
      </c>
      <c r="D71" s="64">
        <v>130673.21713889996</v>
      </c>
      <c r="E71" s="64">
        <v>133605.83647680009</v>
      </c>
      <c r="F71" s="64">
        <v>142936.05129747398</v>
      </c>
      <c r="G71" s="64">
        <v>150621.25091260002</v>
      </c>
      <c r="H71" s="39"/>
      <c r="I71" s="53" t="s">
        <v>55</v>
      </c>
      <c r="J71" s="67">
        <v>1.1016106714410136E-2</v>
      </c>
      <c r="K71" s="67">
        <v>1.6513411998374972E-2</v>
      </c>
      <c r="L71" s="67">
        <v>0</v>
      </c>
      <c r="M71" s="67">
        <v>7.8617925868499829E-3</v>
      </c>
      <c r="N71" s="67">
        <v>0</v>
      </c>
    </row>
    <row r="72" spans="1:14" x14ac:dyDescent="0.25">
      <c r="A72" s="38"/>
      <c r="B72" s="39"/>
      <c r="C72" s="40"/>
      <c r="D72" s="40"/>
      <c r="E72" s="40"/>
      <c r="F72" s="40"/>
      <c r="G72" s="40"/>
      <c r="H72" s="39"/>
      <c r="I72" s="44" t="s">
        <v>56</v>
      </c>
      <c r="J72" s="73">
        <v>0</v>
      </c>
      <c r="K72" s="73">
        <v>0</v>
      </c>
      <c r="L72" s="73">
        <v>4.0206475389384176E-2</v>
      </c>
      <c r="M72" s="73">
        <v>6.2268396114193662E-3</v>
      </c>
      <c r="N72" s="73">
        <v>4.4209840284236364E-2</v>
      </c>
    </row>
    <row r="73" spans="1:14" x14ac:dyDescent="0.25">
      <c r="A73" s="38"/>
      <c r="B73" s="45" t="s">
        <v>83</v>
      </c>
      <c r="C73" s="40"/>
      <c r="D73" s="40"/>
      <c r="E73" s="40"/>
      <c r="F73" s="40"/>
      <c r="G73" s="40"/>
      <c r="H73" s="39"/>
      <c r="I73" s="39"/>
      <c r="J73" s="40"/>
      <c r="K73" s="40"/>
      <c r="L73" s="40"/>
      <c r="M73" s="39"/>
      <c r="N73" s="39"/>
    </row>
    <row r="74" spans="1:14" x14ac:dyDescent="0.25">
      <c r="A74" s="38"/>
      <c r="B74" s="62"/>
      <c r="C74" s="56" t="s">
        <v>50</v>
      </c>
      <c r="D74" s="52" t="s">
        <v>51</v>
      </c>
      <c r="E74" s="52" t="s">
        <v>52</v>
      </c>
      <c r="F74" s="52" t="s">
        <v>53</v>
      </c>
      <c r="G74" s="52" t="s">
        <v>54</v>
      </c>
      <c r="H74" s="39"/>
      <c r="I74" s="39"/>
      <c r="J74" s="40"/>
      <c r="K74" s="40"/>
      <c r="L74" s="40"/>
      <c r="M74" s="39"/>
      <c r="N74" s="39"/>
    </row>
    <row r="75" spans="1:14" x14ac:dyDescent="0.25">
      <c r="A75" s="38"/>
      <c r="B75" s="39" t="s">
        <v>55</v>
      </c>
      <c r="C75" s="50">
        <v>93523.725751650301</v>
      </c>
      <c r="D75" s="63">
        <v>100706.77049941443</v>
      </c>
      <c r="E75" s="63">
        <v>102589.19676807815</v>
      </c>
      <c r="F75" s="63">
        <v>109063.90983157672</v>
      </c>
      <c r="G75" s="63">
        <v>117779.22728165456</v>
      </c>
      <c r="H75" s="39"/>
      <c r="I75" s="39"/>
      <c r="J75" s="40"/>
      <c r="K75" s="40"/>
      <c r="L75" s="40"/>
      <c r="M75" s="39"/>
      <c r="N75" s="39"/>
    </row>
    <row r="76" spans="1:14" x14ac:dyDescent="0.25">
      <c r="A76" s="38"/>
      <c r="B76" s="39" t="s">
        <v>56</v>
      </c>
      <c r="C76" s="50">
        <v>30441.653950342497</v>
      </c>
      <c r="D76" s="50">
        <v>31613.273722628204</v>
      </c>
      <c r="E76" s="50">
        <v>31606.066275133922</v>
      </c>
      <c r="F76" s="50">
        <v>36099.907300925122</v>
      </c>
      <c r="G76" s="50">
        <v>35267.932918229919</v>
      </c>
      <c r="H76" s="39"/>
      <c r="I76" s="39"/>
      <c r="J76" s="40"/>
      <c r="K76" s="40"/>
      <c r="L76" s="40"/>
      <c r="M76" s="39"/>
      <c r="N76" s="39"/>
    </row>
    <row r="77" spans="1:14" x14ac:dyDescent="0.25">
      <c r="A77" s="38"/>
      <c r="B77" s="55" t="s">
        <v>57</v>
      </c>
      <c r="C77" s="64">
        <v>123965.3797019928</v>
      </c>
      <c r="D77" s="64">
        <v>132320.04422204263</v>
      </c>
      <c r="E77" s="64">
        <v>134195.26304321206</v>
      </c>
      <c r="F77" s="64">
        <v>145163.81713250183</v>
      </c>
      <c r="G77" s="64">
        <v>153047.16019988447</v>
      </c>
      <c r="H77" s="39"/>
      <c r="I77" s="39"/>
      <c r="J77" s="40"/>
      <c r="K77" s="40"/>
      <c r="L77" s="40"/>
      <c r="M77" s="39"/>
      <c r="N77" s="39"/>
    </row>
  </sheetData>
  <phoneticPr fontId="21" type="noConversion"/>
  <conditionalFormatting sqref="J65:J66">
    <cfRule type="cellIs" dxfId="2" priority="3" stopIfTrue="1" operator="lessThan">
      <formula>-0.2</formula>
    </cfRule>
  </conditionalFormatting>
  <conditionalFormatting sqref="J71:J72 J61:L61">
    <cfRule type="cellIs" dxfId="1" priority="2" stopIfTrue="1" operator="greaterThan">
      <formula>0.2</formula>
    </cfRule>
  </conditionalFormatting>
  <conditionalFormatting sqref="C57:C58">
    <cfRule type="cellIs" dxfId="0" priority="1" stopIfTrue="1" operator="greaterThan">
      <formula>0.5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90" zoomScaleNormal="90" workbookViewId="0">
      <selection activeCell="B13" sqref="B13"/>
    </sheetView>
  </sheetViews>
  <sheetFormatPr defaultRowHeight="12.75" x14ac:dyDescent="0.2"/>
  <cols>
    <col min="1" max="1" width="38.28515625" style="14" customWidth="1"/>
    <col min="2" max="2" width="14.85546875" style="14" customWidth="1"/>
    <col min="3" max="3" width="38.42578125" style="14" customWidth="1"/>
    <col min="4" max="4" width="39.5703125" style="14" customWidth="1"/>
    <col min="5" max="16384" width="9.140625" style="14"/>
  </cols>
  <sheetData>
    <row r="1" spans="1:5" ht="15" thickBot="1" x14ac:dyDescent="0.25">
      <c r="A1" s="81" t="s">
        <v>88</v>
      </c>
      <c r="B1" s="82"/>
      <c r="C1" s="82"/>
      <c r="D1" s="83"/>
      <c r="E1" s="1"/>
    </row>
    <row r="2" spans="1:5" ht="15" customHeight="1" x14ac:dyDescent="0.2">
      <c r="A2" s="15" t="s">
        <v>0</v>
      </c>
      <c r="B2" s="15" t="s">
        <v>23</v>
      </c>
      <c r="C2" s="16" t="s">
        <v>27</v>
      </c>
      <c r="D2" s="15" t="s">
        <v>1</v>
      </c>
      <c r="E2" s="1"/>
    </row>
    <row r="3" spans="1:5" ht="30" customHeight="1" x14ac:dyDescent="0.2">
      <c r="A3" s="22" t="s">
        <v>2</v>
      </c>
      <c r="B3" s="19"/>
      <c r="C3" s="17">
        <v>45</v>
      </c>
      <c r="D3" s="23"/>
      <c r="E3" s="1"/>
    </row>
    <row r="4" spans="1:5" ht="30" customHeight="1" x14ac:dyDescent="0.2">
      <c r="A4" s="22" t="s">
        <v>24</v>
      </c>
      <c r="B4" s="19" t="s">
        <v>25</v>
      </c>
      <c r="C4" s="18">
        <v>0.8</v>
      </c>
      <c r="D4" s="24"/>
      <c r="E4" s="1"/>
    </row>
    <row r="5" spans="1:5" ht="30" customHeight="1" x14ac:dyDescent="0.2">
      <c r="A5" s="22" t="s">
        <v>26</v>
      </c>
      <c r="B5" s="19" t="s">
        <v>25</v>
      </c>
      <c r="C5" s="18">
        <f>C3*C4</f>
        <v>36</v>
      </c>
      <c r="D5" s="24"/>
      <c r="E5" s="1"/>
    </row>
    <row r="6" spans="1:5" ht="30" customHeight="1" x14ac:dyDescent="0.2">
      <c r="A6" s="22" t="s">
        <v>28</v>
      </c>
      <c r="B6" s="19" t="s">
        <v>5</v>
      </c>
      <c r="C6" s="21">
        <v>0.245</v>
      </c>
      <c r="D6" s="25" t="s">
        <v>40</v>
      </c>
      <c r="E6" s="2"/>
    </row>
    <row r="7" spans="1:5" ht="30" customHeight="1" x14ac:dyDescent="0.2">
      <c r="A7" s="22" t="s">
        <v>6</v>
      </c>
      <c r="B7" s="19" t="s">
        <v>3</v>
      </c>
      <c r="C7" s="20">
        <f>C6*C5*24*365</f>
        <v>77263.199999999997</v>
      </c>
      <c r="D7" s="25" t="s">
        <v>4</v>
      </c>
      <c r="E7" s="3"/>
    </row>
    <row r="8" spans="1:5" ht="30" customHeight="1" x14ac:dyDescent="0.2">
      <c r="A8" s="22" t="s">
        <v>30</v>
      </c>
      <c r="B8" s="19" t="s">
        <v>29</v>
      </c>
      <c r="C8" s="79">
        <f>'Emission Factor Calculation'!P34</f>
        <v>0.95269999999999999</v>
      </c>
      <c r="D8" s="25" t="s">
        <v>38</v>
      </c>
      <c r="E8" s="3"/>
    </row>
    <row r="9" spans="1:5" ht="30" customHeight="1" x14ac:dyDescent="0.2">
      <c r="A9" s="22" t="s">
        <v>34</v>
      </c>
      <c r="B9" s="31" t="s">
        <v>37</v>
      </c>
      <c r="C9" s="32">
        <f>TRUNC(C7*C8,0)</f>
        <v>73608</v>
      </c>
      <c r="D9" s="33" t="s">
        <v>4</v>
      </c>
      <c r="E9" s="3"/>
    </row>
    <row r="10" spans="1:5" ht="30" customHeight="1" x14ac:dyDescent="0.25">
      <c r="A10" s="22" t="s">
        <v>31</v>
      </c>
      <c r="B10" s="31" t="s">
        <v>37</v>
      </c>
      <c r="C10" s="34">
        <v>0</v>
      </c>
      <c r="D10" s="30" t="s">
        <v>36</v>
      </c>
      <c r="E10" s="3"/>
    </row>
    <row r="11" spans="1:5" ht="30" customHeight="1" x14ac:dyDescent="0.25">
      <c r="A11" s="22" t="s">
        <v>33</v>
      </c>
      <c r="B11" s="31" t="s">
        <v>37</v>
      </c>
      <c r="C11" s="34">
        <v>0</v>
      </c>
      <c r="D11" s="30" t="s">
        <v>35</v>
      </c>
      <c r="E11" s="3"/>
    </row>
    <row r="12" spans="1:5" ht="30" customHeight="1" x14ac:dyDescent="0.2">
      <c r="A12" s="26" t="s">
        <v>32</v>
      </c>
      <c r="B12" s="28" t="s">
        <v>89</v>
      </c>
      <c r="C12" s="35">
        <f>C9-C10-C11</f>
        <v>73608</v>
      </c>
      <c r="D12" s="29" t="s">
        <v>4</v>
      </c>
      <c r="E12" s="4"/>
    </row>
    <row r="13" spans="1:5" x14ac:dyDescent="0.2">
      <c r="A13" s="27"/>
      <c r="B13" s="27"/>
      <c r="C13" s="27"/>
      <c r="D13" s="27"/>
    </row>
  </sheetData>
  <mergeCells count="1">
    <mergeCell ref="A1:D1"/>
  </mergeCells>
  <phoneticPr fontId="21" type="noConversion"/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workbookViewId="0">
      <selection activeCell="B1" sqref="B1:E1"/>
    </sheetView>
  </sheetViews>
  <sheetFormatPr defaultRowHeight="15" x14ac:dyDescent="0.25"/>
  <cols>
    <col min="1" max="1" width="6" customWidth="1"/>
    <col min="2" max="2" width="23.140625" customWidth="1"/>
    <col min="3" max="3" width="34.7109375" customWidth="1"/>
    <col min="5" max="5" width="22.85546875" customWidth="1"/>
  </cols>
  <sheetData>
    <row r="1" spans="2:8" ht="15.75" thickBot="1" x14ac:dyDescent="0.3">
      <c r="B1" s="81" t="s">
        <v>39</v>
      </c>
      <c r="C1" s="82"/>
      <c r="D1" s="82"/>
      <c r="E1" s="83"/>
    </row>
    <row r="2" spans="2:8" ht="56.25" customHeight="1" x14ac:dyDescent="0.3">
      <c r="B2" s="6" t="s">
        <v>7</v>
      </c>
      <c r="C2" s="6" t="s">
        <v>8</v>
      </c>
      <c r="D2" s="5"/>
      <c r="E2" s="5"/>
    </row>
    <row r="3" spans="2:8" ht="18" x14ac:dyDescent="0.25">
      <c r="B3" s="8" t="s">
        <v>9</v>
      </c>
      <c r="C3" s="7">
        <f>'CER Calculations'!C9</f>
        <v>73608</v>
      </c>
      <c r="D3" s="5"/>
      <c r="E3" s="5"/>
    </row>
    <row r="4" spans="2:8" ht="18" x14ac:dyDescent="0.25">
      <c r="B4" s="8" t="s">
        <v>10</v>
      </c>
      <c r="C4" s="7">
        <f>'CER Calculations'!$C$9</f>
        <v>73608</v>
      </c>
      <c r="D4" s="5"/>
      <c r="E4" s="5"/>
    </row>
    <row r="5" spans="2:8" ht="18" x14ac:dyDescent="0.25">
      <c r="B5" s="8" t="s">
        <v>11</v>
      </c>
      <c r="C5" s="7">
        <f>'CER Calculations'!$C$9</f>
        <v>73608</v>
      </c>
      <c r="D5" s="5"/>
      <c r="E5" s="5"/>
    </row>
    <row r="6" spans="2:8" ht="18" x14ac:dyDescent="0.25">
      <c r="B6" s="8" t="s">
        <v>12</v>
      </c>
      <c r="C6" s="7">
        <f>'CER Calculations'!$C$9</f>
        <v>73608</v>
      </c>
      <c r="D6" s="5"/>
      <c r="E6" s="5"/>
    </row>
    <row r="7" spans="2:8" ht="18" x14ac:dyDescent="0.25">
      <c r="B7" s="8" t="s">
        <v>13</v>
      </c>
      <c r="C7" s="7">
        <f>'CER Calculations'!$C$9</f>
        <v>73608</v>
      </c>
      <c r="D7" s="5"/>
      <c r="E7" s="5"/>
    </row>
    <row r="8" spans="2:8" ht="18" x14ac:dyDescent="0.25">
      <c r="B8" s="8" t="s">
        <v>14</v>
      </c>
      <c r="C8" s="7">
        <f>'CER Calculations'!$C$9</f>
        <v>73608</v>
      </c>
      <c r="D8" s="5"/>
      <c r="E8" s="5"/>
    </row>
    <row r="9" spans="2:8" ht="18" x14ac:dyDescent="0.25">
      <c r="B9" s="8" t="s">
        <v>15</v>
      </c>
      <c r="C9" s="7">
        <f>'CER Calculations'!$C$9</f>
        <v>73608</v>
      </c>
      <c r="D9" s="5"/>
      <c r="E9" s="5"/>
    </row>
    <row r="10" spans="2:8" ht="18" x14ac:dyDescent="0.25">
      <c r="B10" s="8" t="s">
        <v>20</v>
      </c>
      <c r="C10" s="7">
        <f>'CER Calculations'!$C$9</f>
        <v>73608</v>
      </c>
      <c r="D10" s="5"/>
      <c r="E10" s="5"/>
    </row>
    <row r="11" spans="2:8" ht="18" x14ac:dyDescent="0.25">
      <c r="B11" s="8" t="s">
        <v>21</v>
      </c>
      <c r="C11" s="7">
        <f>'CER Calculations'!$C$9</f>
        <v>73608</v>
      </c>
      <c r="D11" s="5"/>
      <c r="E11" s="5"/>
    </row>
    <row r="12" spans="2:8" ht="18" x14ac:dyDescent="0.25">
      <c r="B12" s="8" t="s">
        <v>22</v>
      </c>
      <c r="C12" s="7">
        <f>'CER Calculations'!$C$9</f>
        <v>73608</v>
      </c>
      <c r="D12" s="5"/>
      <c r="E12" s="5"/>
    </row>
    <row r="13" spans="2:8" ht="46.5" customHeight="1" x14ac:dyDescent="0.25">
      <c r="B13" s="10" t="s">
        <v>16</v>
      </c>
      <c r="C13" s="37">
        <f>SUM(C3:C12)</f>
        <v>736080</v>
      </c>
      <c r="D13" s="5"/>
      <c r="E13" s="5"/>
    </row>
    <row r="14" spans="2:8" ht="30" customHeight="1" x14ac:dyDescent="0.25">
      <c r="B14" s="10" t="s">
        <v>17</v>
      </c>
      <c r="C14" s="10">
        <v>10</v>
      </c>
      <c r="D14" s="5"/>
      <c r="E14" s="5"/>
    </row>
    <row r="15" spans="2:8" ht="57" customHeight="1" x14ac:dyDescent="0.25">
      <c r="B15" s="9" t="s">
        <v>18</v>
      </c>
      <c r="C15" s="36">
        <f>C13/C14</f>
        <v>73608</v>
      </c>
      <c r="D15" s="5"/>
      <c r="E15" s="5"/>
    </row>
    <row r="16" spans="2:8" ht="18" x14ac:dyDescent="0.25">
      <c r="B16" s="11" t="s">
        <v>19</v>
      </c>
      <c r="C16" s="12"/>
      <c r="D16" s="12"/>
      <c r="E16" s="12"/>
      <c r="F16" s="13"/>
      <c r="G16" s="13"/>
      <c r="H16" s="13"/>
    </row>
    <row r="17" spans="2:5" x14ac:dyDescent="0.25">
      <c r="B17" s="5"/>
      <c r="C17" s="5"/>
      <c r="D17" s="5"/>
      <c r="E17" s="5"/>
    </row>
  </sheetData>
  <mergeCells count="1">
    <mergeCell ref="B1:E1"/>
  </mergeCells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Emission Factor Calculation</vt:lpstr>
      <vt:lpstr>CER Calculations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2012-09-19T10:34:48Z</dcterms:modified>
</cp:coreProperties>
</file>