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7795" windowHeight="13350"/>
  </bookViews>
  <sheets>
    <sheet name="Leakage General Information" sheetId="1" r:id="rId1"/>
    <sheet name="Leakage Survey Data" sheetId="2" r:id="rId2"/>
    <sheet name="Leakage Calculations" sheetId="3" r:id="rId3"/>
    <sheet name="Leakage Result" sheetId="4" r:id="rId4"/>
    <sheet name="Project Emissions Calculations" sheetId="6" r:id="rId5"/>
    <sheet name="Project Emission Results" sheetId="7" r:id="rId6"/>
  </sheets>
  <calcPr calcId="145621"/>
</workbook>
</file>

<file path=xl/calcChain.xml><?xml version="1.0" encoding="utf-8"?>
<calcChain xmlns="http://schemas.openxmlformats.org/spreadsheetml/2006/main">
  <c r="G8" i="6" l="1"/>
  <c r="G7" i="6"/>
  <c r="S13" i="6"/>
  <c r="R13" i="6"/>
  <c r="S16" i="6"/>
  <c r="S15" i="6"/>
  <c r="S14" i="6"/>
  <c r="R16" i="6"/>
  <c r="R15" i="6"/>
  <c r="R14" i="6"/>
  <c r="S39" i="6"/>
  <c r="R39" i="6"/>
  <c r="S38" i="6"/>
  <c r="R45" i="6"/>
  <c r="R44" i="6"/>
  <c r="R43" i="6"/>
  <c r="R42" i="6"/>
  <c r="S42" i="6"/>
  <c r="R41" i="6"/>
  <c r="S40" i="6"/>
  <c r="R40" i="6"/>
  <c r="R38" i="6"/>
  <c r="S22" i="6"/>
  <c r="R22" i="6"/>
  <c r="R27" i="6"/>
  <c r="R26" i="6"/>
  <c r="R25" i="6"/>
  <c r="R24" i="6"/>
  <c r="R23" i="6"/>
  <c r="M20" i="1" l="1"/>
  <c r="AD35" i="2"/>
  <c r="AD34" i="2"/>
  <c r="E53" i="1"/>
  <c r="T40" i="3"/>
  <c r="S40" i="3"/>
  <c r="S41" i="3"/>
  <c r="S45" i="3"/>
  <c r="S49" i="3"/>
  <c r="S51" i="3"/>
  <c r="T46" i="3"/>
  <c r="S46" i="3"/>
  <c r="T47" i="3"/>
  <c r="B39" i="3"/>
  <c r="A38" i="3"/>
  <c r="E45" i="1"/>
  <c r="Q30" i="3"/>
  <c r="T24" i="3"/>
  <c r="T25" i="3"/>
  <c r="T27" i="3"/>
  <c r="T26" i="3"/>
  <c r="M36" i="1"/>
  <c r="B17" i="3"/>
  <c r="A16" i="3"/>
  <c r="A1" i="3"/>
  <c r="B2" i="3"/>
  <c r="E32" i="1"/>
  <c r="T6" i="3"/>
  <c r="T8" i="3"/>
  <c r="M24" i="1"/>
  <c r="M26" i="1"/>
  <c r="M19" i="1"/>
  <c r="U22" i="3" l="1"/>
  <c r="Q31" i="3" s="1"/>
  <c r="T42" i="3" s="1"/>
  <c r="T41" i="3" s="1"/>
  <c r="T22" i="3"/>
  <c r="AD30" i="2"/>
  <c r="AD7" i="2"/>
  <c r="AD8" i="2"/>
  <c r="AD9" i="2"/>
  <c r="AD10" i="2"/>
  <c r="AD11" i="2"/>
  <c r="AD12" i="2"/>
  <c r="AD13" i="2"/>
  <c r="AD14" i="2"/>
  <c r="AD15" i="2"/>
  <c r="AD16" i="2"/>
  <c r="AD17" i="2"/>
  <c r="AD18" i="2"/>
  <c r="AD19" i="2"/>
  <c r="AD20" i="2"/>
  <c r="AD21" i="2"/>
  <c r="AD22" i="2"/>
  <c r="AD23" i="2"/>
  <c r="AD24" i="2"/>
  <c r="AD25" i="2"/>
  <c r="AD26" i="2"/>
  <c r="AD27" i="2"/>
  <c r="AD28" i="2"/>
  <c r="AD29" i="2"/>
  <c r="AD6" i="2"/>
  <c r="AI30" i="2"/>
  <c r="AI29" i="2"/>
  <c r="AI18" i="2"/>
  <c r="AH30" i="2"/>
  <c r="AH8" i="2"/>
  <c r="AH9" i="2"/>
  <c r="AH10" i="2"/>
  <c r="AH11" i="2"/>
  <c r="AH12" i="2"/>
  <c r="AH13" i="2"/>
  <c r="AH14" i="2"/>
  <c r="AH15" i="2"/>
  <c r="AH16" i="2"/>
  <c r="AH17" i="2"/>
  <c r="AH18" i="2"/>
  <c r="AH19" i="2"/>
  <c r="AH20" i="2"/>
  <c r="AH21" i="2"/>
  <c r="AH22" i="2"/>
  <c r="AH23" i="2"/>
  <c r="AH24" i="2"/>
  <c r="AH25" i="2"/>
  <c r="AH26" i="2"/>
  <c r="AH27" i="2"/>
  <c r="AH28" i="2"/>
  <c r="AH29" i="2"/>
  <c r="AH7" i="2"/>
  <c r="AG30" i="2"/>
  <c r="AG7" i="2"/>
  <c r="AG8" i="2"/>
  <c r="AG9" i="2"/>
  <c r="AG10" i="2"/>
  <c r="AG11" i="2"/>
  <c r="AG12" i="2"/>
  <c r="AG13" i="2"/>
  <c r="AG14" i="2"/>
  <c r="AG15" i="2"/>
  <c r="AG16" i="2"/>
  <c r="AG17" i="2"/>
  <c r="AG18" i="2"/>
  <c r="AG19" i="2"/>
  <c r="AG20" i="2"/>
  <c r="AG21" i="2"/>
  <c r="AG22" i="2"/>
  <c r="AG23" i="2"/>
  <c r="AG24" i="2"/>
  <c r="AG25" i="2"/>
  <c r="AG26" i="2"/>
  <c r="AG27" i="2"/>
  <c r="AG28" i="2"/>
  <c r="AG29" i="2"/>
  <c r="AG6" i="2"/>
  <c r="AF30" i="2"/>
  <c r="AF7" i="2"/>
  <c r="AF8" i="2"/>
  <c r="AF9" i="2"/>
  <c r="AF10" i="2"/>
  <c r="AF11" i="2"/>
  <c r="AF12" i="2"/>
  <c r="AF13" i="2"/>
  <c r="AF14" i="2"/>
  <c r="AF15" i="2"/>
  <c r="AF16" i="2"/>
  <c r="AF17" i="2"/>
  <c r="AF18" i="2"/>
  <c r="AF19" i="2"/>
  <c r="AF20" i="2"/>
  <c r="AF21" i="2"/>
  <c r="AF22" i="2"/>
  <c r="AF23" i="2"/>
  <c r="AF24" i="2"/>
  <c r="AF25" i="2"/>
  <c r="AF26" i="2"/>
  <c r="AF27" i="2"/>
  <c r="AF28" i="2"/>
  <c r="AF29" i="2"/>
  <c r="AF6" i="2"/>
  <c r="M10" i="1"/>
  <c r="M17" i="1" s="1"/>
  <c r="M23" i="1" s="1"/>
  <c r="M25" i="1" s="1"/>
  <c r="M11" i="1"/>
  <c r="M12" i="1" s="1"/>
  <c r="M13" i="1" s="1"/>
  <c r="T7" i="3" s="1"/>
  <c r="T51" i="3" l="1"/>
  <c r="T49" i="3" s="1"/>
  <c r="T45" i="3" s="1"/>
  <c r="S57" i="3" s="1"/>
  <c r="V22" i="3"/>
  <c r="S34" i="3" s="1"/>
  <c r="S12" i="3"/>
  <c r="T5" i="3"/>
</calcChain>
</file>

<file path=xl/sharedStrings.xml><?xml version="1.0" encoding="utf-8"?>
<sst xmlns="http://schemas.openxmlformats.org/spreadsheetml/2006/main" count="479" uniqueCount="317">
  <si>
    <t>Assessment of Grazing Leakage Following Steps 1 to 3 of Section 7.1.1 of the ARAM0003 V4 CDM methodology</t>
  </si>
  <si>
    <t>Project: Assisted Natural Regneration of Degraded Lands in Albania</t>
  </si>
  <si>
    <t>Step 1</t>
  </si>
  <si>
    <t>Monitoring of the grazing control measures specified in the PDD was conducted</t>
  </si>
  <si>
    <t>Step 2</t>
  </si>
  <si>
    <t>No of sample parcels</t>
  </si>
  <si>
    <t>Total area of sample parcels</t>
  </si>
  <si>
    <t>No.</t>
  </si>
  <si>
    <t>Forest economy</t>
  </si>
  <si>
    <t>Site code</t>
  </si>
  <si>
    <t>Area</t>
  </si>
  <si>
    <t>Ecozone</t>
  </si>
  <si>
    <t>District</t>
  </si>
  <si>
    <t>Code</t>
  </si>
  <si>
    <t>DEDAJ-BUHOT</t>
  </si>
  <si>
    <t>03107a</t>
  </si>
  <si>
    <t>Puke</t>
  </si>
  <si>
    <t>Shkoder</t>
  </si>
  <si>
    <t>032a</t>
  </si>
  <si>
    <t>0347b</t>
  </si>
  <si>
    <t>037a</t>
  </si>
  <si>
    <t>KAFTALLE-GOMSIQE</t>
  </si>
  <si>
    <t>0928a</t>
  </si>
  <si>
    <t>KRYEZI</t>
  </si>
  <si>
    <t>1259c</t>
  </si>
  <si>
    <t>QELEZ</t>
  </si>
  <si>
    <t>BUSHTRICE</t>
  </si>
  <si>
    <t>0252b</t>
  </si>
  <si>
    <t>Kukes</t>
  </si>
  <si>
    <t>0278c</t>
  </si>
  <si>
    <t>HELSHAN</t>
  </si>
  <si>
    <t>0899a</t>
  </si>
  <si>
    <t>SHISHTAVEC-ZAPOD</t>
  </si>
  <si>
    <t>1990b</t>
  </si>
  <si>
    <t>DESHAT MAQELLARE</t>
  </si>
  <si>
    <t>04154a</t>
  </si>
  <si>
    <t>Peshkopi</t>
  </si>
  <si>
    <t>Diber</t>
  </si>
  <si>
    <t>0416a</t>
  </si>
  <si>
    <t>04242c</t>
  </si>
  <si>
    <t>0446a</t>
  </si>
  <si>
    <t>0473b</t>
  </si>
  <si>
    <t>KASTRIOT-SLLOVE</t>
  </si>
  <si>
    <t>10214b</t>
  </si>
  <si>
    <t>10239a</t>
  </si>
  <si>
    <t>KLENJE</t>
  </si>
  <si>
    <t>1149b</t>
  </si>
  <si>
    <t>Bulqize</t>
  </si>
  <si>
    <t>KURDARI-PLANBARDHE</t>
  </si>
  <si>
    <t>1483b</t>
  </si>
  <si>
    <t>TRODHEN</t>
  </si>
  <si>
    <t>2175a</t>
  </si>
  <si>
    <t>Mat</t>
  </si>
  <si>
    <t>ULEZ</t>
  </si>
  <si>
    <t>2362b</t>
  </si>
  <si>
    <t>GALIGAT-STROR</t>
  </si>
  <si>
    <t>051c</t>
  </si>
  <si>
    <t>Elbasan</t>
  </si>
  <si>
    <t>0551a</t>
  </si>
  <si>
    <t>GJINAR-ZAVALINE</t>
  </si>
  <si>
    <t>0618b</t>
  </si>
  <si>
    <t>GRAMSH-VINJE</t>
  </si>
  <si>
    <t>0774a</t>
  </si>
  <si>
    <t>Gramsh</t>
  </si>
  <si>
    <t>PAPER-SHLLAK</t>
  </si>
  <si>
    <t>17168a</t>
  </si>
  <si>
    <t>Peqin</t>
  </si>
  <si>
    <t>17175a</t>
  </si>
  <si>
    <t>SHPAT-SHTERMEN</t>
  </si>
  <si>
    <t>2047/2</t>
  </si>
  <si>
    <t>POLIS-VASJAN</t>
  </si>
  <si>
    <t>2729a</t>
  </si>
  <si>
    <t>2764a</t>
  </si>
  <si>
    <t>Total</t>
  </si>
  <si>
    <t>Region Name</t>
  </si>
  <si>
    <t>Table 11 of the Monitoring Report: Sample Sites Selected for Leakage assessment</t>
  </si>
  <si>
    <t>Number of animal owners per project land parcel interviewed</t>
  </si>
  <si>
    <t>Percentage of animal owners per project land parcel interviewed, %</t>
  </si>
  <si>
    <t>Commune</t>
  </si>
  <si>
    <t>No. of existing animals</t>
  </si>
  <si>
    <t>Goats</t>
  </si>
  <si>
    <t>Sheep</t>
  </si>
  <si>
    <t>cattle</t>
  </si>
  <si>
    <t>Equine</t>
  </si>
  <si>
    <t>Other</t>
  </si>
  <si>
    <t>Bushkash</t>
  </si>
  <si>
    <t>Bushtrice</t>
  </si>
  <si>
    <t>Gjinar</t>
  </si>
  <si>
    <t>Golaj</t>
  </si>
  <si>
    <t>Gryke Caje</t>
  </si>
  <si>
    <t>Kabash</t>
  </si>
  <si>
    <t>Kryezi</t>
  </si>
  <si>
    <t>Madhesh</t>
  </si>
  <si>
    <t>Maqellare</t>
  </si>
  <si>
    <t>Mardhnaq</t>
  </si>
  <si>
    <t>Mece</t>
  </si>
  <si>
    <t>Melan</t>
  </si>
  <si>
    <t>Paper</t>
  </si>
  <si>
    <t>Pishaj</t>
  </si>
  <si>
    <t>Plet</t>
  </si>
  <si>
    <t>Plezh</t>
  </si>
  <si>
    <t>Probat</t>
  </si>
  <si>
    <t>Qelez Breg</t>
  </si>
  <si>
    <t>Shishtavee</t>
  </si>
  <si>
    <t>Shushice</t>
  </si>
  <si>
    <t>Sllove</t>
  </si>
  <si>
    <t>Tomin</t>
  </si>
  <si>
    <t>Verrnice</t>
  </si>
  <si>
    <t>Vidhas</t>
  </si>
  <si>
    <t>Total livestock</t>
  </si>
  <si>
    <t>No. of Animal Owners</t>
  </si>
  <si>
    <t>Table 12 of the Monitoring Report: Sample Survey of Animal Owners and ther Livestock by Commune</t>
  </si>
  <si>
    <t>1 Goat</t>
  </si>
  <si>
    <t>Equivalence in SEU</t>
  </si>
  <si>
    <t>1 Sheep</t>
  </si>
  <si>
    <t>1 Cattle/equine</t>
  </si>
  <si>
    <t>Livestock units to Sheep Equivatent Units (SEU) Conversion Factors</t>
  </si>
  <si>
    <t xml:space="preserve">Naoutside,t = NaBL – NaAR,t </t>
  </si>
  <si>
    <r>
      <t>Na</t>
    </r>
    <r>
      <rPr>
        <i/>
        <vertAlign val="subscript"/>
        <sz val="11"/>
        <color theme="1"/>
        <rFont val="Times New Roman"/>
        <family val="1"/>
      </rPr>
      <t>outside,t</t>
    </r>
  </si>
  <si>
    <t>Number of animals displaced outside the project area at year t, dimensionless</t>
  </si>
  <si>
    <r>
      <t>Na</t>
    </r>
    <r>
      <rPr>
        <i/>
        <vertAlign val="subscript"/>
        <sz val="11"/>
        <color theme="1"/>
        <rFont val="Times New Roman"/>
        <family val="1"/>
      </rPr>
      <t>BL</t>
    </r>
  </si>
  <si>
    <t>Ex-ante estimated pre-project number of animals from the different livestock groups that would be grazing in the project area under de baseline scenario</t>
  </si>
  <si>
    <r>
      <t>Na</t>
    </r>
    <r>
      <rPr>
        <i/>
        <vertAlign val="subscript"/>
        <sz val="11"/>
        <color theme="1"/>
        <rFont val="Times New Roman"/>
        <family val="1"/>
      </rPr>
      <t>AR,t</t>
    </r>
  </si>
  <si>
    <t>If</t>
  </si>
  <si>
    <r>
      <t>Na</t>
    </r>
    <r>
      <rPr>
        <i/>
        <vertAlign val="subscript"/>
        <sz val="11"/>
        <color theme="1"/>
        <rFont val="Times New Roman"/>
        <family val="1"/>
      </rPr>
      <t>BL</t>
    </r>
    <r>
      <rPr>
        <sz val="11"/>
        <color theme="1"/>
        <rFont val="Times New Roman"/>
        <family val="1"/>
      </rPr>
      <t xml:space="preserve"> &lt;</t>
    </r>
    <r>
      <rPr>
        <i/>
        <sz val="11"/>
        <color theme="1"/>
        <rFont val="Times New Roman"/>
        <family val="1"/>
      </rPr>
      <t xml:space="preserve"> Na</t>
    </r>
    <r>
      <rPr>
        <i/>
        <vertAlign val="subscript"/>
        <sz val="11"/>
        <color theme="1"/>
        <rFont val="Times New Roman"/>
        <family val="1"/>
      </rPr>
      <t>AR,t</t>
    </r>
  </si>
  <si>
    <t>it can be assumed that the ARCDM project activity has not displaced grazing animal population. Leakage due to conversion of land to grazing land can, then, be set as zero and no further monitoring step is needed.</t>
  </si>
  <si>
    <r>
      <t>Na</t>
    </r>
    <r>
      <rPr>
        <i/>
        <vertAlign val="subscript"/>
        <sz val="11"/>
        <color theme="1"/>
        <rFont val="Times New Roman"/>
        <family val="1"/>
      </rPr>
      <t>BL</t>
    </r>
    <r>
      <rPr>
        <sz val="11"/>
        <color theme="1"/>
        <rFont val="Times New Roman"/>
        <family val="1"/>
      </rPr>
      <t xml:space="preserve"> &gt;</t>
    </r>
    <r>
      <rPr>
        <i/>
        <sz val="11"/>
        <color theme="1"/>
        <rFont val="Times New Roman"/>
        <family val="1"/>
      </rPr>
      <t xml:space="preserve"> Na</t>
    </r>
    <r>
      <rPr>
        <i/>
        <vertAlign val="subscript"/>
        <sz val="11"/>
        <color theme="1"/>
        <rFont val="Times New Roman"/>
        <family val="1"/>
      </rPr>
      <t>AR,t</t>
    </r>
  </si>
  <si>
    <t>it is necessary to monitor the animal population in the Existing Grazing Lands (EGL) areas specified in the PDD.</t>
  </si>
  <si>
    <t xml:space="preserve">Livestock unit </t>
  </si>
  <si>
    <t>No. of SEU</t>
  </si>
  <si>
    <t>Number of livestock units in sample parcels</t>
  </si>
  <si>
    <t>Number of Sheep Equivalent Units (SEU) in sample parcels</t>
  </si>
  <si>
    <t>Total animal owners interviewed</t>
  </si>
  <si>
    <t>Number of interviewed animal owners who do not graze their animals on the project sites</t>
  </si>
  <si>
    <t>Number of interviewed animal owners who do graze their animals on the project sites</t>
  </si>
  <si>
    <t>Percentage of interviewed animal owners who do not graze their animals on the project sites, %</t>
  </si>
  <si>
    <t>Percentage of interviewed animal owners who do graze their animals on the project sites, %</t>
  </si>
  <si>
    <t xml:space="preserve">Nr. </t>
  </si>
  <si>
    <t>Name of Animal owner/User.</t>
  </si>
  <si>
    <t>Goats SEU</t>
  </si>
  <si>
    <t>Sheep SEU</t>
  </si>
  <si>
    <t>Cattle SEU</t>
  </si>
  <si>
    <t>Equine SEU</t>
  </si>
  <si>
    <t>Total SEU</t>
  </si>
  <si>
    <t>Naim Rrapi</t>
  </si>
  <si>
    <t>Beslim Alia</t>
  </si>
  <si>
    <t>Zhevdet Lici</t>
  </si>
  <si>
    <t>Marie Cullhaj</t>
  </si>
  <si>
    <t>Miter Cullhaj</t>
  </si>
  <si>
    <t>Bashkim Cekrezi</t>
  </si>
  <si>
    <t>Adriatik Bitna</t>
  </si>
  <si>
    <t>Hajdar Goxha</t>
  </si>
  <si>
    <t>Haki Beqiri</t>
  </si>
  <si>
    <t>Ali Tanushi</t>
  </si>
  <si>
    <t>Sample Survey of Animal Owners and their Livestock by Commune, in SEU*</t>
  </si>
  <si>
    <t>* SEU= Sheep Equivalent Units</t>
  </si>
  <si>
    <t>Number of SEU grazing on project sites</t>
  </si>
  <si>
    <t>sNaAR,t</t>
  </si>
  <si>
    <t>Project area represented in the sample size</t>
  </si>
  <si>
    <t>Project area, ha</t>
  </si>
  <si>
    <t>Monitored number of animals present in the project area, SEU</t>
  </si>
  <si>
    <t>Fracction of the total project area sampled</t>
  </si>
  <si>
    <t>Ex-ante estimation of number of SEU subject to displacement as a result of project implementation</t>
  </si>
  <si>
    <t>Sub-sample monitored number of animals present in the project area, SEU</t>
  </si>
  <si>
    <t>Result of assessment of the conditions</t>
  </si>
  <si>
    <t>Result:</t>
  </si>
  <si>
    <t>▪ Aplication of Equation 90 of the methodology</t>
  </si>
  <si>
    <t>Assessment of the displacement on animal population in Existing Grazing Lands (EGL) outside the project boundary</t>
  </si>
  <si>
    <t>Step 3</t>
  </si>
  <si>
    <t>Assessment of the EGL areas' capacity to support displaced animals</t>
  </si>
  <si>
    <t>Result of applying Equation 90</t>
  </si>
  <si>
    <t>▪ Aplication of Equation 91 of the methodology</t>
  </si>
  <si>
    <r>
      <t>dNa</t>
    </r>
    <r>
      <rPr>
        <i/>
        <vertAlign val="subscript"/>
        <sz val="11"/>
        <color theme="1"/>
        <rFont val="Times New Roman"/>
        <family val="1"/>
      </rPr>
      <t>EGLt</t>
    </r>
  </si>
  <si>
    <r>
      <t xml:space="preserve">Number of animals displaced in </t>
    </r>
    <r>
      <rPr>
        <i/>
        <sz val="11"/>
        <color theme="1"/>
        <rFont val="Times New Roman"/>
        <family val="1"/>
      </rPr>
      <t xml:space="preserve">EGL </t>
    </r>
    <r>
      <rPr>
        <sz val="11"/>
        <color theme="1"/>
        <rFont val="Times New Roman"/>
        <family val="1"/>
      </rPr>
      <t xml:space="preserve">areas at time </t>
    </r>
    <r>
      <rPr>
        <i/>
        <sz val="11"/>
        <color theme="1"/>
        <rFont val="Times New Roman"/>
        <family val="1"/>
      </rPr>
      <t>t</t>
    </r>
    <r>
      <rPr>
        <sz val="11"/>
        <color theme="1"/>
        <rFont val="Times New Roman"/>
        <family val="1"/>
      </rPr>
      <t>; dimensionless</t>
    </r>
  </si>
  <si>
    <r>
      <t>Na</t>
    </r>
    <r>
      <rPr>
        <i/>
        <vertAlign val="subscript"/>
        <sz val="11"/>
        <color theme="1"/>
        <rFont val="Times New Roman"/>
        <family val="1"/>
      </rPr>
      <t>EGL,t</t>
    </r>
  </si>
  <si>
    <r>
      <t xml:space="preserve">Number of animals present in the sampled </t>
    </r>
    <r>
      <rPr>
        <i/>
        <sz val="11"/>
        <color theme="1"/>
        <rFont val="Times New Roman"/>
        <family val="1"/>
      </rPr>
      <t xml:space="preserve">EGL </t>
    </r>
    <r>
      <rPr>
        <sz val="11"/>
        <color theme="1"/>
        <rFont val="Times New Roman"/>
        <family val="1"/>
      </rPr>
      <t xml:space="preserve">areas at time </t>
    </r>
    <r>
      <rPr>
        <i/>
        <sz val="11"/>
        <color theme="1"/>
        <rFont val="Times New Roman"/>
        <family val="1"/>
      </rPr>
      <t>t</t>
    </r>
    <r>
      <rPr>
        <sz val="11"/>
        <color theme="1"/>
        <rFont val="Times New Roman"/>
        <family val="1"/>
      </rPr>
      <t>; dimensionless.</t>
    </r>
  </si>
  <si>
    <r>
      <t>Na</t>
    </r>
    <r>
      <rPr>
        <i/>
        <vertAlign val="subscript"/>
        <sz val="11"/>
        <color theme="1"/>
        <rFont val="Times New Roman"/>
        <family val="1"/>
      </rPr>
      <t>EGL,t=1</t>
    </r>
  </si>
  <si>
    <t>▪ Survey data was used to assess the following conditions</t>
  </si>
  <si>
    <t>▪ The following conditions were assessed:</t>
  </si>
  <si>
    <r>
      <t>Na</t>
    </r>
    <r>
      <rPr>
        <i/>
        <vertAlign val="subscript"/>
        <sz val="11"/>
        <color theme="1"/>
        <rFont val="Times New Roman"/>
        <family val="1"/>
      </rPr>
      <t>BL</t>
    </r>
    <r>
      <rPr>
        <i/>
        <sz val="11"/>
        <color theme="1"/>
        <rFont val="Times New Roman"/>
        <family val="1"/>
      </rPr>
      <t xml:space="preserve"> </t>
    </r>
    <r>
      <rPr>
        <sz val="11"/>
        <color theme="1"/>
        <rFont val="Times New Roman"/>
        <family val="1"/>
      </rPr>
      <t>&lt; (</t>
    </r>
    <r>
      <rPr>
        <i/>
        <sz val="11"/>
        <color theme="1"/>
        <rFont val="Times New Roman"/>
        <family val="1"/>
      </rPr>
      <t>Na</t>
    </r>
    <r>
      <rPr>
        <i/>
        <vertAlign val="subscript"/>
        <sz val="11"/>
        <color theme="1"/>
        <rFont val="Times New Roman"/>
        <family val="1"/>
      </rPr>
      <t>AR,t</t>
    </r>
    <r>
      <rPr>
        <i/>
        <sz val="11"/>
        <color theme="1"/>
        <rFont val="Times New Roman"/>
        <family val="1"/>
      </rPr>
      <t xml:space="preserve"> </t>
    </r>
    <r>
      <rPr>
        <sz val="11"/>
        <color theme="1"/>
        <rFont val="Times New Roman"/>
        <family val="1"/>
      </rPr>
      <t xml:space="preserve">+ </t>
    </r>
    <r>
      <rPr>
        <i/>
        <sz val="11"/>
        <color theme="1"/>
        <rFont val="Times New Roman"/>
        <family val="1"/>
      </rPr>
      <t>dNa</t>
    </r>
    <r>
      <rPr>
        <i/>
        <vertAlign val="subscript"/>
        <sz val="11"/>
        <color theme="1"/>
        <rFont val="Times New Roman"/>
        <family val="1"/>
      </rPr>
      <t>EGL,t</t>
    </r>
    <r>
      <rPr>
        <sz val="11"/>
        <color theme="1"/>
        <rFont val="Times New Roman"/>
        <family val="1"/>
      </rPr>
      <t>)</t>
    </r>
  </si>
  <si>
    <r>
      <t>it can be assumed that the animal populations displaced due to the AR-CDM project activity have not occasioned leakage due to conversion of land to grazing land (</t>
    </r>
    <r>
      <rPr>
        <i/>
        <sz val="11"/>
        <color theme="1"/>
        <rFont val="Times New Roman"/>
        <family val="1"/>
      </rPr>
      <t xml:space="preserve">LKconversion = </t>
    </r>
    <r>
      <rPr>
        <sz val="11"/>
        <color theme="1"/>
        <rFont val="Times New Roman"/>
        <family val="1"/>
      </rPr>
      <t>0) and no further monitoring step is needed.</t>
    </r>
  </si>
  <si>
    <r>
      <t>Na</t>
    </r>
    <r>
      <rPr>
        <i/>
        <vertAlign val="subscript"/>
        <sz val="11"/>
        <color theme="1"/>
        <rFont val="Times New Roman"/>
        <family val="1"/>
      </rPr>
      <t>BL</t>
    </r>
    <r>
      <rPr>
        <i/>
        <sz val="11"/>
        <color theme="1"/>
        <rFont val="Times New Roman"/>
        <family val="1"/>
      </rPr>
      <t xml:space="preserve"> </t>
    </r>
    <r>
      <rPr>
        <sz val="11"/>
        <color theme="1"/>
        <rFont val="Times New Roman"/>
        <family val="1"/>
      </rPr>
      <t>&gt; (</t>
    </r>
    <r>
      <rPr>
        <i/>
        <sz val="11"/>
        <color theme="1"/>
        <rFont val="Times New Roman"/>
        <family val="1"/>
      </rPr>
      <t>Na</t>
    </r>
    <r>
      <rPr>
        <i/>
        <vertAlign val="subscript"/>
        <sz val="11"/>
        <color theme="1"/>
        <rFont val="Times New Roman"/>
        <family val="1"/>
      </rPr>
      <t>AR,t</t>
    </r>
    <r>
      <rPr>
        <i/>
        <sz val="11"/>
        <color theme="1"/>
        <rFont val="Times New Roman"/>
        <family val="1"/>
      </rPr>
      <t xml:space="preserve"> </t>
    </r>
    <r>
      <rPr>
        <sz val="11"/>
        <color theme="1"/>
        <rFont val="Times New Roman"/>
        <family val="1"/>
      </rPr>
      <t xml:space="preserve">+ </t>
    </r>
    <r>
      <rPr>
        <i/>
        <sz val="11"/>
        <color theme="1"/>
        <rFont val="Times New Roman"/>
        <family val="1"/>
      </rPr>
      <t>dNa</t>
    </r>
    <r>
      <rPr>
        <i/>
        <vertAlign val="subscript"/>
        <sz val="11"/>
        <color theme="1"/>
        <rFont val="Times New Roman"/>
        <family val="1"/>
      </rPr>
      <t>EGL,t</t>
    </r>
    <r>
      <rPr>
        <sz val="11"/>
        <color theme="1"/>
        <rFont val="Times New Roman"/>
        <family val="1"/>
      </rPr>
      <t>)</t>
    </r>
  </si>
  <si>
    <r>
      <t xml:space="preserve">it is necessary to monitor the animal populations in the </t>
    </r>
    <r>
      <rPr>
        <i/>
        <sz val="11"/>
        <color theme="1"/>
        <rFont val="Times New Roman"/>
        <family val="1"/>
      </rPr>
      <t xml:space="preserve">NGL </t>
    </r>
    <r>
      <rPr>
        <sz val="11"/>
        <color theme="1"/>
        <rFont val="Times New Roman"/>
        <family val="1"/>
      </rPr>
      <t>areas specified in the AR-CDM-PDD.</t>
    </r>
  </si>
  <si>
    <t>Result of applying Equation 91</t>
  </si>
  <si>
    <t>Number of animals present in sample village, SEU</t>
  </si>
  <si>
    <r>
      <t>sNa</t>
    </r>
    <r>
      <rPr>
        <i/>
        <vertAlign val="subscript"/>
        <sz val="11"/>
        <color theme="1"/>
        <rFont val="Times New Roman"/>
        <family val="1"/>
      </rPr>
      <t>EGL,t</t>
    </r>
  </si>
  <si>
    <t>Sampled number of animals present in the sampled EGL areas at time t; SEU</t>
  </si>
  <si>
    <t>Village</t>
  </si>
  <si>
    <t>Cow</t>
  </si>
  <si>
    <t xml:space="preserve">- </t>
  </si>
  <si>
    <t>-</t>
  </si>
  <si>
    <t>Pocest</t>
  </si>
  <si>
    <t>Palaman</t>
  </si>
  <si>
    <t>Trojak-</t>
  </si>
  <si>
    <t>Pilafe</t>
  </si>
  <si>
    <t>Staravec</t>
  </si>
  <si>
    <t>Ushtelenxe</t>
  </si>
  <si>
    <t>Maskarth</t>
  </si>
  <si>
    <t>Pobrat</t>
  </si>
  <si>
    <t xml:space="preserve">Vidhas </t>
  </si>
  <si>
    <t>Fush Bull</t>
  </si>
  <si>
    <t>Polis i Vogel</t>
  </si>
  <si>
    <t>Ceruje</t>
  </si>
  <si>
    <t>Drize</t>
  </si>
  <si>
    <t>Kocaj</t>
  </si>
  <si>
    <t>Helshan</t>
  </si>
  <si>
    <t>Caje</t>
  </si>
  <si>
    <t xml:space="preserve">-   </t>
  </si>
  <si>
    <t>Shishtavec</t>
  </si>
  <si>
    <t xml:space="preserve">Kryezi </t>
  </si>
  <si>
    <t xml:space="preserve">Mardhnaq </t>
  </si>
  <si>
    <t>Grand Total</t>
  </si>
  <si>
    <t>Table 13 of the Monitoring Report: Number of Sample Animals in SEU grazing on Carbon Sites</t>
  </si>
  <si>
    <t>Table 14 of the Monitoring Report: Data on Livestock of the Sample Villages in SEU</t>
  </si>
  <si>
    <t xml:space="preserve">▪ PDD parameters </t>
  </si>
  <si>
    <t>Fraction of EGL areas sampled out of the total project area in the leakage survey, at time t</t>
  </si>
  <si>
    <t>Fraction of EGL areas sampled out of the total project area in the leakage survey, at time t-1</t>
  </si>
  <si>
    <t>Number of animals present on the sampled EGL at time t-1, SEU</t>
  </si>
  <si>
    <t>Equation 91 was applied as follows:</t>
  </si>
  <si>
    <r>
      <t>SFR</t>
    </r>
    <r>
      <rPr>
        <i/>
        <vertAlign val="subscript"/>
        <sz val="11"/>
        <color theme="1"/>
        <rFont val="Times New Roman"/>
        <family val="1"/>
      </rPr>
      <t>EGL,t</t>
    </r>
  </si>
  <si>
    <t>Fraction of sampled EGL areas sampled with respect to total, as specified in the AR-CDM-PDD; dimensionless</t>
  </si>
  <si>
    <r>
      <t xml:space="preserve">Fraction of sampled </t>
    </r>
    <r>
      <rPr>
        <i/>
        <sz val="11"/>
        <color theme="1"/>
        <rFont val="Times New Roman"/>
        <family val="1"/>
      </rPr>
      <t xml:space="preserve">EGL </t>
    </r>
    <r>
      <rPr>
        <sz val="11"/>
        <color theme="1"/>
        <rFont val="Times New Roman"/>
        <family val="1"/>
      </rPr>
      <t>areas sampled with respect to total, at time t-1</t>
    </r>
  </si>
  <si>
    <r>
      <t>SFR</t>
    </r>
    <r>
      <rPr>
        <i/>
        <vertAlign val="subscript"/>
        <sz val="11"/>
        <color theme="1"/>
        <rFont val="Times New Roman"/>
        <family val="1"/>
      </rPr>
      <t>EGL,t-1</t>
    </r>
  </si>
  <si>
    <r>
      <t>Na</t>
    </r>
    <r>
      <rPr>
        <i/>
        <vertAlign val="subscript"/>
        <sz val="11"/>
        <color theme="1"/>
        <rFont val="Times New Roman"/>
        <family val="1"/>
      </rPr>
      <t>EGL,t-1</t>
    </r>
  </si>
  <si>
    <t>Number of animals present in the sampled EGL areas at time t = 1, as specified in the AR-CDM-PDD; SEU</t>
  </si>
  <si>
    <t>Equation asesses the displacement on animal population in Existing Grazing Lands (EGL) outside the project boundary</t>
  </si>
  <si>
    <t>Equation 91 asesses the likely displacement of animals in the EGL areas due to project implementation</t>
  </si>
  <si>
    <t>▪ Therefore:</t>
  </si>
  <si>
    <t>Number of animals estimated to be grazing in EGL areas prior ot the project</t>
  </si>
  <si>
    <t>Number of animals displaced to EGL areas after project implementation</t>
  </si>
  <si>
    <t>Ex-ante estimated pre-project number of animals that would be grazing in the project area, SEU</t>
  </si>
  <si>
    <t>Additional demonstration of no occurrence of leakage : Calculation of biomass production capacity of EGL areas</t>
  </si>
  <si>
    <t>a)</t>
  </si>
  <si>
    <t>b)</t>
  </si>
  <si>
    <t>▪ Aplication of Equation 34 of the methodology</t>
  </si>
  <si>
    <r>
      <t>∆ CL</t>
    </r>
    <r>
      <rPr>
        <vertAlign val="subscript"/>
        <sz val="11"/>
        <color theme="1"/>
        <rFont val="Times New Roman"/>
        <family val="1"/>
      </rPr>
      <t>maxEGL</t>
    </r>
    <r>
      <rPr>
        <sz val="11"/>
        <color theme="1"/>
        <rFont val="Times New Roman"/>
        <family val="1"/>
      </rPr>
      <t xml:space="preserve"> - ∆CL</t>
    </r>
    <r>
      <rPr>
        <vertAlign val="subscript"/>
        <sz val="11"/>
        <color theme="1"/>
        <rFont val="Times New Roman"/>
        <family val="1"/>
      </rPr>
      <t>current</t>
    </r>
    <r>
      <rPr>
        <sz val="11"/>
        <color theme="1"/>
        <rFont val="Times New Roman"/>
        <family val="1"/>
      </rPr>
      <t xml:space="preserve"> ≥ ∆CL</t>
    </r>
    <r>
      <rPr>
        <vertAlign val="subscript"/>
        <sz val="11"/>
        <color theme="1"/>
        <rFont val="Times New Roman"/>
        <family val="1"/>
      </rPr>
      <t>PA,t</t>
    </r>
  </si>
  <si>
    <r>
      <t>∆CL</t>
    </r>
    <r>
      <rPr>
        <vertAlign val="subscript"/>
        <sz val="11"/>
        <color theme="1"/>
        <rFont val="Times New Roman"/>
        <family val="1"/>
      </rPr>
      <t>current</t>
    </r>
    <r>
      <rPr>
        <sz val="11"/>
        <color theme="1"/>
        <rFont val="Times New Roman"/>
        <family val="1"/>
      </rPr>
      <t xml:space="preserve"> = Na</t>
    </r>
    <r>
      <rPr>
        <vertAlign val="subscript"/>
        <sz val="11"/>
        <color theme="1"/>
        <rFont val="Times New Roman"/>
        <family val="1"/>
      </rPr>
      <t>current</t>
    </r>
    <r>
      <rPr>
        <sz val="11"/>
        <color theme="1"/>
        <rFont val="Times New Roman"/>
        <family val="1"/>
      </rPr>
      <t>*DBI*A</t>
    </r>
    <r>
      <rPr>
        <vertAlign val="subscript"/>
        <sz val="11"/>
        <color theme="1"/>
        <rFont val="Times New Roman"/>
        <family val="1"/>
      </rPr>
      <t>SEU</t>
    </r>
    <r>
      <rPr>
        <sz val="11"/>
        <color theme="1"/>
        <rFont val="Times New Roman"/>
        <family val="1"/>
      </rPr>
      <t xml:space="preserve">*30*1/1000                      </t>
    </r>
  </si>
  <si>
    <r>
      <t>Na</t>
    </r>
    <r>
      <rPr>
        <vertAlign val="subscript"/>
        <sz val="11"/>
        <color theme="1"/>
        <rFont val="Times New Roman"/>
        <family val="1"/>
      </rPr>
      <t>current</t>
    </r>
  </si>
  <si>
    <t>Total number of SEU present in villages of the project area</t>
  </si>
  <si>
    <r>
      <t>∆ CL</t>
    </r>
    <r>
      <rPr>
        <vertAlign val="subscript"/>
        <sz val="11"/>
        <color theme="1"/>
        <rFont val="Times New Roman"/>
        <family val="1"/>
      </rPr>
      <t>maxEGL</t>
    </r>
  </si>
  <si>
    <t>Maximum annual biomass that EGL grazing areas can produce for animal feeding</t>
  </si>
  <si>
    <r>
      <t>∆CL</t>
    </r>
    <r>
      <rPr>
        <vertAlign val="subscript"/>
        <sz val="11"/>
        <color theme="1"/>
        <rFont val="Times New Roman"/>
        <family val="1"/>
      </rPr>
      <t>current</t>
    </r>
  </si>
  <si>
    <t>Annual biomass that these grazing areas are currently producing for animal feeding, t.d.m. yr-1</t>
  </si>
  <si>
    <r>
      <t>∆CL</t>
    </r>
    <r>
      <rPr>
        <vertAlign val="subscript"/>
        <sz val="11"/>
        <color theme="1"/>
        <rFont val="Times New Roman"/>
        <family val="1"/>
      </rPr>
      <t>PA,t</t>
    </r>
  </si>
  <si>
    <t>Animal annual biomass consumption over the project area to be planted at time, t (tonnes d.m. yr-1)</t>
  </si>
  <si>
    <t>DBI</t>
  </si>
  <si>
    <t>Daily biomass intake by animal type; kg d.m. head-1 day-1</t>
  </si>
  <si>
    <r>
      <t>A</t>
    </r>
    <r>
      <rPr>
        <vertAlign val="subscript"/>
        <sz val="11"/>
        <color theme="1"/>
        <rFont val="Times New Roman"/>
        <family val="1"/>
      </rPr>
      <t>SEU</t>
    </r>
  </si>
  <si>
    <t>Average months the livestock is expected to be on the parcels</t>
  </si>
  <si>
    <t>Result of applying Equation 34</t>
  </si>
  <si>
    <t>Clearly 169,978 &gt; 124,955.41; besides, the difference between these two figures indicates that additional 45,022.59 SEU could be  accommodated in the EGL areas.</t>
  </si>
  <si>
    <r>
      <t>Na</t>
    </r>
    <r>
      <rPr>
        <vertAlign val="subscript"/>
        <sz val="11.5"/>
        <color theme="1"/>
        <rFont val="Times New Roman"/>
        <family val="1"/>
      </rPr>
      <t>PA,t</t>
    </r>
  </si>
  <si>
    <r>
      <t>sNa</t>
    </r>
    <r>
      <rPr>
        <i/>
        <sz val="8"/>
        <color theme="1"/>
        <rFont val="Times New Roman"/>
        <family val="1"/>
      </rPr>
      <t xml:space="preserve">PA,t </t>
    </r>
  </si>
  <si>
    <t>Number of animals assessed from the sample project area, SEU</t>
  </si>
  <si>
    <t>Number of animals assessed, SEU</t>
  </si>
  <si>
    <t>∆CLPA,t</t>
  </si>
  <si>
    <t>Because the difference between ∆ CLmaxEGL and ∆Clcurrent is greater than ∆CLPA,t, leakage can be deemed as zero.</t>
  </si>
  <si>
    <t>∆ CLmaxEGL - ∆Clcurrent ≥ ∆CLPA,t</t>
  </si>
  <si>
    <t xml:space="preserve"> Therefore, the livestock population in EGL areas specified in the PDD need to be monitored</t>
  </si>
  <si>
    <t>Therefore, the EGL areas are expected to be sufficient to feed the population of animals displaced as due to the project.</t>
  </si>
  <si>
    <t>Therefore, based on the analysis of number of animals displaced to EGL and carrying capacity of EGL it is concluded that leakage is not associated with displacement of animals for grazing due to project implementation</t>
  </si>
  <si>
    <r>
      <t>As the value for NaEGL,t-1 was estimated for all villages sourrounding the project, SFREGL,</t>
    </r>
    <r>
      <rPr>
        <vertAlign val="subscript"/>
        <sz val="11"/>
        <color theme="1"/>
        <rFont val="Calibri"/>
        <family val="2"/>
        <scheme val="minor"/>
      </rPr>
      <t>t-1</t>
    </r>
    <r>
      <rPr>
        <sz val="11"/>
        <color theme="1"/>
        <rFont val="Calibri"/>
        <family val="2"/>
        <scheme val="minor"/>
      </rPr>
      <t xml:space="preserve"> is 1.</t>
    </r>
  </si>
  <si>
    <t>See page</t>
  </si>
  <si>
    <r>
      <rPr>
        <i/>
        <sz val="11"/>
        <color theme="1"/>
        <rFont val="Calibri"/>
        <family val="2"/>
      </rPr>
      <t xml:space="preserve">▪ </t>
    </r>
    <r>
      <rPr>
        <i/>
        <sz val="11"/>
        <color theme="1"/>
        <rFont val="Calibri"/>
        <family val="2"/>
        <scheme val="minor"/>
      </rPr>
      <t>Survey of sample land parcels.</t>
    </r>
  </si>
  <si>
    <r>
      <rPr>
        <i/>
        <sz val="11"/>
        <color theme="1"/>
        <rFont val="Calibri"/>
        <family val="2"/>
      </rPr>
      <t xml:space="preserve">▪ </t>
    </r>
    <r>
      <rPr>
        <i/>
        <sz val="11"/>
        <color theme="1"/>
        <rFont val="Calibri"/>
        <family val="2"/>
        <scheme val="minor"/>
      </rPr>
      <t>Survey of sample land parcels in EGL areas</t>
    </r>
  </si>
  <si>
    <t>Conservative discount (%)</t>
  </si>
  <si>
    <t>There is no leakage</t>
  </si>
  <si>
    <t>▪ Aplication of Equation 84 of the methodology</t>
  </si>
  <si>
    <t>Project emissions due to biomass burning</t>
  </si>
  <si>
    <t>Project emissions due to site preparation</t>
  </si>
  <si>
    <r>
      <t>E</t>
    </r>
    <r>
      <rPr>
        <vertAlign val="subscript"/>
        <sz val="11"/>
        <color theme="1"/>
        <rFont val="Times New Roman"/>
        <family val="1"/>
      </rPr>
      <t>BiomassBurn</t>
    </r>
    <r>
      <rPr>
        <sz val="11"/>
        <color theme="1"/>
        <rFont val="Times New Roman"/>
        <family val="1"/>
      </rPr>
      <t xml:space="preserve"> = E</t>
    </r>
    <r>
      <rPr>
        <vertAlign val="subscript"/>
        <sz val="11"/>
        <color theme="1"/>
        <rFont val="Times New Roman"/>
        <family val="1"/>
      </rPr>
      <t>BiomassBurn</t>
    </r>
    <r>
      <rPr>
        <sz val="11"/>
        <color theme="1"/>
        <rFont val="Times New Roman"/>
        <family val="1"/>
      </rPr>
      <t xml:space="preserve">, </t>
    </r>
    <r>
      <rPr>
        <vertAlign val="subscript"/>
        <sz val="11"/>
        <color theme="1"/>
        <rFont val="Times New Roman"/>
        <family val="1"/>
      </rPr>
      <t>CO2</t>
    </r>
    <r>
      <rPr>
        <sz val="11"/>
        <color theme="1"/>
        <rFont val="Times New Roman"/>
        <family val="1"/>
      </rPr>
      <t xml:space="preserve"> + E</t>
    </r>
    <r>
      <rPr>
        <vertAlign val="subscript"/>
        <sz val="11"/>
        <color theme="1"/>
        <rFont val="Times New Roman"/>
        <family val="1"/>
      </rPr>
      <t xml:space="preserve">BiomassBurn, N20 </t>
    </r>
    <r>
      <rPr>
        <sz val="11"/>
        <color theme="1"/>
        <rFont val="Times New Roman"/>
        <family val="1"/>
      </rPr>
      <t>+ E</t>
    </r>
    <r>
      <rPr>
        <vertAlign val="subscript"/>
        <sz val="11"/>
        <color theme="1"/>
        <rFont val="Times New Roman"/>
        <family val="1"/>
      </rPr>
      <t>BiomassBurn, CH4</t>
    </r>
  </si>
  <si>
    <r>
      <t>E</t>
    </r>
    <r>
      <rPr>
        <vertAlign val="subscript"/>
        <sz val="11"/>
        <color theme="1"/>
        <rFont val="Times New Roman"/>
        <family val="1"/>
      </rPr>
      <t>BiomassBurn</t>
    </r>
  </si>
  <si>
    <r>
      <t>Total GHG emission from biomass burning in slash and burn; tonnes CO</t>
    </r>
    <r>
      <rPr>
        <vertAlign val="subscript"/>
        <sz val="11"/>
        <color theme="1"/>
        <rFont val="Times New Roman"/>
        <family val="1"/>
      </rPr>
      <t>2</t>
    </r>
    <r>
      <rPr>
        <sz val="11"/>
        <color theme="1"/>
        <rFont val="Times New Roman"/>
        <family val="1"/>
      </rPr>
      <t>e</t>
    </r>
  </si>
  <si>
    <r>
      <t>E</t>
    </r>
    <r>
      <rPr>
        <vertAlign val="subscript"/>
        <sz val="11"/>
        <color theme="1"/>
        <rFont val="Times New Roman"/>
        <family val="1"/>
      </rPr>
      <t>BiomassBurn</t>
    </r>
    <r>
      <rPr>
        <sz val="11"/>
        <color theme="1"/>
        <rFont val="Times New Roman"/>
        <family val="1"/>
      </rPr>
      <t xml:space="preserve">, </t>
    </r>
    <r>
      <rPr>
        <vertAlign val="subscript"/>
        <sz val="11"/>
        <color theme="1"/>
        <rFont val="Times New Roman"/>
        <family val="1"/>
      </rPr>
      <t>CO2</t>
    </r>
  </si>
  <si>
    <r>
      <t>CO</t>
    </r>
    <r>
      <rPr>
        <vertAlign val="subscript"/>
        <sz val="11"/>
        <color theme="1"/>
        <rFont val="Times New Roman"/>
        <family val="1"/>
      </rPr>
      <t>2</t>
    </r>
    <r>
      <rPr>
        <sz val="11"/>
        <color theme="1"/>
        <rFont val="Times New Roman"/>
        <family val="1"/>
      </rPr>
      <t xml:space="preserve"> emission from biomass burning in slash and burn; tonnes CO</t>
    </r>
    <r>
      <rPr>
        <vertAlign val="subscript"/>
        <sz val="11"/>
        <color theme="1"/>
        <rFont val="Times New Roman"/>
        <family val="1"/>
      </rPr>
      <t>2</t>
    </r>
    <r>
      <rPr>
        <sz val="11"/>
        <color theme="1"/>
        <rFont val="Times New Roman"/>
        <family val="1"/>
      </rPr>
      <t>e</t>
    </r>
  </si>
  <si>
    <r>
      <t>E</t>
    </r>
    <r>
      <rPr>
        <vertAlign val="subscript"/>
        <sz val="11"/>
        <color theme="1"/>
        <rFont val="Times New Roman"/>
        <family val="1"/>
      </rPr>
      <t>BiomassBurn, N20</t>
    </r>
  </si>
  <si>
    <r>
      <t>NO</t>
    </r>
    <r>
      <rPr>
        <vertAlign val="subscript"/>
        <sz val="11"/>
        <color theme="1"/>
        <rFont val="Times New Roman"/>
        <family val="1"/>
      </rPr>
      <t>2</t>
    </r>
    <r>
      <rPr>
        <sz val="11"/>
        <color theme="1"/>
        <rFont val="Times New Roman"/>
        <family val="1"/>
      </rPr>
      <t xml:space="preserve"> emission from biomass burning in slash and burn; tonnes CO</t>
    </r>
    <r>
      <rPr>
        <vertAlign val="subscript"/>
        <sz val="11"/>
        <color theme="1"/>
        <rFont val="Times New Roman"/>
        <family val="1"/>
      </rPr>
      <t>2</t>
    </r>
    <r>
      <rPr>
        <sz val="11"/>
        <color theme="1"/>
        <rFont val="Times New Roman"/>
        <family val="1"/>
      </rPr>
      <t>e</t>
    </r>
  </si>
  <si>
    <r>
      <t>E</t>
    </r>
    <r>
      <rPr>
        <vertAlign val="subscript"/>
        <sz val="11"/>
        <color theme="1"/>
        <rFont val="Times New Roman"/>
        <family val="1"/>
      </rPr>
      <t>BiomassBurn, CH4</t>
    </r>
  </si>
  <si>
    <r>
      <t>CH</t>
    </r>
    <r>
      <rPr>
        <vertAlign val="subscript"/>
        <sz val="11"/>
        <color theme="1"/>
        <rFont val="Times New Roman"/>
        <family val="1"/>
      </rPr>
      <t>4</t>
    </r>
    <r>
      <rPr>
        <sz val="11"/>
        <color theme="1"/>
        <rFont val="Times New Roman"/>
        <family val="1"/>
      </rPr>
      <t xml:space="preserve"> emission from biomass burning in slash and burn; tonnes CO</t>
    </r>
    <r>
      <rPr>
        <vertAlign val="subscript"/>
        <sz val="11"/>
        <color theme="1"/>
        <rFont val="Times New Roman"/>
        <family val="1"/>
      </rPr>
      <t>2</t>
    </r>
    <r>
      <rPr>
        <sz val="11"/>
        <color theme="1"/>
        <rFont val="Times New Roman"/>
        <family val="1"/>
      </rPr>
      <t>e</t>
    </r>
  </si>
  <si>
    <t>▪ Aplication of Equation 85 of the methodology</t>
  </si>
  <si>
    <r>
      <t>A</t>
    </r>
    <r>
      <rPr>
        <i/>
        <vertAlign val="subscript"/>
        <sz val="11"/>
        <color theme="1"/>
        <rFont val="Times New Roman"/>
        <family val="1"/>
      </rPr>
      <t>B,ikt</t>
    </r>
  </si>
  <si>
    <t>Area of slash and burn for stratum i, stand model k, time t; ha</t>
  </si>
  <si>
    <r>
      <t>B</t>
    </r>
    <r>
      <rPr>
        <i/>
        <vertAlign val="subscript"/>
        <sz val="11"/>
        <color theme="1"/>
        <rFont val="Times New Roman"/>
        <family val="1"/>
      </rPr>
      <t>ikt</t>
    </r>
  </si>
  <si>
    <r>
      <t>Average above-ground biomass stock before burning of stratum I, stand model k, time t, tonnes d.m. ha</t>
    </r>
    <r>
      <rPr>
        <vertAlign val="superscript"/>
        <sz val="11"/>
        <color theme="1"/>
        <rFont val="Times New Roman"/>
        <family val="1"/>
      </rPr>
      <t>-1</t>
    </r>
    <r>
      <rPr>
        <sz val="11"/>
        <color theme="1"/>
        <rFont val="Times New Roman"/>
        <family val="1"/>
      </rPr>
      <t>.</t>
    </r>
  </si>
  <si>
    <r>
      <t>PBB</t>
    </r>
    <r>
      <rPr>
        <vertAlign val="subscript"/>
        <sz val="11"/>
        <color theme="1"/>
        <rFont val="Times New Roman"/>
        <family val="1"/>
      </rPr>
      <t>ikt</t>
    </r>
  </si>
  <si>
    <t>Average proportion of biomass burnt in stratum i, stand model k, time t; dimensionless</t>
  </si>
  <si>
    <t>CE</t>
  </si>
  <si>
    <t>Average biomass combustion efficiency (0.5)</t>
  </si>
  <si>
    <t>CF</t>
  </si>
  <si>
    <r>
      <t>Carbon fraction; tonnes C (tonnes d.m.)</t>
    </r>
    <r>
      <rPr>
        <vertAlign val="superscript"/>
        <sz val="11"/>
        <color theme="1"/>
        <rFont val="Times New Roman"/>
        <family val="1"/>
      </rPr>
      <t>-1</t>
    </r>
  </si>
  <si>
    <t>i</t>
  </si>
  <si>
    <r>
      <t>1,2,3…m</t>
    </r>
    <r>
      <rPr>
        <vertAlign val="subscript"/>
        <sz val="11"/>
        <color theme="1"/>
        <rFont val="Times New Roman"/>
        <family val="1"/>
      </rPr>
      <t>ps</t>
    </r>
    <r>
      <rPr>
        <sz val="11"/>
        <color theme="1"/>
        <rFont val="Times New Roman"/>
        <family val="1"/>
      </rPr>
      <t xml:space="preserve"> strata in the project scenario</t>
    </r>
  </si>
  <si>
    <t>k</t>
  </si>
  <si>
    <r>
      <t>1,2,3…K</t>
    </r>
    <r>
      <rPr>
        <vertAlign val="subscript"/>
        <sz val="11"/>
        <color theme="1"/>
        <rFont val="Times New Roman"/>
        <family val="1"/>
      </rPr>
      <t xml:space="preserve"> </t>
    </r>
    <r>
      <rPr>
        <sz val="11"/>
        <color theme="1"/>
        <rFont val="Times New Roman"/>
        <family val="1"/>
      </rPr>
      <t>stand model in the project scenario</t>
    </r>
  </si>
  <si>
    <t>t</t>
  </si>
  <si>
    <r>
      <t>1,2,3…t*</t>
    </r>
    <r>
      <rPr>
        <vertAlign val="subscript"/>
        <sz val="11"/>
        <color theme="1"/>
        <rFont val="Times New Roman"/>
        <family val="1"/>
      </rPr>
      <t xml:space="preserve"> </t>
    </r>
    <r>
      <rPr>
        <sz val="11"/>
        <color theme="1"/>
        <rFont val="Times New Roman"/>
        <family val="1"/>
      </rPr>
      <t>years elapsed since the start of the A/R project activity</t>
    </r>
  </si>
  <si>
    <t>▪ Aplication of Equations 86 and 87 of the methodology</t>
  </si>
  <si>
    <t>N/C ratio</t>
  </si>
  <si>
    <t>Nitrogen-carbon ratio; dimensionless (IPCC default value = 0.01)</t>
  </si>
  <si>
    <r>
      <t>ER</t>
    </r>
    <r>
      <rPr>
        <vertAlign val="subscript"/>
        <sz val="11"/>
        <color theme="1"/>
        <rFont val="Times New Roman"/>
        <family val="1"/>
      </rPr>
      <t>N2O</t>
    </r>
  </si>
  <si>
    <r>
      <t>Emission ratio for N</t>
    </r>
    <r>
      <rPr>
        <vertAlign val="subscript"/>
        <sz val="11"/>
        <color theme="1"/>
        <rFont val="Times New Roman"/>
        <family val="1"/>
      </rPr>
      <t>2</t>
    </r>
    <r>
      <rPr>
        <sz val="11"/>
        <color theme="1"/>
        <rFont val="Times New Roman"/>
        <family val="1"/>
      </rPr>
      <t>O (IPCC default value = 0.007)</t>
    </r>
  </si>
  <si>
    <r>
      <t>ER</t>
    </r>
    <r>
      <rPr>
        <vertAlign val="subscript"/>
        <sz val="11"/>
        <color theme="1"/>
        <rFont val="Times New Roman"/>
        <family val="1"/>
      </rPr>
      <t>CH4</t>
    </r>
  </si>
  <si>
    <r>
      <t>Emission ratio for CH</t>
    </r>
    <r>
      <rPr>
        <vertAlign val="subscript"/>
        <sz val="11"/>
        <color theme="1"/>
        <rFont val="Times New Roman"/>
        <family val="1"/>
      </rPr>
      <t>4</t>
    </r>
    <r>
      <rPr>
        <sz val="11"/>
        <color theme="1"/>
        <rFont val="Times New Roman"/>
        <family val="1"/>
      </rPr>
      <t xml:space="preserve"> (IPCC default value = 0.012)</t>
    </r>
  </si>
  <si>
    <r>
      <t>GWP</t>
    </r>
    <r>
      <rPr>
        <vertAlign val="subscript"/>
        <sz val="11"/>
        <color theme="1"/>
        <rFont val="Times New Roman"/>
        <family val="1"/>
      </rPr>
      <t>N20</t>
    </r>
  </si>
  <si>
    <r>
      <t>Global warming potential for N</t>
    </r>
    <r>
      <rPr>
        <vertAlign val="subscript"/>
        <sz val="11"/>
        <color theme="1"/>
        <rFont val="Times New Roman"/>
        <family val="1"/>
      </rPr>
      <t>2</t>
    </r>
    <r>
      <rPr>
        <sz val="11"/>
        <color theme="1"/>
        <rFont val="Times New Roman"/>
        <family val="1"/>
      </rPr>
      <t>O (310 for the first commitment period)</t>
    </r>
  </si>
  <si>
    <r>
      <t>GWP</t>
    </r>
    <r>
      <rPr>
        <vertAlign val="subscript"/>
        <sz val="11"/>
        <color theme="1"/>
        <rFont val="Times New Roman"/>
        <family val="1"/>
      </rPr>
      <t>CH4</t>
    </r>
  </si>
  <si>
    <r>
      <t>Global warming potential for CH</t>
    </r>
    <r>
      <rPr>
        <vertAlign val="subscript"/>
        <sz val="11"/>
        <color theme="1"/>
        <rFont val="Times New Roman"/>
        <family val="1"/>
      </rPr>
      <t>4</t>
    </r>
    <r>
      <rPr>
        <sz val="11"/>
        <color theme="1"/>
        <rFont val="Times New Roman"/>
        <family val="1"/>
      </rPr>
      <t xml:space="preserve"> (21 for the first commitment period)</t>
    </r>
  </si>
  <si>
    <t>The average proportion of biomass burnt in stratum i, stand model k, time t was conservatively assumed as 1</t>
  </si>
  <si>
    <t>IPCC Table 3.A.14 of IPCC GPG-LULUCF</t>
  </si>
  <si>
    <r>
      <t>E</t>
    </r>
    <r>
      <rPr>
        <vertAlign val="subscript"/>
        <sz val="11"/>
        <color theme="1"/>
        <rFont val="Times New Roman"/>
        <family val="1"/>
      </rPr>
      <t>BiomassBurn</t>
    </r>
    <r>
      <rPr>
        <sz val="11"/>
        <color theme="1"/>
        <rFont val="Times New Roman"/>
        <family val="1"/>
      </rPr>
      <t xml:space="preserve">, </t>
    </r>
    <r>
      <rPr>
        <vertAlign val="subscript"/>
        <sz val="11"/>
        <color theme="1"/>
        <rFont val="Times New Roman"/>
        <family val="1"/>
      </rPr>
      <t>N2O</t>
    </r>
  </si>
  <si>
    <t>IPCC</t>
  </si>
  <si>
    <t>Project emissions due to natural fires, tonnes CO2e</t>
  </si>
  <si>
    <t>Calculation of Project Emissions</t>
  </si>
  <si>
    <t>Total, tonnes CO2e</t>
  </si>
  <si>
    <t>Per AR-AM0003 version 04 methodology, accounting for increases in emissions by sources is only required if significant (&gt;2 per cent of the actual net GHG removals by sinks). In addition, per the Tool for testing significance of GHG emissions in A/R CDM project activities” (Version 01) (EB31, Annex 16), the emissions of the biomass burning from these natural fires are insignificant (less than 5% of net anthropogenic removals by sinks), and are considered zero</t>
  </si>
  <si>
    <t>There are no Project Emissions</t>
  </si>
  <si>
    <t>Assessment of Project Emissions Following equations 85-87 of the ARAM0003 V4 CDM methodology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</si>
</sst>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0_);_(* \(#,##0.000\);_(* &quot;-&quot;??_);_(@_)"/>
    <numFmt numFmtId="173" formatCode="0.000"/>
  </numFmts>
  <fonts count="24"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1"/>
      <color theme="1"/>
      <name val="Times New Roman"/>
      <family val="1"/>
    </font>
    <font>
      <b/>
      <sz val="10"/>
      <color rgb="FF000000"/>
      <name val="Times New Roman"/>
      <family val="1"/>
    </font>
    <font>
      <sz val="10"/>
      <color rgb="FF000000"/>
      <name val="Times New Roman"/>
      <family val="1"/>
    </font>
    <font>
      <i/>
      <sz val="11"/>
      <color theme="1"/>
      <name val="Calibri"/>
      <family val="2"/>
      <scheme val="minor"/>
    </font>
    <font>
      <i/>
      <sz val="11"/>
      <color theme="1"/>
      <name val="Times New Roman"/>
      <family val="1"/>
    </font>
    <font>
      <i/>
      <vertAlign val="subscript"/>
      <sz val="11"/>
      <color theme="1"/>
      <name val="Times New Roman"/>
      <family val="1"/>
    </font>
    <font>
      <vertAlign val="subscript"/>
      <sz val="11"/>
      <color theme="1"/>
      <name val="Times New Roman"/>
      <family val="1"/>
    </font>
    <font>
      <b/>
      <i/>
      <sz val="10"/>
      <color rgb="FF000000"/>
      <name val="Times New Roman"/>
      <family val="1"/>
    </font>
    <font>
      <b/>
      <sz val="11"/>
      <color rgb="FF0070C0"/>
      <name val="Calibri"/>
      <family val="2"/>
      <scheme val="minor"/>
    </font>
    <font>
      <sz val="11"/>
      <color rgb="FF0070C0"/>
      <name val="Calibri"/>
      <family val="2"/>
      <scheme val="minor"/>
    </font>
    <font>
      <sz val="11.5"/>
      <color theme="1"/>
      <name val="Times New Roman"/>
      <family val="1"/>
    </font>
    <font>
      <vertAlign val="subscript"/>
      <sz val="11.5"/>
      <color theme="1"/>
      <name val="Times New Roman"/>
      <family val="1"/>
    </font>
    <font>
      <i/>
      <sz val="11.5"/>
      <color theme="1"/>
      <name val="Times New Roman"/>
      <family val="1"/>
    </font>
    <font>
      <i/>
      <sz val="8"/>
      <color theme="1"/>
      <name val="Times New Roman"/>
      <family val="1"/>
    </font>
    <font>
      <vertAlign val="subscript"/>
      <sz val="11"/>
      <color theme="1"/>
      <name val="Calibri"/>
      <family val="2"/>
      <scheme val="minor"/>
    </font>
    <font>
      <i/>
      <sz val="11"/>
      <color theme="1"/>
      <name val="Calibri"/>
      <family val="2"/>
    </font>
    <font>
      <b/>
      <sz val="36"/>
      <color rgb="FFFF0000"/>
      <name val="Calibri"/>
      <family val="2"/>
      <scheme val="minor"/>
    </font>
    <font>
      <vertAlign val="superscript"/>
      <sz val="11"/>
      <color theme="1"/>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rgb="FFD9D9D9"/>
        <bgColor indexed="64"/>
      </patternFill>
    </fill>
    <fill>
      <patternFill patternType="solid">
        <fgColor theme="4" tint="-0.249977111117893"/>
        <bgColor indexed="64"/>
      </patternFill>
    </fill>
  </fills>
  <borders count="11">
    <border>
      <left/>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114">
    <xf numFmtId="0" fontId="0" fillId="0" borderId="0" xfId="0"/>
    <xf numFmtId="0" fontId="3" fillId="0" borderId="0" xfId="0" applyFont="1"/>
    <xf numFmtId="43" fontId="0" fillId="0" borderId="0" xfId="1" applyFont="1" applyAlignment="1">
      <alignment horizontal="right"/>
    </xf>
    <xf numFmtId="0" fontId="0" fillId="0" borderId="2" xfId="0" applyBorder="1"/>
    <xf numFmtId="43" fontId="0" fillId="0" borderId="2" xfId="1" applyFont="1" applyBorder="1" applyAlignment="1">
      <alignment horizontal="right"/>
    </xf>
    <xf numFmtId="0" fontId="0" fillId="0" borderId="2" xfId="0" applyBorder="1" applyAlignment="1">
      <alignment horizontal="center"/>
    </xf>
    <xf numFmtId="0" fontId="0" fillId="2" borderId="2" xfId="0" applyFill="1" applyBorder="1" applyAlignment="1">
      <alignment horizontal="center"/>
    </xf>
    <xf numFmtId="0" fontId="3" fillId="2" borderId="2" xfId="0" applyFont="1" applyFill="1" applyBorder="1"/>
    <xf numFmtId="43" fontId="3" fillId="2" borderId="2" xfId="1" applyFont="1" applyFill="1" applyBorder="1" applyAlignment="1">
      <alignment horizontal="right"/>
    </xf>
    <xf numFmtId="0" fontId="0" fillId="2" borderId="2" xfId="0" applyFill="1" applyBorder="1"/>
    <xf numFmtId="0" fontId="3" fillId="2" borderId="2" xfId="0" applyFont="1" applyFill="1" applyBorder="1" applyAlignment="1">
      <alignment horizontal="center"/>
    </xf>
    <xf numFmtId="43" fontId="0" fillId="0" borderId="0" xfId="0" applyNumberFormat="1"/>
    <xf numFmtId="43" fontId="0" fillId="0" borderId="0" xfId="1" applyFont="1"/>
    <xf numFmtId="0" fontId="3" fillId="2" borderId="0" xfId="0" applyFont="1" applyFill="1"/>
    <xf numFmtId="0" fontId="0" fillId="0" borderId="0" xfId="0" applyAlignment="1">
      <alignment horizontal="center"/>
    </xf>
    <xf numFmtId="0" fontId="6" fillId="0" borderId="0" xfId="0" applyFont="1"/>
    <xf numFmtId="0" fontId="6" fillId="0" borderId="0" xfId="0" applyFont="1" applyBorder="1"/>
    <xf numFmtId="0" fontId="0" fillId="0" borderId="0" xfId="0" applyBorder="1"/>
    <xf numFmtId="0" fontId="10" fillId="0" borderId="0" xfId="0" applyFont="1" applyBorder="1" applyAlignment="1">
      <alignment vertical="center"/>
    </xf>
    <xf numFmtId="0" fontId="10" fillId="0" borderId="0" xfId="0" applyFont="1" applyBorder="1"/>
    <xf numFmtId="0" fontId="6" fillId="0" borderId="3" xfId="0" applyFont="1" applyBorder="1"/>
    <xf numFmtId="0" fontId="0" fillId="0" borderId="4" xfId="0" applyBorder="1"/>
    <xf numFmtId="0" fontId="0" fillId="0" borderId="5" xfId="0" applyBorder="1"/>
    <xf numFmtId="0" fontId="0" fillId="0" borderId="6" xfId="0" applyBorder="1"/>
    <xf numFmtId="0" fontId="0" fillId="0" borderId="7" xfId="0" applyBorder="1"/>
    <xf numFmtId="0" fontId="10" fillId="0" borderId="6" xfId="0" applyFont="1" applyBorder="1" applyAlignment="1">
      <alignment vertical="center"/>
    </xf>
    <xf numFmtId="0" fontId="10" fillId="0" borderId="6" xfId="0" applyFont="1" applyBorder="1"/>
    <xf numFmtId="0" fontId="10" fillId="0" borderId="8" xfId="0" applyFont="1" applyBorder="1"/>
    <xf numFmtId="0" fontId="0" fillId="0" borderId="3" xfId="0" applyBorder="1"/>
    <xf numFmtId="43" fontId="3" fillId="2" borderId="2" xfId="1" applyFont="1" applyFill="1" applyBorder="1"/>
    <xf numFmtId="0" fontId="3" fillId="0" borderId="0" xfId="0" applyFont="1" applyBorder="1"/>
    <xf numFmtId="43" fontId="9" fillId="0" borderId="0" xfId="0" applyNumberFormat="1" applyFont="1" applyBorder="1"/>
    <xf numFmtId="0" fontId="10" fillId="0" borderId="6" xfId="0" applyFont="1" applyBorder="1" applyAlignment="1">
      <alignment vertical="center" wrapText="1"/>
    </xf>
    <xf numFmtId="0" fontId="10" fillId="0" borderId="8" xfId="0" applyFont="1" applyBorder="1" applyAlignment="1">
      <alignment vertical="center" wrapText="1"/>
    </xf>
    <xf numFmtId="0" fontId="0" fillId="0" borderId="0" xfId="0" applyFont="1"/>
    <xf numFmtId="0" fontId="6" fillId="0" borderId="0" xfId="0" applyFont="1" applyBorder="1" applyAlignment="1">
      <alignment vertical="center" wrapText="1"/>
    </xf>
    <xf numFmtId="0" fontId="10" fillId="0" borderId="0" xfId="0" applyFont="1" applyBorder="1" applyAlignment="1">
      <alignment vertical="center" wrapText="1"/>
    </xf>
    <xf numFmtId="0" fontId="10" fillId="0" borderId="0" xfId="0" applyFont="1" applyFill="1" applyBorder="1" applyAlignment="1">
      <alignment vertical="center" wrapText="1"/>
    </xf>
    <xf numFmtId="3" fontId="0" fillId="0" borderId="0" xfId="0" applyNumberFormat="1"/>
    <xf numFmtId="0" fontId="13" fillId="3" borderId="0" xfId="0" applyFont="1" applyFill="1" applyBorder="1" applyAlignment="1">
      <alignment horizontal="center" vertical="center" wrapText="1"/>
    </xf>
    <xf numFmtId="0" fontId="8" fillId="0" borderId="0" xfId="0" applyFont="1" applyBorder="1" applyAlignment="1">
      <alignment vertical="center" wrapText="1"/>
    </xf>
    <xf numFmtId="0" fontId="8" fillId="0" borderId="0" xfId="0" applyFont="1" applyBorder="1" applyAlignment="1">
      <alignment horizontal="right" vertical="center" wrapText="1"/>
    </xf>
    <xf numFmtId="0" fontId="5" fillId="0" borderId="0" xfId="0" applyFont="1" applyBorder="1" applyAlignment="1">
      <alignment vertical="center" wrapText="1"/>
    </xf>
    <xf numFmtId="3" fontId="8" fillId="0" borderId="0" xfId="0" applyNumberFormat="1" applyFont="1" applyBorder="1" applyAlignment="1">
      <alignment horizontal="right" vertical="center" wrapText="1"/>
    </xf>
    <xf numFmtId="0" fontId="7" fillId="2" borderId="0" xfId="0" applyFont="1" applyFill="1" applyBorder="1" applyAlignment="1">
      <alignment vertical="center" wrapText="1"/>
    </xf>
    <xf numFmtId="3" fontId="13" fillId="2" borderId="0" xfId="0" applyNumberFormat="1" applyFont="1" applyFill="1" applyBorder="1" applyAlignment="1">
      <alignment horizontal="right" vertical="center" wrapText="1"/>
    </xf>
    <xf numFmtId="3" fontId="7" fillId="2" borderId="0" xfId="0" applyNumberFormat="1" applyFont="1" applyFill="1" applyBorder="1" applyAlignment="1">
      <alignment horizontal="right" vertical="center" wrapText="1"/>
    </xf>
    <xf numFmtId="164" fontId="0" fillId="0" borderId="0" xfId="1" applyNumberFormat="1" applyFont="1"/>
    <xf numFmtId="0" fontId="2" fillId="4" borderId="0" xfId="0" applyFont="1" applyFill="1"/>
    <xf numFmtId="43" fontId="0" fillId="0" borderId="0" xfId="0" applyNumberFormat="1" applyAlignment="1">
      <alignment vertical="center"/>
    </xf>
    <xf numFmtId="0" fontId="0" fillId="0" borderId="0" xfId="0" applyAlignment="1">
      <alignment vertical="center"/>
    </xf>
    <xf numFmtId="0" fontId="6" fillId="0" borderId="0" xfId="0" applyFont="1" applyFill="1" applyBorder="1" applyAlignment="1">
      <alignment vertical="center" wrapText="1"/>
    </xf>
    <xf numFmtId="43" fontId="6" fillId="0" borderId="0" xfId="0" applyNumberFormat="1" applyFont="1" applyFill="1" applyBorder="1" applyAlignment="1">
      <alignment vertical="center" wrapText="1"/>
    </xf>
    <xf numFmtId="0" fontId="4" fillId="4" borderId="0" xfId="0" applyFont="1" applyFill="1"/>
    <xf numFmtId="0" fontId="4" fillId="0" borderId="0" xfId="0" applyFont="1" applyFill="1"/>
    <xf numFmtId="0" fontId="15" fillId="0" borderId="0" xfId="0" applyFont="1"/>
    <xf numFmtId="0" fontId="6" fillId="0" borderId="3" xfId="0" applyFont="1" applyBorder="1" applyAlignment="1">
      <alignment vertical="center"/>
    </xf>
    <xf numFmtId="0" fontId="6" fillId="0" borderId="6" xfId="0" applyFont="1" applyBorder="1"/>
    <xf numFmtId="43" fontId="0" fillId="0" borderId="0" xfId="0" applyNumberFormat="1" applyFill="1"/>
    <xf numFmtId="43" fontId="0" fillId="0" borderId="0" xfId="0" applyNumberFormat="1" applyFill="1" applyAlignment="1">
      <alignment vertical="center"/>
    </xf>
    <xf numFmtId="43" fontId="6" fillId="0" borderId="0" xfId="1" applyFont="1" applyBorder="1" applyAlignment="1">
      <alignment vertical="center" wrapText="1"/>
    </xf>
    <xf numFmtId="43" fontId="6" fillId="0" borderId="0" xfId="0" applyNumberFormat="1" applyFont="1" applyBorder="1" applyAlignment="1">
      <alignment vertical="center" wrapText="1"/>
    </xf>
    <xf numFmtId="0" fontId="16" fillId="0" borderId="6" xfId="0" applyFont="1" applyBorder="1"/>
    <xf numFmtId="0" fontId="18" fillId="0" borderId="8" xfId="0" applyFont="1" applyBorder="1"/>
    <xf numFmtId="43" fontId="15" fillId="0" borderId="0" xfId="0" applyNumberFormat="1" applyFont="1" applyFill="1" applyAlignment="1">
      <alignment vertical="center"/>
    </xf>
    <xf numFmtId="0" fontId="15" fillId="0" borderId="0" xfId="0" applyFont="1" applyFill="1"/>
    <xf numFmtId="0" fontId="14" fillId="0" borderId="0" xfId="0" applyFont="1" applyBorder="1" applyAlignment="1">
      <alignment vertical="center"/>
    </xf>
    <xf numFmtId="0" fontId="15" fillId="0" borderId="0" xfId="0" applyFont="1" applyAlignment="1">
      <alignment vertical="center"/>
    </xf>
    <xf numFmtId="0" fontId="9" fillId="0" borderId="0" xfId="0" applyFont="1"/>
    <xf numFmtId="0" fontId="0" fillId="0" borderId="10" xfId="0" applyFill="1" applyBorder="1"/>
    <xf numFmtId="0" fontId="0" fillId="0" borderId="0" xfId="0" applyAlignment="1">
      <alignment horizontal="left" wrapText="1"/>
    </xf>
    <xf numFmtId="0" fontId="3" fillId="2" borderId="2" xfId="0" applyFont="1" applyFill="1" applyBorder="1" applyAlignment="1">
      <alignment horizontal="center"/>
    </xf>
    <xf numFmtId="0" fontId="3" fillId="2" borderId="2" xfId="0" applyFont="1" applyFill="1" applyBorder="1" applyAlignment="1">
      <alignment horizontal="center" wrapText="1"/>
    </xf>
    <xf numFmtId="0" fontId="3" fillId="2" borderId="2" xfId="0" applyFont="1" applyFill="1" applyBorder="1" applyAlignment="1">
      <alignment horizontal="center" vertical="center"/>
    </xf>
    <xf numFmtId="0" fontId="16" fillId="0" borderId="9" xfId="0" applyFont="1" applyBorder="1" applyAlignment="1">
      <alignment horizontal="left"/>
    </xf>
    <xf numFmtId="0" fontId="16" fillId="0" borderId="1" xfId="0" applyFont="1" applyBorder="1" applyAlignment="1">
      <alignment horizontal="left"/>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0" xfId="0" applyFont="1" applyAlignment="1">
      <alignment horizontal="left" vertical="center" wrapText="1"/>
    </xf>
    <xf numFmtId="0" fontId="0" fillId="0" borderId="0" xfId="0" applyAlignment="1">
      <alignment horizontal="left" vertical="center" wrapText="1"/>
    </xf>
    <xf numFmtId="0" fontId="14" fillId="0" borderId="0" xfId="0" applyFont="1" applyBorder="1" applyAlignment="1">
      <alignment horizontal="left" vertical="center" wrapText="1"/>
    </xf>
    <xf numFmtId="0" fontId="6" fillId="0" borderId="6" xfId="0" applyFont="1" applyBorder="1" applyAlignment="1">
      <alignment horizontal="left" vertical="center" wrapText="1"/>
    </xf>
    <xf numFmtId="0" fontId="6" fillId="0" borderId="0"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6" fillId="0" borderId="7" xfId="0" applyFont="1" applyBorder="1" applyAlignment="1">
      <alignment horizontal="left" vertical="center" wrapText="1"/>
    </xf>
    <xf numFmtId="0" fontId="6" fillId="0" borderId="1" xfId="0" applyFont="1" applyBorder="1" applyAlignment="1">
      <alignment horizontal="left"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6" fillId="0" borderId="0" xfId="0" applyFont="1" applyFill="1" applyBorder="1" applyAlignment="1">
      <alignment horizontal="left" vertical="center" wrapText="1"/>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8" xfId="0" applyFont="1" applyBorder="1" applyAlignment="1">
      <alignment horizontal="left" vertical="center"/>
    </xf>
    <xf numFmtId="0" fontId="10" fillId="0" borderId="9" xfId="0" applyFont="1" applyBorder="1" applyAlignment="1">
      <alignment horizontal="left" vertical="center"/>
    </xf>
    <xf numFmtId="0" fontId="6" fillId="0" borderId="0" xfId="0" applyFont="1" applyBorder="1" applyAlignment="1">
      <alignment horizontal="left"/>
    </xf>
    <xf numFmtId="0" fontId="6" fillId="0" borderId="7" xfId="0" applyFont="1" applyBorder="1" applyAlignment="1">
      <alignment horizontal="left"/>
    </xf>
    <xf numFmtId="0" fontId="6" fillId="0" borderId="0" xfId="0" applyFont="1" applyBorder="1" applyAlignment="1">
      <alignment horizontal="center"/>
    </xf>
    <xf numFmtId="0" fontId="6" fillId="0" borderId="7" xfId="0" applyFont="1" applyBorder="1" applyAlignment="1">
      <alignment horizontal="center"/>
    </xf>
    <xf numFmtId="0" fontId="6" fillId="0" borderId="9" xfId="0" applyFont="1" applyBorder="1" applyAlignment="1">
      <alignment horizontal="left"/>
    </xf>
    <xf numFmtId="0" fontId="6" fillId="0" borderId="1" xfId="0" applyFont="1" applyBorder="1" applyAlignment="1">
      <alignment horizontal="left"/>
    </xf>
    <xf numFmtId="0" fontId="6" fillId="0" borderId="9" xfId="0" applyFont="1" applyBorder="1" applyAlignment="1">
      <alignment horizontal="left" vertical="center"/>
    </xf>
    <xf numFmtId="0" fontId="6" fillId="0" borderId="1" xfId="0" applyFont="1" applyBorder="1" applyAlignment="1">
      <alignment horizontal="left" vertical="center"/>
    </xf>
    <xf numFmtId="0" fontId="22" fillId="0" borderId="0" xfId="0" applyFont="1"/>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6" fillId="0" borderId="7" xfId="0" applyFont="1" applyBorder="1" applyAlignment="1">
      <alignment horizontal="left" vertical="center"/>
    </xf>
    <xf numFmtId="0" fontId="6" fillId="0" borderId="0" xfId="0" applyFont="1" applyBorder="1" applyAlignment="1">
      <alignment horizontal="center" vertical="center"/>
    </xf>
    <xf numFmtId="0" fontId="6" fillId="0" borderId="7" xfId="0" applyFont="1" applyBorder="1" applyAlignment="1">
      <alignment horizontal="center" vertical="center"/>
    </xf>
    <xf numFmtId="173" fontId="0" fillId="0" borderId="0" xfId="0" applyNumberFormat="1"/>
    <xf numFmtId="173" fontId="3" fillId="0" borderId="0" xfId="0" applyNumberFormat="1" applyFon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28576</xdr:colOff>
      <xdr:row>18</xdr:row>
      <xdr:rowOff>110203</xdr:rowOff>
    </xdr:from>
    <xdr:ext cx="2533650" cy="424925"/>
    <mc:AlternateContent xmlns:mc="http://schemas.openxmlformats.org/markup-compatibility/2006" xmlns:a14="http://schemas.microsoft.com/office/drawing/2010/main">
      <mc:Choice Requires="a14">
        <xdr:sp macro="" textlink="">
          <xdr:nvSpPr>
            <xdr:cNvPr id="2" name="TextBox 1"/>
            <xdr:cNvSpPr txBox="1"/>
          </xdr:nvSpPr>
          <xdr:spPr>
            <a:xfrm>
              <a:off x="876301" y="4120228"/>
              <a:ext cx="2533650" cy="4249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left"/>
                  </m:oMathParaPr>
                  <m:oMath xmlns:m="http://schemas.openxmlformats.org/officeDocument/2006/math">
                    <m:r>
                      <a:rPr lang="en-US" sz="1100" b="0" i="1">
                        <a:latin typeface="Cambria Math"/>
                      </a:rPr>
                      <m:t>𝑑𝑁</m:t>
                    </m:r>
                    <m:r>
                      <a:rPr lang="en-US" sz="1100" b="0" i="1" baseline="-25000">
                        <a:latin typeface="Cambria Math"/>
                      </a:rPr>
                      <m:t>𝐸𝐺𝐿</m:t>
                    </m:r>
                    <m:r>
                      <a:rPr lang="en-US" sz="1100" b="0" i="1" baseline="-25000">
                        <a:latin typeface="Cambria Math"/>
                      </a:rPr>
                      <m:t>,</m:t>
                    </m:r>
                    <m:r>
                      <a:rPr lang="en-US" sz="1100" b="0" i="1" baseline="-25000">
                        <a:latin typeface="Cambria Math"/>
                      </a:rPr>
                      <m:t>𝑡</m:t>
                    </m:r>
                    <m:r>
                      <a:rPr lang="en-US" sz="1100" i="1">
                        <a:latin typeface="Cambria Math"/>
                      </a:rPr>
                      <m:t>=</m:t>
                    </m:r>
                    <m:f>
                      <m:fPr>
                        <m:ctrlPr>
                          <a:rPr lang="en-US" sz="1100" i="1">
                            <a:latin typeface="Cambria Math"/>
                          </a:rPr>
                        </m:ctrlPr>
                      </m:fPr>
                      <m:num>
                        <m:r>
                          <a:rPr lang="en-US" sz="1100" i="1">
                            <a:latin typeface="Cambria Math"/>
                          </a:rPr>
                          <m:t>𝑁𝑎𝐸𝐺𝐿</m:t>
                        </m:r>
                        <m:r>
                          <a:rPr lang="en-US" sz="1100" i="1">
                            <a:latin typeface="Cambria Math"/>
                          </a:rPr>
                          <m:t>,</m:t>
                        </m:r>
                        <m:r>
                          <a:rPr lang="en-US" sz="1100" i="1">
                            <a:latin typeface="Cambria Math"/>
                          </a:rPr>
                          <m:t>𝑡</m:t>
                        </m:r>
                        <m:r>
                          <a:rPr lang="en-US" sz="1100" i="1">
                            <a:latin typeface="Cambria Math"/>
                          </a:rPr>
                          <m:t> − </m:t>
                        </m:r>
                        <m:r>
                          <a:rPr lang="en-US" sz="1100" i="1">
                            <a:latin typeface="Cambria Math"/>
                          </a:rPr>
                          <m:t>𝑁𝑎𝐸𝐺𝐿</m:t>
                        </m:r>
                        <m:r>
                          <a:rPr lang="en-US" sz="1100" i="1">
                            <a:latin typeface="Cambria Math"/>
                          </a:rPr>
                          <m:t> (</m:t>
                        </m:r>
                        <m:r>
                          <a:rPr lang="en-US" sz="1100" i="1">
                            <a:latin typeface="Cambria Math"/>
                          </a:rPr>
                          <m:t>𝑡</m:t>
                        </m:r>
                        <m:r>
                          <a:rPr lang="en-US" sz="1100" i="1">
                            <a:latin typeface="Cambria Math"/>
                          </a:rPr>
                          <m:t>−1)</m:t>
                        </m:r>
                      </m:num>
                      <m:den>
                        <m:r>
                          <a:rPr lang="en-US" sz="1100" b="0" i="1">
                            <a:latin typeface="Cambria Math"/>
                          </a:rPr>
                          <m:t>𝑆𝐹𝑅</m:t>
                        </m:r>
                        <m:r>
                          <a:rPr lang="en-US" sz="1100" b="0" i="1" baseline="-25000">
                            <a:latin typeface="Cambria Math"/>
                          </a:rPr>
                          <m:t>𝐸𝐺𝐿</m:t>
                        </m:r>
                      </m:den>
                    </m:f>
                  </m:oMath>
                </m:oMathPara>
              </a14:m>
              <a:endParaRPr lang="en-US" sz="1100"/>
            </a:p>
          </xdr:txBody>
        </xdr:sp>
      </mc:Choice>
      <mc:Fallback xmlns="">
        <xdr:sp macro="" textlink="">
          <xdr:nvSpPr>
            <xdr:cNvPr id="2" name="TextBox 1"/>
            <xdr:cNvSpPr txBox="1"/>
          </xdr:nvSpPr>
          <xdr:spPr>
            <a:xfrm>
              <a:off x="876301" y="4120228"/>
              <a:ext cx="2533650" cy="4249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sz="1100" b="0" i="0">
                  <a:latin typeface="Cambria Math"/>
                </a:rPr>
                <a:t>𝑑𝑁</a:t>
              </a:r>
              <a:r>
                <a:rPr lang="en-US" sz="1100" b="0" i="0" baseline="-25000">
                  <a:latin typeface="Cambria Math"/>
                </a:rPr>
                <a:t>𝐸𝐺𝐿,𝑡</a:t>
              </a:r>
              <a:r>
                <a:rPr lang="en-US" sz="1100" i="0">
                  <a:latin typeface="Cambria Math"/>
                </a:rPr>
                <a:t>=(𝑁𝑎𝐸𝐺𝐿,𝑡 - 𝑁𝑎𝐸𝐺𝐿 (𝑡-1))/</a:t>
              </a:r>
              <a:r>
                <a:rPr lang="en-US" sz="1100" b="0" i="0">
                  <a:latin typeface="Cambria Math"/>
                </a:rPr>
                <a:t>𝑆𝐹𝑅</a:t>
              </a:r>
              <a:r>
                <a:rPr lang="en-US" sz="1100" b="0" i="0" baseline="-25000">
                  <a:latin typeface="Cambria Math"/>
                </a:rPr>
                <a:t>𝐸𝐺𝐿</a:t>
              </a:r>
              <a:endParaRPr lang="en-US" sz="1100"/>
            </a:p>
          </xdr:txBody>
        </xdr:sp>
      </mc:Fallback>
    </mc:AlternateContent>
    <xdr:clientData/>
  </xdr:oneCellAnchor>
  <xdr:twoCellAnchor>
    <xdr:from>
      <xdr:col>19</xdr:col>
      <xdr:colOff>762000</xdr:colOff>
      <xdr:row>25</xdr:row>
      <xdr:rowOff>38100</xdr:rowOff>
    </xdr:from>
    <xdr:to>
      <xdr:col>20</xdr:col>
      <xdr:colOff>257175</xdr:colOff>
      <xdr:row>26</xdr:row>
      <xdr:rowOff>190500</xdr:rowOff>
    </xdr:to>
    <xdr:sp macro="" textlink="">
      <xdr:nvSpPr>
        <xdr:cNvPr id="5" name="Right Brace 4"/>
        <xdr:cNvSpPr/>
      </xdr:nvSpPr>
      <xdr:spPr>
        <a:xfrm>
          <a:off x="12115800" y="5743575"/>
          <a:ext cx="266700" cy="36195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20</xdr:col>
      <xdr:colOff>200025</xdr:colOff>
      <xdr:row>25</xdr:row>
      <xdr:rowOff>76200</xdr:rowOff>
    </xdr:from>
    <xdr:to>
      <xdr:col>22</xdr:col>
      <xdr:colOff>85725</xdr:colOff>
      <xdr:row>26</xdr:row>
      <xdr:rowOff>76200</xdr:rowOff>
    </xdr:to>
    <xdr:sp macro="" textlink="">
      <xdr:nvSpPr>
        <xdr:cNvPr id="6" name="TextBox 5"/>
        <xdr:cNvSpPr txBox="1"/>
      </xdr:nvSpPr>
      <xdr:spPr>
        <a:xfrm>
          <a:off x="12325350" y="5781675"/>
          <a:ext cx="1104900"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Sampled</a:t>
          </a:r>
        </a:p>
      </xdr:txBody>
    </xdr:sp>
    <xdr:clientData/>
  </xdr:twoCellAnchor>
  <xdr:twoCellAnchor>
    <xdr:from>
      <xdr:col>17</xdr:col>
      <xdr:colOff>19050</xdr:colOff>
      <xdr:row>3</xdr:row>
      <xdr:rowOff>9525</xdr:rowOff>
    </xdr:from>
    <xdr:to>
      <xdr:col>17</xdr:col>
      <xdr:colOff>304800</xdr:colOff>
      <xdr:row>8</xdr:row>
      <xdr:rowOff>76200</xdr:rowOff>
    </xdr:to>
    <xdr:sp macro="" textlink="">
      <xdr:nvSpPr>
        <xdr:cNvPr id="13" name="Left Brace 12"/>
        <xdr:cNvSpPr/>
      </xdr:nvSpPr>
      <xdr:spPr>
        <a:xfrm>
          <a:off x="10220325" y="590550"/>
          <a:ext cx="285750" cy="1085850"/>
        </a:xfrm>
        <a:prstGeom prst="leftBrace">
          <a:avLst/>
        </a:prstGeom>
        <a:pattFill prst="pct5">
          <a:fgClr>
            <a:schemeClr val="accent1"/>
          </a:fgClr>
          <a:bgClr>
            <a:schemeClr val="bg1"/>
          </a:bgClr>
        </a:pattFill>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17</xdr:col>
      <xdr:colOff>19051</xdr:colOff>
      <xdr:row>11</xdr:row>
      <xdr:rowOff>9525</xdr:rowOff>
    </xdr:from>
    <xdr:to>
      <xdr:col>17</xdr:col>
      <xdr:colOff>276225</xdr:colOff>
      <xdr:row>13</xdr:row>
      <xdr:rowOff>28575</xdr:rowOff>
    </xdr:to>
    <xdr:sp macro="" textlink="">
      <xdr:nvSpPr>
        <xdr:cNvPr id="14" name="Left Brace 13"/>
        <xdr:cNvSpPr/>
      </xdr:nvSpPr>
      <xdr:spPr>
        <a:xfrm>
          <a:off x="10220326" y="2190750"/>
          <a:ext cx="257174" cy="647700"/>
        </a:xfrm>
        <a:prstGeom prst="leftBrace">
          <a:avLst/>
        </a:prstGeom>
        <a:pattFill prst="pct5">
          <a:fgClr>
            <a:schemeClr val="accent1"/>
          </a:fgClr>
          <a:bgClr>
            <a:schemeClr val="bg1"/>
          </a:bgClr>
        </a:pattFill>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indent="0" algn="l"/>
          <a:endParaRPr lang="en-US" sz="1100">
            <a:solidFill>
              <a:schemeClr val="tx1"/>
            </a:solidFill>
            <a:latin typeface="+mn-lt"/>
            <a:ea typeface="+mn-ea"/>
            <a:cs typeface="+mn-cs"/>
          </a:endParaRPr>
        </a:p>
      </xdr:txBody>
    </xdr:sp>
    <xdr:clientData/>
  </xdr:twoCellAnchor>
  <xdr:twoCellAnchor>
    <xdr:from>
      <xdr:col>17</xdr:col>
      <xdr:colOff>38100</xdr:colOff>
      <xdr:row>18</xdr:row>
      <xdr:rowOff>38100</xdr:rowOff>
    </xdr:from>
    <xdr:to>
      <xdr:col>17</xdr:col>
      <xdr:colOff>314325</xdr:colOff>
      <xdr:row>27</xdr:row>
      <xdr:rowOff>9525</xdr:rowOff>
    </xdr:to>
    <xdr:sp macro="" textlink="">
      <xdr:nvSpPr>
        <xdr:cNvPr id="15" name="Left Brace 14"/>
        <xdr:cNvSpPr/>
      </xdr:nvSpPr>
      <xdr:spPr>
        <a:xfrm>
          <a:off x="10239375" y="3838575"/>
          <a:ext cx="276225" cy="2057400"/>
        </a:xfrm>
        <a:prstGeom prst="leftBrace">
          <a:avLst/>
        </a:prstGeom>
        <a:pattFill prst="pct5">
          <a:fgClr>
            <a:schemeClr val="accent1"/>
          </a:fgClr>
          <a:bgClr>
            <a:schemeClr val="bg1"/>
          </a:bgClr>
        </a:pattFill>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indent="0" algn="l"/>
          <a:endParaRPr lang="en-US" sz="1100">
            <a:solidFill>
              <a:schemeClr val="tx1"/>
            </a:solidFill>
            <a:latin typeface="+mn-lt"/>
            <a:ea typeface="+mn-ea"/>
            <a:cs typeface="+mn-cs"/>
          </a:endParaRPr>
        </a:p>
      </xdr:txBody>
    </xdr:sp>
    <xdr:clientData/>
  </xdr:twoCellAnchor>
  <xdr:twoCellAnchor>
    <xdr:from>
      <xdr:col>17</xdr:col>
      <xdr:colOff>0</xdr:colOff>
      <xdr:row>29</xdr:row>
      <xdr:rowOff>0</xdr:rowOff>
    </xdr:from>
    <xdr:to>
      <xdr:col>17</xdr:col>
      <xdr:colOff>247650</xdr:colOff>
      <xdr:row>31</xdr:row>
      <xdr:rowOff>28575</xdr:rowOff>
    </xdr:to>
    <xdr:sp macro="" textlink="">
      <xdr:nvSpPr>
        <xdr:cNvPr id="16" name="Left Brace 15"/>
        <xdr:cNvSpPr/>
      </xdr:nvSpPr>
      <xdr:spPr>
        <a:xfrm>
          <a:off x="10201275" y="6267450"/>
          <a:ext cx="247650" cy="409575"/>
        </a:xfrm>
        <a:prstGeom prst="leftBrace">
          <a:avLst/>
        </a:prstGeom>
        <a:pattFill prst="pct5">
          <a:fgClr>
            <a:schemeClr val="accent1"/>
          </a:fgClr>
          <a:bgClr>
            <a:schemeClr val="bg1"/>
          </a:bgClr>
        </a:pattFill>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indent="0" algn="l"/>
          <a:endParaRPr lang="en-US" sz="1100">
            <a:solidFill>
              <a:schemeClr val="tx1"/>
            </a:solidFill>
            <a:latin typeface="+mn-lt"/>
            <a:ea typeface="+mn-ea"/>
            <a:cs typeface="+mn-cs"/>
          </a:endParaRPr>
        </a:p>
      </xdr:txBody>
    </xdr:sp>
    <xdr:clientData/>
  </xdr:twoCellAnchor>
  <xdr:twoCellAnchor>
    <xdr:from>
      <xdr:col>17</xdr:col>
      <xdr:colOff>19050</xdr:colOff>
      <xdr:row>32</xdr:row>
      <xdr:rowOff>47625</xdr:rowOff>
    </xdr:from>
    <xdr:to>
      <xdr:col>17</xdr:col>
      <xdr:colOff>266700</xdr:colOff>
      <xdr:row>35</xdr:row>
      <xdr:rowOff>19050</xdr:rowOff>
    </xdr:to>
    <xdr:sp macro="" textlink="">
      <xdr:nvSpPr>
        <xdr:cNvPr id="17" name="Left Brace 16"/>
        <xdr:cNvSpPr/>
      </xdr:nvSpPr>
      <xdr:spPr>
        <a:xfrm>
          <a:off x="10220325" y="6886575"/>
          <a:ext cx="247650" cy="561975"/>
        </a:xfrm>
        <a:prstGeom prst="leftBrace">
          <a:avLst/>
        </a:prstGeom>
        <a:pattFill prst="pct5">
          <a:fgClr>
            <a:schemeClr val="accent1"/>
          </a:fgClr>
          <a:bgClr>
            <a:schemeClr val="bg1"/>
          </a:bgClr>
        </a:pattFill>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indent="0" algn="l"/>
          <a:endParaRPr lang="en-US" sz="1100">
            <a:solidFill>
              <a:schemeClr val="tx1"/>
            </a:solidFill>
            <a:latin typeface="+mn-lt"/>
            <a:ea typeface="+mn-ea"/>
            <a:cs typeface="+mn-cs"/>
          </a:endParaRPr>
        </a:p>
      </xdr:txBody>
    </xdr:sp>
    <xdr:clientData/>
  </xdr:twoCellAnchor>
  <xdr:twoCellAnchor>
    <xdr:from>
      <xdr:col>17</xdr:col>
      <xdr:colOff>0</xdr:colOff>
      <xdr:row>39</xdr:row>
      <xdr:rowOff>0</xdr:rowOff>
    </xdr:from>
    <xdr:to>
      <xdr:col>17</xdr:col>
      <xdr:colOff>238126</xdr:colOff>
      <xdr:row>47</xdr:row>
      <xdr:rowOff>9525</xdr:rowOff>
    </xdr:to>
    <xdr:sp macro="" textlink="">
      <xdr:nvSpPr>
        <xdr:cNvPr id="18" name="Left Brace 17"/>
        <xdr:cNvSpPr/>
      </xdr:nvSpPr>
      <xdr:spPr>
        <a:xfrm>
          <a:off x="10201275" y="8201025"/>
          <a:ext cx="238126" cy="1600200"/>
        </a:xfrm>
        <a:prstGeom prst="leftBrace">
          <a:avLst/>
        </a:prstGeom>
        <a:pattFill prst="pct5">
          <a:fgClr>
            <a:schemeClr val="accent1"/>
          </a:fgClr>
          <a:bgClr>
            <a:schemeClr val="bg1"/>
          </a:bgClr>
        </a:pattFill>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indent="0" algn="l"/>
          <a:endParaRPr lang="en-US" sz="1100">
            <a:solidFill>
              <a:schemeClr val="tx1"/>
            </a:solidFill>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0</xdr:colOff>
      <xdr:row>11</xdr:row>
      <xdr:rowOff>0</xdr:rowOff>
    </xdr:from>
    <xdr:to>
      <xdr:col>16</xdr:col>
      <xdr:colOff>285750</xdr:colOff>
      <xdr:row>16</xdr:row>
      <xdr:rowOff>104775</xdr:rowOff>
    </xdr:to>
    <xdr:sp macro="" textlink="">
      <xdr:nvSpPr>
        <xdr:cNvPr id="2" name="Left Brace 1"/>
        <xdr:cNvSpPr/>
      </xdr:nvSpPr>
      <xdr:spPr>
        <a:xfrm>
          <a:off x="8534400" y="1152525"/>
          <a:ext cx="285750" cy="1085850"/>
        </a:xfrm>
        <a:prstGeom prst="leftBrace">
          <a:avLst/>
        </a:prstGeom>
        <a:pattFill prst="pct5">
          <a:fgClr>
            <a:schemeClr val="accent1"/>
          </a:fgClr>
          <a:bgClr>
            <a:schemeClr val="bg1"/>
          </a:bgClr>
        </a:pattFill>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3</xdr:col>
      <xdr:colOff>58610</xdr:colOff>
      <xdr:row>19</xdr:row>
      <xdr:rowOff>39370</xdr:rowOff>
    </xdr:from>
    <xdr:ext cx="5478590" cy="345672"/>
    <mc:AlternateContent xmlns:mc="http://schemas.openxmlformats.org/markup-compatibility/2006">
      <mc:Choice xmlns:a14="http://schemas.microsoft.com/office/drawing/2010/main" Requires="a14">
        <xdr:sp macro="" textlink="">
          <xdr:nvSpPr>
            <xdr:cNvPr id="3" name="TextBox 2"/>
            <xdr:cNvSpPr txBox="1"/>
          </xdr:nvSpPr>
          <xdr:spPr>
            <a:xfrm>
              <a:off x="1887410" y="2753995"/>
              <a:ext cx="5478590" cy="3456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EBiomass Burn,</a:t>
              </a:r>
              <a:r>
                <a:rPr lang="en-US" sz="1100" baseline="0"/>
                <a:t> CO</a:t>
              </a:r>
              <a:r>
                <a:rPr lang="en-US" sz="1100" baseline="-25000"/>
                <a:t>2</a:t>
              </a:r>
              <a14:m>
                <m:oMath xmlns:m="http://schemas.openxmlformats.org/officeDocument/2006/math">
                  <m:r>
                    <a:rPr lang="en-US" sz="1100" i="1">
                      <a:latin typeface="Cambria Math"/>
                    </a:rPr>
                    <m:t>=</m:t>
                  </m:r>
                  <m:nary>
                    <m:naryPr>
                      <m:chr m:val="∑"/>
                      <m:ctrlPr>
                        <a:rPr lang="en-US" sz="1100" i="1">
                          <a:latin typeface="Cambria Math"/>
                        </a:rPr>
                      </m:ctrlPr>
                    </m:naryPr>
                    <m:sub>
                      <m:r>
                        <m:rPr>
                          <m:brk m:alnAt="23"/>
                        </m:rPr>
                        <a:rPr lang="en-US" sz="1100" b="0" i="1">
                          <a:latin typeface="Cambria Math"/>
                        </a:rPr>
                        <m:t>𝑡</m:t>
                      </m:r>
                      <m:r>
                        <a:rPr lang="en-US" sz="1100" i="1">
                          <a:latin typeface="Cambria Math"/>
                        </a:rPr>
                        <m:t>=1</m:t>
                      </m:r>
                    </m:sub>
                    <m:sup>
                      <m:r>
                        <a:rPr lang="en-US" sz="1100" b="0" i="1">
                          <a:latin typeface="Cambria Math"/>
                        </a:rPr>
                        <m:t>𝑡</m:t>
                      </m:r>
                      <m:r>
                        <a:rPr lang="en-US" sz="1100" b="0" i="1">
                          <a:latin typeface="Cambria Math"/>
                        </a:rPr>
                        <m:t>∗</m:t>
                      </m:r>
                    </m:sup>
                    <m:e>
                      <m:nary>
                        <m:naryPr>
                          <m:chr m:val="∑"/>
                          <m:ctrlPr>
                            <a:rPr lang="en-US" sz="1100" i="1">
                              <a:solidFill>
                                <a:schemeClr val="tx1"/>
                              </a:solidFill>
                              <a:effectLst/>
                              <a:latin typeface="+mn-lt"/>
                              <a:ea typeface="+mn-ea"/>
                              <a:cs typeface="+mn-cs"/>
                            </a:rPr>
                          </m:ctrlPr>
                        </m:naryPr>
                        <m:sub>
                          <m:r>
                            <a:rPr lang="en-US" sz="1100" b="0" i="1">
                              <a:solidFill>
                                <a:schemeClr val="tx1"/>
                              </a:solidFill>
                              <a:effectLst/>
                              <a:latin typeface="Cambria Math"/>
                              <a:ea typeface="+mn-ea"/>
                              <a:cs typeface="+mn-cs"/>
                            </a:rPr>
                            <m:t>𝑖</m:t>
                          </m:r>
                          <m:r>
                            <a:rPr lang="en-US" sz="1100" i="1">
                              <a:solidFill>
                                <a:schemeClr val="tx1"/>
                              </a:solidFill>
                              <a:effectLst/>
                              <a:latin typeface="+mn-lt"/>
                              <a:ea typeface="+mn-ea"/>
                              <a:cs typeface="+mn-cs"/>
                            </a:rPr>
                            <m:t>=1</m:t>
                          </m:r>
                        </m:sub>
                        <m:sup>
                          <m:r>
                            <a:rPr lang="en-US" sz="1100" b="0" i="1">
                              <a:solidFill>
                                <a:schemeClr val="tx1"/>
                              </a:solidFill>
                              <a:effectLst/>
                              <a:latin typeface="Cambria Math"/>
                              <a:ea typeface="+mn-ea"/>
                              <a:cs typeface="+mn-cs"/>
                            </a:rPr>
                            <m:t>𝑆</m:t>
                          </m:r>
                          <m:r>
                            <a:rPr lang="en-US" sz="1100" b="0" i="1" baseline="-25000">
                              <a:solidFill>
                                <a:schemeClr val="tx1"/>
                              </a:solidFill>
                              <a:effectLst/>
                              <a:latin typeface="Cambria Math"/>
                              <a:ea typeface="+mn-ea"/>
                              <a:cs typeface="+mn-cs"/>
                            </a:rPr>
                            <m:t>𝑃𝑆</m:t>
                          </m:r>
                        </m:sup>
                        <m:e>
                          <m:nary>
                            <m:naryPr>
                              <m:chr m:val="∑"/>
                              <m:ctrlPr>
                                <a:rPr lang="en-US" sz="1100" i="1">
                                  <a:solidFill>
                                    <a:schemeClr val="tx1"/>
                                  </a:solidFill>
                                  <a:effectLst/>
                                  <a:latin typeface="+mn-lt"/>
                                  <a:ea typeface="+mn-ea"/>
                                  <a:cs typeface="+mn-cs"/>
                                </a:rPr>
                              </m:ctrlPr>
                            </m:naryPr>
                            <m:sub>
                              <m:r>
                                <m:rPr>
                                  <m:brk m:alnAt="23"/>
                                </m:rPr>
                                <a:rPr lang="en-US" sz="1100" b="0" i="1">
                                  <a:solidFill>
                                    <a:schemeClr val="tx1"/>
                                  </a:solidFill>
                                  <a:effectLst/>
                                  <a:latin typeface="+mn-lt"/>
                                  <a:ea typeface="+mn-ea"/>
                                  <a:cs typeface="+mn-cs"/>
                                </a:rPr>
                                <m:t>𝑡</m:t>
                              </m:r>
                              <m:r>
                                <a:rPr lang="en-US" sz="1100" i="1">
                                  <a:solidFill>
                                    <a:schemeClr val="tx1"/>
                                  </a:solidFill>
                                  <a:effectLst/>
                                  <a:latin typeface="+mn-lt"/>
                                  <a:ea typeface="+mn-ea"/>
                                  <a:cs typeface="+mn-cs"/>
                                </a:rPr>
                                <m:t>=1</m:t>
                              </m:r>
                            </m:sub>
                            <m:sup>
                              <m:r>
                                <a:rPr lang="en-US" sz="1100" b="0" i="1">
                                  <a:solidFill>
                                    <a:schemeClr val="tx1"/>
                                  </a:solidFill>
                                  <a:effectLst/>
                                  <a:latin typeface="+mn-lt"/>
                                  <a:ea typeface="+mn-ea"/>
                                  <a:cs typeface="+mn-cs"/>
                                </a:rPr>
                                <m:t>𝑡</m:t>
                              </m:r>
                              <m:r>
                                <a:rPr lang="en-US" sz="1100" b="0" i="1">
                                  <a:solidFill>
                                    <a:schemeClr val="tx1"/>
                                  </a:solidFill>
                                  <a:effectLst/>
                                  <a:latin typeface="+mn-lt"/>
                                  <a:ea typeface="+mn-ea"/>
                                  <a:cs typeface="+mn-cs"/>
                                </a:rPr>
                                <m:t>∗</m:t>
                              </m:r>
                            </m:sup>
                            <m:e>
                              <m:nary>
                                <m:naryPr>
                                  <m:chr m:val="∑"/>
                                  <m:ctrlPr>
                                    <a:rPr lang="en-US" sz="1100" i="1">
                                      <a:solidFill>
                                        <a:schemeClr val="tx1"/>
                                      </a:solidFill>
                                      <a:effectLst/>
                                      <a:latin typeface="+mn-lt"/>
                                      <a:ea typeface="+mn-ea"/>
                                      <a:cs typeface="+mn-cs"/>
                                    </a:rPr>
                                  </m:ctrlPr>
                                </m:naryPr>
                                <m:sub>
                                  <m:r>
                                    <a:rPr lang="en-US" sz="1100" b="0" i="1">
                                      <a:solidFill>
                                        <a:schemeClr val="tx1"/>
                                      </a:solidFill>
                                      <a:effectLst/>
                                      <a:latin typeface="Cambria Math"/>
                                      <a:ea typeface="+mn-ea"/>
                                      <a:cs typeface="+mn-cs"/>
                                    </a:rPr>
                                    <m:t>𝑘</m:t>
                                  </m:r>
                                  <m:r>
                                    <a:rPr lang="en-US" sz="1100" i="1">
                                      <a:solidFill>
                                        <a:schemeClr val="tx1"/>
                                      </a:solidFill>
                                      <a:effectLst/>
                                      <a:latin typeface="+mn-lt"/>
                                      <a:ea typeface="+mn-ea"/>
                                      <a:cs typeface="+mn-cs"/>
                                    </a:rPr>
                                    <m:t>=1</m:t>
                                  </m:r>
                                </m:sub>
                                <m:sup>
                                  <m:r>
                                    <a:rPr lang="en-US" sz="1100" b="0" i="1">
                                      <a:solidFill>
                                        <a:schemeClr val="tx1"/>
                                      </a:solidFill>
                                      <a:effectLst/>
                                      <a:latin typeface="Cambria Math"/>
                                      <a:ea typeface="+mn-ea"/>
                                      <a:cs typeface="+mn-cs"/>
                                    </a:rPr>
                                    <m:t>𝐾</m:t>
                                  </m:r>
                                </m:sup>
                                <m:e>
                                  <m:d>
                                    <m:dPr>
                                      <m:ctrlPr>
                                        <a:rPr lang="en-US" sz="1100" i="1">
                                          <a:solidFill>
                                            <a:schemeClr val="tx1"/>
                                          </a:solidFill>
                                          <a:effectLst/>
                                          <a:latin typeface="+mn-lt"/>
                                          <a:ea typeface="+mn-ea"/>
                                          <a:cs typeface="+mn-cs"/>
                                        </a:rPr>
                                      </m:ctrlPr>
                                    </m:dPr>
                                    <m:e>
                                      <m:r>
                                        <a:rPr lang="en-US" sz="1100" b="0" i="1">
                                          <a:solidFill>
                                            <a:schemeClr val="tx1"/>
                                          </a:solidFill>
                                          <a:effectLst/>
                                          <a:latin typeface="Cambria Math"/>
                                          <a:ea typeface="+mn-ea"/>
                                          <a:cs typeface="+mn-cs"/>
                                        </a:rPr>
                                        <m:t>𝐴</m:t>
                                      </m:r>
                                      <m:r>
                                        <a:rPr lang="en-US" sz="1100" b="0" i="1" baseline="-25000">
                                          <a:solidFill>
                                            <a:schemeClr val="tx1"/>
                                          </a:solidFill>
                                          <a:effectLst/>
                                          <a:latin typeface="Cambria Math"/>
                                          <a:ea typeface="+mn-ea"/>
                                          <a:cs typeface="+mn-cs"/>
                                        </a:rPr>
                                        <m:t>𝐵</m:t>
                                      </m:r>
                                      <m:r>
                                        <a:rPr lang="en-US" sz="1100" b="0" i="1" baseline="-25000">
                                          <a:solidFill>
                                            <a:schemeClr val="tx1"/>
                                          </a:solidFill>
                                          <a:effectLst/>
                                          <a:latin typeface="Cambria Math"/>
                                          <a:ea typeface="+mn-ea"/>
                                          <a:cs typeface="+mn-cs"/>
                                        </a:rPr>
                                        <m:t>,</m:t>
                                      </m:r>
                                      <m:r>
                                        <a:rPr lang="en-US" sz="1100" b="0" i="1" baseline="-25000">
                                          <a:solidFill>
                                            <a:schemeClr val="tx1"/>
                                          </a:solidFill>
                                          <a:effectLst/>
                                          <a:latin typeface="Cambria Math"/>
                                          <a:ea typeface="+mn-ea"/>
                                          <a:cs typeface="+mn-cs"/>
                                        </a:rPr>
                                        <m:t>𝑖𝑘𝑡</m:t>
                                      </m:r>
                                      <m:r>
                                        <a:rPr lang="en-US" sz="1100" b="0" i="1" baseline="0">
                                          <a:solidFill>
                                            <a:schemeClr val="tx1"/>
                                          </a:solidFill>
                                          <a:effectLst/>
                                          <a:latin typeface="Cambria Math"/>
                                          <a:ea typeface="+mn-ea"/>
                                          <a:cs typeface="+mn-cs"/>
                                        </a:rPr>
                                        <m:t>∗</m:t>
                                      </m:r>
                                      <m:r>
                                        <a:rPr lang="en-US" sz="1100" b="0" i="1" baseline="0">
                                          <a:solidFill>
                                            <a:schemeClr val="tx1"/>
                                          </a:solidFill>
                                          <a:effectLst/>
                                          <a:latin typeface="Cambria Math"/>
                                          <a:ea typeface="+mn-ea"/>
                                          <a:cs typeface="+mn-cs"/>
                                        </a:rPr>
                                        <m:t>𝐵</m:t>
                                      </m:r>
                                      <m:r>
                                        <a:rPr lang="en-US" sz="1100" b="0" i="1" baseline="-25000">
                                          <a:solidFill>
                                            <a:schemeClr val="tx1"/>
                                          </a:solidFill>
                                          <a:effectLst/>
                                          <a:latin typeface="+mn-lt"/>
                                          <a:ea typeface="+mn-ea"/>
                                          <a:cs typeface="+mn-cs"/>
                                        </a:rPr>
                                        <m:t>𝑖𝑘𝑡</m:t>
                                      </m:r>
                                      <m:r>
                                        <a:rPr lang="en-US" sz="1100" b="0" i="1" baseline="0">
                                          <a:solidFill>
                                            <a:schemeClr val="tx1"/>
                                          </a:solidFill>
                                          <a:effectLst/>
                                          <a:latin typeface="+mn-lt"/>
                                          <a:ea typeface="+mn-ea"/>
                                          <a:cs typeface="+mn-cs"/>
                                        </a:rPr>
                                        <m:t>∗</m:t>
                                      </m:r>
                                      <m:r>
                                        <a:rPr lang="en-US" sz="1100" b="0" i="1" baseline="0">
                                          <a:solidFill>
                                            <a:schemeClr val="tx1"/>
                                          </a:solidFill>
                                          <a:effectLst/>
                                          <a:latin typeface="Cambria Math"/>
                                          <a:ea typeface="+mn-ea"/>
                                          <a:cs typeface="+mn-cs"/>
                                        </a:rPr>
                                        <m:t>𝑃𝐵</m:t>
                                      </m:r>
                                      <m:r>
                                        <a:rPr lang="en-US" sz="1100" b="0" i="1" baseline="0">
                                          <a:solidFill>
                                            <a:schemeClr val="tx1"/>
                                          </a:solidFill>
                                          <a:effectLst/>
                                          <a:latin typeface="+mn-lt"/>
                                          <a:ea typeface="+mn-ea"/>
                                          <a:cs typeface="+mn-cs"/>
                                        </a:rPr>
                                        <m:t>𝐵</m:t>
                                      </m:r>
                                      <m:r>
                                        <a:rPr lang="en-US" sz="1100" b="0" i="1" baseline="-25000">
                                          <a:solidFill>
                                            <a:schemeClr val="tx1"/>
                                          </a:solidFill>
                                          <a:effectLst/>
                                          <a:latin typeface="+mn-lt"/>
                                          <a:ea typeface="+mn-ea"/>
                                          <a:cs typeface="+mn-cs"/>
                                        </a:rPr>
                                        <m:t>𝑖𝑘𝑡</m:t>
                                      </m:r>
                                      <m:r>
                                        <a:rPr lang="en-US" sz="1100" b="0" i="1" baseline="0">
                                          <a:solidFill>
                                            <a:schemeClr val="tx1"/>
                                          </a:solidFill>
                                          <a:effectLst/>
                                          <a:latin typeface="Cambria Math"/>
                                          <a:ea typeface="+mn-ea"/>
                                          <a:cs typeface="+mn-cs"/>
                                        </a:rPr>
                                        <m:t>∗</m:t>
                                      </m:r>
                                      <m:r>
                                        <a:rPr lang="en-US" sz="1100" b="0" i="1" baseline="0">
                                          <a:solidFill>
                                            <a:schemeClr val="tx1"/>
                                          </a:solidFill>
                                          <a:effectLst/>
                                          <a:latin typeface="Cambria Math"/>
                                          <a:ea typeface="+mn-ea"/>
                                          <a:cs typeface="+mn-cs"/>
                                        </a:rPr>
                                        <m:t>𝐶𝐸</m:t>
                                      </m:r>
                                      <m:r>
                                        <a:rPr lang="en-US" sz="1100" b="0" i="1" baseline="0">
                                          <a:solidFill>
                                            <a:schemeClr val="tx1"/>
                                          </a:solidFill>
                                          <a:effectLst/>
                                          <a:latin typeface="Cambria Math"/>
                                          <a:ea typeface="+mn-ea"/>
                                          <a:cs typeface="+mn-cs"/>
                                        </a:rPr>
                                        <m:t>∗</m:t>
                                      </m:r>
                                      <m:r>
                                        <a:rPr lang="en-US" sz="1100" b="0" i="1" baseline="0">
                                          <a:solidFill>
                                            <a:schemeClr val="tx1"/>
                                          </a:solidFill>
                                          <a:effectLst/>
                                          <a:latin typeface="Cambria Math"/>
                                          <a:ea typeface="+mn-ea"/>
                                          <a:cs typeface="+mn-cs"/>
                                        </a:rPr>
                                        <m:t>𝐶𝐹</m:t>
                                      </m:r>
                                      <m:r>
                                        <a:rPr lang="en-US" sz="1100" b="0" i="1" baseline="0">
                                          <a:solidFill>
                                            <a:schemeClr val="tx1"/>
                                          </a:solidFill>
                                          <a:effectLst/>
                                          <a:latin typeface="Cambria Math"/>
                                          <a:ea typeface="+mn-ea"/>
                                          <a:cs typeface="+mn-cs"/>
                                        </a:rPr>
                                        <m:t>)∗</m:t>
                                      </m:r>
                                      <m:f>
                                        <m:fPr>
                                          <m:ctrlPr>
                                            <a:rPr lang="en-US" sz="1100" i="1">
                                              <a:solidFill>
                                                <a:schemeClr val="tx1"/>
                                              </a:solidFill>
                                              <a:effectLst/>
                                              <a:latin typeface="+mn-lt"/>
                                              <a:ea typeface="+mn-ea"/>
                                              <a:cs typeface="+mn-cs"/>
                                            </a:rPr>
                                          </m:ctrlPr>
                                        </m:fPr>
                                        <m:num>
                                          <m:r>
                                            <a:rPr lang="en-US" sz="1100" b="0" i="1">
                                              <a:solidFill>
                                                <a:schemeClr val="tx1"/>
                                              </a:solidFill>
                                              <a:effectLst/>
                                              <a:latin typeface="+mn-lt"/>
                                              <a:ea typeface="+mn-ea"/>
                                              <a:cs typeface="+mn-cs"/>
                                            </a:rPr>
                                            <m:t>44</m:t>
                                          </m:r>
                                        </m:num>
                                        <m:den>
                                          <m:r>
                                            <a:rPr lang="en-US" sz="1100" b="0" i="1">
                                              <a:solidFill>
                                                <a:schemeClr val="tx1"/>
                                              </a:solidFill>
                                              <a:effectLst/>
                                              <a:latin typeface="+mn-lt"/>
                                              <a:ea typeface="+mn-ea"/>
                                              <a:cs typeface="+mn-cs"/>
                                            </a:rPr>
                                            <m:t>12</m:t>
                                          </m:r>
                                        </m:den>
                                      </m:f>
                                    </m:e>
                                  </m:d>
                                </m:e>
                              </m:nary>
                              <m:r>
                                <m:rPr>
                                  <m:nor/>
                                </m:rPr>
                                <a:rPr lang="en-US" sz="1100" i="1">
                                  <a:solidFill>
                                    <a:schemeClr val="tx1"/>
                                  </a:solidFill>
                                  <a:effectLst/>
                                  <a:latin typeface="+mn-lt"/>
                                  <a:ea typeface="+mn-ea"/>
                                  <a:cs typeface="+mn-cs"/>
                                </a:rPr>
                                <m:t> </m:t>
                              </m:r>
                            </m:e>
                          </m:nary>
                        </m:e>
                      </m:nary>
                      <m:r>
                        <m:rPr>
                          <m:nor/>
                        </m:rPr>
                        <a:rPr lang="en-US">
                          <a:effectLst/>
                        </a:rPr>
                        <m:t> </m:t>
                      </m:r>
                    </m:e>
                  </m:nary>
                </m:oMath>
              </a14:m>
              <a:endParaRPr lang="en-US" sz="1100"/>
            </a:p>
          </xdr:txBody>
        </xdr:sp>
      </mc:Choice>
      <mc:Fallback>
        <xdr:sp macro="" textlink="">
          <xdr:nvSpPr>
            <xdr:cNvPr id="3" name="TextBox 2"/>
            <xdr:cNvSpPr txBox="1"/>
          </xdr:nvSpPr>
          <xdr:spPr>
            <a:xfrm>
              <a:off x="1887410" y="2753995"/>
              <a:ext cx="5478590" cy="3456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EBiomass Burn,</a:t>
              </a:r>
              <a:r>
                <a:rPr lang="en-US" sz="1100" baseline="0"/>
                <a:t> CO</a:t>
              </a:r>
              <a:r>
                <a:rPr lang="en-US" sz="1100" baseline="-25000"/>
                <a:t>2</a:t>
              </a:r>
              <a:r>
                <a:rPr lang="en-US" sz="1100" i="0">
                  <a:latin typeface="Cambria Math"/>
                </a:rPr>
                <a:t>=∑24_(</a:t>
              </a:r>
              <a:r>
                <a:rPr lang="en-US" sz="1100" b="0" i="0">
                  <a:latin typeface="Cambria Math"/>
                </a:rPr>
                <a:t>𝑡</a:t>
              </a:r>
              <a:r>
                <a:rPr lang="en-US" sz="1100" i="0">
                  <a:latin typeface="Cambria Math"/>
                </a:rPr>
                <a:t>=1)^(</a:t>
              </a:r>
              <a:r>
                <a:rPr lang="en-US" sz="1100" b="0" i="0">
                  <a:latin typeface="Cambria Math"/>
                </a:rPr>
                <a:t>𝑡∗)▒〖</a:t>
              </a:r>
              <a:r>
                <a:rPr lang="en-US" sz="1100" b="0" i="0">
                  <a:solidFill>
                    <a:schemeClr val="tx1"/>
                  </a:solidFill>
                  <a:effectLst/>
                  <a:latin typeface="+mn-lt"/>
                  <a:ea typeface="+mn-ea"/>
                  <a:cs typeface="+mn-cs"/>
                </a:rPr>
                <a:t>∑_(</a:t>
              </a:r>
              <a:r>
                <a:rPr lang="en-US" sz="1100" b="0" i="0">
                  <a:solidFill>
                    <a:schemeClr val="tx1"/>
                  </a:solidFill>
                  <a:effectLst/>
                  <a:latin typeface="Cambria Math"/>
                  <a:ea typeface="+mn-ea"/>
                  <a:cs typeface="+mn-cs"/>
                </a:rPr>
                <a:t>𝑖</a:t>
              </a:r>
              <a:r>
                <a:rPr lang="en-US" sz="1100" i="0">
                  <a:solidFill>
                    <a:schemeClr val="tx1"/>
                  </a:solidFill>
                  <a:effectLst/>
                  <a:latin typeface="+mn-lt"/>
                  <a:ea typeface="+mn-ea"/>
                  <a:cs typeface="+mn-cs"/>
                </a:rPr>
                <a:t>=1)</a:t>
              </a:r>
              <a:r>
                <a:rPr lang="en-US" sz="1100" b="0" i="0">
                  <a:solidFill>
                    <a:schemeClr val="tx1"/>
                  </a:solidFill>
                  <a:effectLst/>
                  <a:latin typeface="+mn-lt"/>
                  <a:ea typeface="+mn-ea"/>
                  <a:cs typeface="+mn-cs"/>
                </a:rPr>
                <a:t>^</a:t>
              </a:r>
              <a:r>
                <a:rPr lang="en-US" sz="1100" b="0" i="0">
                  <a:solidFill>
                    <a:schemeClr val="tx1"/>
                  </a:solidFill>
                  <a:effectLst/>
                  <a:latin typeface="Cambria Math"/>
                  <a:ea typeface="+mn-ea"/>
                  <a:cs typeface="+mn-cs"/>
                </a:rPr>
                <a:t>𝑆</a:t>
              </a:r>
              <a:r>
                <a:rPr lang="en-US" sz="1100" b="0" i="0" baseline="-25000">
                  <a:solidFill>
                    <a:schemeClr val="tx1"/>
                  </a:solidFill>
                  <a:effectLst/>
                  <a:latin typeface="Cambria Math"/>
                  <a:ea typeface="+mn-ea"/>
                  <a:cs typeface="+mn-cs"/>
                </a:rPr>
                <a:t>𝑃𝑆</a:t>
              </a:r>
              <a:r>
                <a:rPr lang="en-US" sz="1100" b="0" i="0" baseline="-25000">
                  <a:solidFill>
                    <a:schemeClr val="tx1"/>
                  </a:solidFill>
                  <a:effectLst/>
                  <a:latin typeface="+mn-lt"/>
                  <a:ea typeface="+mn-ea"/>
                  <a:cs typeface="+mn-cs"/>
                </a:rPr>
                <a:t>▒∑_(</a:t>
              </a:r>
              <a:r>
                <a:rPr lang="en-US" sz="1100" b="0" i="0">
                  <a:solidFill>
                    <a:schemeClr val="tx1"/>
                  </a:solidFill>
                  <a:effectLst/>
                  <a:latin typeface="+mn-lt"/>
                  <a:ea typeface="+mn-ea"/>
                  <a:cs typeface="+mn-cs"/>
                </a:rPr>
                <a:t>𝑡</a:t>
              </a:r>
              <a:r>
                <a:rPr lang="en-US" sz="1100" i="0">
                  <a:solidFill>
                    <a:schemeClr val="tx1"/>
                  </a:solidFill>
                  <a:effectLst/>
                  <a:latin typeface="+mn-lt"/>
                  <a:ea typeface="+mn-ea"/>
                  <a:cs typeface="+mn-cs"/>
                </a:rPr>
                <a:t>=1)</a:t>
              </a:r>
              <a:r>
                <a:rPr lang="en-US" sz="1100" b="0" i="0">
                  <a:solidFill>
                    <a:schemeClr val="tx1"/>
                  </a:solidFill>
                  <a:effectLst/>
                  <a:latin typeface="+mn-lt"/>
                  <a:ea typeface="+mn-ea"/>
                  <a:cs typeface="+mn-cs"/>
                </a:rPr>
                <a:t>^(𝑡∗)▒〖∑_(</a:t>
              </a:r>
              <a:r>
                <a:rPr lang="en-US" sz="1100" b="0" i="0">
                  <a:solidFill>
                    <a:schemeClr val="tx1"/>
                  </a:solidFill>
                  <a:effectLst/>
                  <a:latin typeface="Cambria Math"/>
                  <a:ea typeface="+mn-ea"/>
                  <a:cs typeface="+mn-cs"/>
                </a:rPr>
                <a:t>𝑘</a:t>
              </a:r>
              <a:r>
                <a:rPr lang="en-US" sz="1100" i="0">
                  <a:solidFill>
                    <a:schemeClr val="tx1"/>
                  </a:solidFill>
                  <a:effectLst/>
                  <a:latin typeface="+mn-lt"/>
                  <a:ea typeface="+mn-ea"/>
                  <a:cs typeface="+mn-cs"/>
                </a:rPr>
                <a:t>=1)</a:t>
              </a:r>
              <a:r>
                <a:rPr lang="en-US" sz="1100" b="0" i="0" baseline="-25000">
                  <a:solidFill>
                    <a:schemeClr val="tx1"/>
                  </a:solidFill>
                  <a:effectLst/>
                  <a:latin typeface="+mn-lt"/>
                  <a:ea typeface="+mn-ea"/>
                  <a:cs typeface="+mn-cs"/>
                </a:rPr>
                <a:t>^</a:t>
              </a:r>
              <a:r>
                <a:rPr lang="en-US" sz="1100" b="0" i="0">
                  <a:solidFill>
                    <a:schemeClr val="tx1"/>
                  </a:solidFill>
                  <a:effectLst/>
                  <a:latin typeface="Cambria Math"/>
                  <a:ea typeface="+mn-ea"/>
                  <a:cs typeface="+mn-cs"/>
                </a:rPr>
                <a:t>𝐾</a:t>
              </a:r>
              <a:r>
                <a:rPr lang="en-US" sz="1100" b="0" i="0">
                  <a:solidFill>
                    <a:schemeClr val="tx1"/>
                  </a:solidFill>
                  <a:effectLst/>
                  <a:latin typeface="+mn-lt"/>
                  <a:ea typeface="+mn-ea"/>
                  <a:cs typeface="+mn-cs"/>
                </a:rPr>
                <a:t>▒(</a:t>
              </a:r>
              <a:r>
                <a:rPr lang="en-US" sz="1100" b="0" i="0">
                  <a:solidFill>
                    <a:schemeClr val="tx1"/>
                  </a:solidFill>
                  <a:effectLst/>
                  <a:latin typeface="Cambria Math"/>
                  <a:ea typeface="+mn-ea"/>
                  <a:cs typeface="+mn-cs"/>
                </a:rPr>
                <a:t>𝐴</a:t>
              </a:r>
              <a:r>
                <a:rPr lang="en-US" sz="1100" b="0" i="0" baseline="-25000">
                  <a:solidFill>
                    <a:schemeClr val="tx1"/>
                  </a:solidFill>
                  <a:effectLst/>
                  <a:latin typeface="Cambria Math"/>
                  <a:ea typeface="+mn-ea"/>
                  <a:cs typeface="+mn-cs"/>
                </a:rPr>
                <a:t>𝐵,𝑖𝑘𝑡</a:t>
              </a:r>
              <a:r>
                <a:rPr lang="en-US" sz="1100" b="0" i="0" baseline="0">
                  <a:solidFill>
                    <a:schemeClr val="tx1"/>
                  </a:solidFill>
                  <a:effectLst/>
                  <a:latin typeface="Cambria Math"/>
                  <a:ea typeface="+mn-ea"/>
                  <a:cs typeface="+mn-cs"/>
                </a:rPr>
                <a:t>∗𝐵</a:t>
              </a:r>
              <a:r>
                <a:rPr lang="en-US" sz="1100" b="0" i="0" baseline="-25000">
                  <a:solidFill>
                    <a:schemeClr val="tx1"/>
                  </a:solidFill>
                  <a:effectLst/>
                  <a:latin typeface="+mn-lt"/>
                  <a:ea typeface="+mn-ea"/>
                  <a:cs typeface="+mn-cs"/>
                </a:rPr>
                <a:t>𝑖𝑘𝑡</a:t>
              </a:r>
              <a:r>
                <a:rPr lang="en-US" sz="1100" b="0" i="0" baseline="0">
                  <a:solidFill>
                    <a:schemeClr val="tx1"/>
                  </a:solidFill>
                  <a:effectLst/>
                  <a:latin typeface="+mn-lt"/>
                  <a:ea typeface="+mn-ea"/>
                  <a:cs typeface="+mn-cs"/>
                </a:rPr>
                <a:t>∗</a:t>
              </a:r>
              <a:r>
                <a:rPr lang="en-US" sz="1100" b="0" i="0" baseline="0">
                  <a:solidFill>
                    <a:schemeClr val="tx1"/>
                  </a:solidFill>
                  <a:effectLst/>
                  <a:latin typeface="Cambria Math"/>
                  <a:ea typeface="+mn-ea"/>
                  <a:cs typeface="+mn-cs"/>
                </a:rPr>
                <a:t>𝑃𝐵</a:t>
              </a:r>
              <a:r>
                <a:rPr lang="en-US" sz="1100" b="0" i="0" baseline="0">
                  <a:solidFill>
                    <a:schemeClr val="tx1"/>
                  </a:solidFill>
                  <a:effectLst/>
                  <a:latin typeface="+mn-lt"/>
                  <a:ea typeface="+mn-ea"/>
                  <a:cs typeface="+mn-cs"/>
                </a:rPr>
                <a:t>𝐵</a:t>
              </a:r>
              <a:r>
                <a:rPr lang="en-US" sz="1100" b="0" i="0" baseline="-25000">
                  <a:solidFill>
                    <a:schemeClr val="tx1"/>
                  </a:solidFill>
                  <a:effectLst/>
                  <a:latin typeface="+mn-lt"/>
                  <a:ea typeface="+mn-ea"/>
                  <a:cs typeface="+mn-cs"/>
                </a:rPr>
                <a:t>𝑖𝑘𝑡</a:t>
              </a:r>
              <a:r>
                <a:rPr lang="en-US" sz="1100" b="0" i="0" baseline="0">
                  <a:solidFill>
                    <a:schemeClr val="tx1"/>
                  </a:solidFill>
                  <a:effectLst/>
                  <a:latin typeface="Cambria Math"/>
                  <a:ea typeface="+mn-ea"/>
                  <a:cs typeface="+mn-cs"/>
                </a:rPr>
                <a:t>∗𝐶𝐸∗𝐶𝐹)∗</a:t>
              </a:r>
              <a:r>
                <a:rPr lang="en-US" sz="1100" b="0" i="0">
                  <a:solidFill>
                    <a:schemeClr val="tx1"/>
                  </a:solidFill>
                  <a:effectLst/>
                  <a:latin typeface="+mn-lt"/>
                  <a:ea typeface="+mn-ea"/>
                  <a:cs typeface="+mn-cs"/>
                </a:rPr>
                <a:t>44/12)  "</a:t>
              </a:r>
              <a:r>
                <a:rPr lang="en-US" sz="1100" i="0">
                  <a:solidFill>
                    <a:schemeClr val="tx1"/>
                  </a:solidFill>
                  <a:effectLst/>
                  <a:latin typeface="+mn-lt"/>
                  <a:ea typeface="+mn-ea"/>
                  <a:cs typeface="+mn-cs"/>
                </a:rPr>
                <a:t> " </a:t>
              </a:r>
              <a:r>
                <a:rPr lang="en-US" sz="1100" b="0" i="0">
                  <a:solidFill>
                    <a:schemeClr val="tx1"/>
                  </a:solidFill>
                  <a:effectLst/>
                  <a:latin typeface="+mn-lt"/>
                  <a:ea typeface="+mn-ea"/>
                  <a:cs typeface="+mn-cs"/>
                </a:rPr>
                <a:t>〗 "</a:t>
              </a:r>
              <a:r>
                <a:rPr lang="en-US" i="0">
                  <a:effectLst/>
                </a:rPr>
                <a:t> </a:t>
              </a:r>
              <a:r>
                <a:rPr lang="en-US" sz="1100" i="0">
                  <a:effectLst/>
                  <a:latin typeface="Cambria Math"/>
                </a:rPr>
                <a:t>" 〗</a:t>
              </a:r>
              <a:endParaRPr lang="en-US" sz="1100"/>
            </a:p>
          </xdr:txBody>
        </xdr:sp>
      </mc:Fallback>
    </mc:AlternateContent>
    <xdr:clientData/>
  </xdr:oneCellAnchor>
  <xdr:twoCellAnchor>
    <xdr:from>
      <xdr:col>15</xdr:col>
      <xdr:colOff>611186</xdr:colOff>
      <xdr:row>19</xdr:row>
      <xdr:rowOff>7937</xdr:rowOff>
    </xdr:from>
    <xdr:to>
      <xdr:col>16</xdr:col>
      <xdr:colOff>301624</xdr:colOff>
      <xdr:row>30</xdr:row>
      <xdr:rowOff>0</xdr:rowOff>
    </xdr:to>
    <xdr:sp macro="" textlink="">
      <xdr:nvSpPr>
        <xdr:cNvPr id="4" name="Left Brace 3"/>
        <xdr:cNvSpPr/>
      </xdr:nvSpPr>
      <xdr:spPr>
        <a:xfrm>
          <a:off x="8535986" y="2722562"/>
          <a:ext cx="300038" cy="2173288"/>
        </a:xfrm>
        <a:prstGeom prst="leftBrace">
          <a:avLst/>
        </a:prstGeom>
        <a:pattFill prst="pct5">
          <a:fgClr>
            <a:schemeClr val="accent1"/>
          </a:fgClr>
          <a:bgClr>
            <a:schemeClr val="bg1"/>
          </a:bgClr>
        </a:pattFill>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3</xdr:col>
      <xdr:colOff>23812</xdr:colOff>
      <xdr:row>33</xdr:row>
      <xdr:rowOff>71438</xdr:rowOff>
    </xdr:from>
    <xdr:ext cx="7159625" cy="345672"/>
    <mc:AlternateContent xmlns:mc="http://schemas.openxmlformats.org/markup-compatibility/2006">
      <mc:Choice xmlns:a14="http://schemas.microsoft.com/office/drawing/2010/main" Requires="a14">
        <xdr:sp macro="" textlink="">
          <xdr:nvSpPr>
            <xdr:cNvPr id="5" name="TextBox 4"/>
            <xdr:cNvSpPr txBox="1"/>
          </xdr:nvSpPr>
          <xdr:spPr>
            <a:xfrm>
              <a:off x="1852612" y="5548313"/>
              <a:ext cx="7159625" cy="3456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EBiomass Burn,</a:t>
              </a:r>
              <a:r>
                <a:rPr lang="en-US" sz="1100" baseline="0"/>
                <a:t> </a:t>
              </a:r>
              <a:r>
                <a:rPr lang="en-US" sz="1100" baseline="-25000"/>
                <a:t>N</a:t>
              </a:r>
              <a:r>
                <a:rPr lang="en-US" sz="1100" baseline="-50000"/>
                <a:t>2</a:t>
              </a:r>
              <a:r>
                <a:rPr lang="en-US" sz="1100" baseline="-25000"/>
                <a:t>O</a:t>
              </a:r>
              <a14:m>
                <m:oMath xmlns:m="http://schemas.openxmlformats.org/officeDocument/2006/math">
                  <m:r>
                    <a:rPr lang="en-US" sz="1100" i="1">
                      <a:latin typeface="Cambria Math"/>
                    </a:rPr>
                    <m:t>=</m:t>
                  </m:r>
                  <m:r>
                    <m:rPr>
                      <m:nor/>
                    </m:rPr>
                    <a:rPr lang="en-US" sz="1100">
                      <a:solidFill>
                        <a:schemeClr val="tx1"/>
                      </a:solidFill>
                      <a:effectLst/>
                      <a:latin typeface="+mn-lt"/>
                      <a:ea typeface="+mn-ea"/>
                      <a:cs typeface="+mn-cs"/>
                    </a:rPr>
                    <m:t>EBiomass</m:t>
                  </m:r>
                  <m:r>
                    <m:rPr>
                      <m:nor/>
                    </m:rPr>
                    <a:rPr lang="en-US" sz="1100">
                      <a:solidFill>
                        <a:schemeClr val="tx1"/>
                      </a:solidFill>
                      <a:effectLst/>
                      <a:latin typeface="+mn-lt"/>
                      <a:ea typeface="+mn-ea"/>
                      <a:cs typeface="+mn-cs"/>
                    </a:rPr>
                    <m:t> </m:t>
                  </m:r>
                  <m:r>
                    <m:rPr>
                      <m:nor/>
                    </m:rPr>
                    <a:rPr lang="en-US" sz="1100">
                      <a:solidFill>
                        <a:schemeClr val="tx1"/>
                      </a:solidFill>
                      <a:effectLst/>
                      <a:latin typeface="+mn-lt"/>
                      <a:ea typeface="+mn-ea"/>
                      <a:cs typeface="+mn-cs"/>
                    </a:rPr>
                    <m:t>Burn</m:t>
                  </m:r>
                  <m:r>
                    <m:rPr>
                      <m:nor/>
                    </m:rPr>
                    <a:rPr lang="en-US" sz="1100">
                      <a:solidFill>
                        <a:schemeClr val="tx1"/>
                      </a:solidFill>
                      <a:effectLst/>
                      <a:latin typeface="+mn-lt"/>
                      <a:ea typeface="+mn-ea"/>
                      <a:cs typeface="+mn-cs"/>
                    </a:rPr>
                    <m:t>, </m:t>
                  </m:r>
                  <m:r>
                    <m:rPr>
                      <m:nor/>
                    </m:rPr>
                    <a:rPr lang="en-US" sz="1100" baseline="0">
                      <a:solidFill>
                        <a:schemeClr val="tx1"/>
                      </a:solidFill>
                      <a:effectLst/>
                      <a:latin typeface="+mn-lt"/>
                      <a:ea typeface="+mn-ea"/>
                      <a:cs typeface="+mn-cs"/>
                    </a:rPr>
                    <m:t>CO</m:t>
                  </m:r>
                  <m:r>
                    <m:rPr>
                      <m:nor/>
                    </m:rPr>
                    <a:rPr lang="en-US" sz="1100" baseline="-25000">
                      <a:solidFill>
                        <a:schemeClr val="tx1"/>
                      </a:solidFill>
                      <a:effectLst/>
                      <a:latin typeface="+mn-lt"/>
                      <a:ea typeface="+mn-ea"/>
                      <a:cs typeface="+mn-cs"/>
                    </a:rPr>
                    <m:t>2</m:t>
                  </m:r>
                  <m:r>
                    <m:rPr>
                      <m:nor/>
                    </m:rPr>
                    <a:rPr lang="en-US" sz="1100" b="0" i="0" baseline="-25000">
                      <a:solidFill>
                        <a:schemeClr val="tx1"/>
                      </a:solidFill>
                      <a:effectLst/>
                      <a:latin typeface="+mn-lt"/>
                      <a:ea typeface="+mn-ea"/>
                      <a:cs typeface="+mn-cs"/>
                    </a:rPr>
                    <m:t> </m:t>
                  </m:r>
                  <m:r>
                    <a:rPr lang="en-US" sz="1100" b="0" i="1" baseline="0">
                      <a:solidFill>
                        <a:schemeClr val="tx1"/>
                      </a:solidFill>
                      <a:effectLst/>
                      <a:latin typeface="+mn-lt"/>
                      <a:ea typeface="+mn-ea"/>
                      <a:cs typeface="+mn-cs"/>
                    </a:rPr>
                    <m:t>∗</m:t>
                  </m:r>
                  <m:f>
                    <m:fPr>
                      <m:ctrlPr>
                        <a:rPr lang="en-US" sz="1100" i="1">
                          <a:solidFill>
                            <a:schemeClr val="tx1"/>
                          </a:solidFill>
                          <a:effectLst/>
                          <a:latin typeface="+mn-lt"/>
                          <a:ea typeface="+mn-ea"/>
                          <a:cs typeface="+mn-cs"/>
                        </a:rPr>
                      </m:ctrlPr>
                    </m:fPr>
                    <m:num>
                      <m:r>
                        <a:rPr lang="en-US" sz="1100" b="0" i="1">
                          <a:solidFill>
                            <a:schemeClr val="tx1"/>
                          </a:solidFill>
                          <a:effectLst/>
                          <a:latin typeface="Cambria Math"/>
                          <a:ea typeface="+mn-ea"/>
                          <a:cs typeface="+mn-cs"/>
                        </a:rPr>
                        <m:t>12</m:t>
                      </m:r>
                    </m:num>
                    <m:den>
                      <m:r>
                        <a:rPr lang="en-US" sz="1100" b="0" i="1">
                          <a:solidFill>
                            <a:schemeClr val="tx1"/>
                          </a:solidFill>
                          <a:effectLst/>
                          <a:latin typeface="Cambria Math"/>
                          <a:ea typeface="+mn-ea"/>
                          <a:cs typeface="+mn-cs"/>
                        </a:rPr>
                        <m:t>44</m:t>
                      </m:r>
                    </m:den>
                  </m:f>
                  <m:r>
                    <a:rPr lang="en-US" sz="1100" b="0" i="1">
                      <a:solidFill>
                        <a:schemeClr val="tx1"/>
                      </a:solidFill>
                      <a:effectLst/>
                      <a:latin typeface="Cambria Math"/>
                      <a:ea typeface="+mn-ea"/>
                      <a:cs typeface="+mn-cs"/>
                    </a:rPr>
                    <m:t>∗</m:t>
                  </m:r>
                  <m:d>
                    <m:dPr>
                      <m:ctrlPr>
                        <a:rPr lang="en-US" sz="1100" b="0" i="1">
                          <a:solidFill>
                            <a:schemeClr val="tx1"/>
                          </a:solidFill>
                          <a:effectLst/>
                          <a:latin typeface="Cambria Math"/>
                          <a:ea typeface="+mn-ea"/>
                          <a:cs typeface="+mn-cs"/>
                        </a:rPr>
                      </m:ctrlPr>
                    </m:dPr>
                    <m:e>
                      <m:f>
                        <m:fPr>
                          <m:ctrlPr>
                            <a:rPr lang="en-US" sz="1100" b="0" i="1">
                              <a:solidFill>
                                <a:schemeClr val="tx1"/>
                              </a:solidFill>
                              <a:effectLst/>
                              <a:latin typeface="Cambria Math"/>
                              <a:ea typeface="+mn-ea"/>
                              <a:cs typeface="+mn-cs"/>
                            </a:rPr>
                          </m:ctrlPr>
                        </m:fPr>
                        <m:num>
                          <m:r>
                            <a:rPr lang="en-US" sz="1100" b="0" i="1">
                              <a:solidFill>
                                <a:schemeClr val="tx1"/>
                              </a:solidFill>
                              <a:effectLst/>
                              <a:latin typeface="Cambria Math"/>
                              <a:ea typeface="+mn-ea"/>
                              <a:cs typeface="+mn-cs"/>
                            </a:rPr>
                            <m:t>𝑁</m:t>
                          </m:r>
                        </m:num>
                        <m:den>
                          <m:r>
                            <a:rPr lang="en-US" sz="1100" b="0" i="1">
                              <a:solidFill>
                                <a:schemeClr val="tx1"/>
                              </a:solidFill>
                              <a:effectLst/>
                              <a:latin typeface="Cambria Math"/>
                              <a:ea typeface="+mn-ea"/>
                              <a:cs typeface="+mn-cs"/>
                            </a:rPr>
                            <m:t>𝐶</m:t>
                          </m:r>
                        </m:den>
                      </m:f>
                      <m:r>
                        <a:rPr lang="en-US" sz="1100" b="0" i="1">
                          <a:solidFill>
                            <a:schemeClr val="tx1"/>
                          </a:solidFill>
                          <a:effectLst/>
                          <a:latin typeface="Cambria Math"/>
                          <a:ea typeface="+mn-ea"/>
                          <a:cs typeface="+mn-cs"/>
                        </a:rPr>
                        <m:t>𝑟𝑎𝑡𝑖𝑜</m:t>
                      </m:r>
                    </m:e>
                  </m:d>
                  <m:r>
                    <a:rPr lang="en-US" sz="1100" b="0" i="1">
                      <a:solidFill>
                        <a:schemeClr val="tx1"/>
                      </a:solidFill>
                      <a:effectLst/>
                      <a:latin typeface="Cambria Math"/>
                      <a:ea typeface="+mn-ea"/>
                      <a:cs typeface="+mn-cs"/>
                    </a:rPr>
                    <m:t>∗</m:t>
                  </m:r>
                  <m:r>
                    <a:rPr lang="en-US" sz="1100" b="0" i="1">
                      <a:solidFill>
                        <a:schemeClr val="tx1"/>
                      </a:solidFill>
                      <a:effectLst/>
                      <a:latin typeface="Cambria Math"/>
                      <a:ea typeface="+mn-ea"/>
                      <a:cs typeface="+mn-cs"/>
                    </a:rPr>
                    <m:t>𝐸𝑅𝑁</m:t>
                  </m:r>
                  <m:r>
                    <a:rPr lang="en-US" sz="1100" b="0" i="1" baseline="-50000">
                      <a:solidFill>
                        <a:schemeClr val="tx1"/>
                      </a:solidFill>
                      <a:effectLst/>
                      <a:latin typeface="Cambria Math"/>
                      <a:ea typeface="+mn-ea"/>
                      <a:cs typeface="+mn-cs"/>
                    </a:rPr>
                    <m:t>2</m:t>
                  </m:r>
                  <m:r>
                    <a:rPr lang="en-US" sz="1100" b="0" i="1" baseline="-25000">
                      <a:solidFill>
                        <a:schemeClr val="tx1"/>
                      </a:solidFill>
                      <a:effectLst/>
                      <a:latin typeface="Cambria Math"/>
                      <a:ea typeface="+mn-ea"/>
                      <a:cs typeface="+mn-cs"/>
                    </a:rPr>
                    <m:t>0</m:t>
                  </m:r>
                  <m:r>
                    <a:rPr lang="en-US" sz="1100" b="0" i="1">
                      <a:solidFill>
                        <a:schemeClr val="tx1"/>
                      </a:solidFill>
                      <a:effectLst/>
                      <a:latin typeface="Cambria Math"/>
                      <a:ea typeface="+mn-ea"/>
                      <a:cs typeface="+mn-cs"/>
                    </a:rPr>
                    <m:t>∗</m:t>
                  </m:r>
                  <m:f>
                    <m:fPr>
                      <m:ctrlPr>
                        <a:rPr lang="en-US" sz="1100" b="0" i="1" baseline="-25000">
                          <a:solidFill>
                            <a:schemeClr val="tx1"/>
                          </a:solidFill>
                          <a:effectLst/>
                          <a:latin typeface="Cambria Math"/>
                          <a:ea typeface="+mn-ea"/>
                          <a:cs typeface="+mn-cs"/>
                        </a:rPr>
                      </m:ctrlPr>
                    </m:fPr>
                    <m:num>
                      <m:r>
                        <a:rPr lang="en-US" sz="1100" b="0" i="1">
                          <a:solidFill>
                            <a:schemeClr val="tx1"/>
                          </a:solidFill>
                          <a:effectLst/>
                          <a:latin typeface="Cambria Math"/>
                          <a:ea typeface="+mn-ea"/>
                          <a:cs typeface="+mn-cs"/>
                        </a:rPr>
                        <m:t>44</m:t>
                      </m:r>
                    </m:num>
                    <m:den>
                      <m:r>
                        <a:rPr lang="en-US" sz="1100" b="0" i="1">
                          <a:solidFill>
                            <a:schemeClr val="tx1"/>
                          </a:solidFill>
                          <a:effectLst/>
                          <a:latin typeface="Cambria Math"/>
                          <a:ea typeface="+mn-ea"/>
                          <a:cs typeface="+mn-cs"/>
                        </a:rPr>
                        <m:t>28</m:t>
                      </m:r>
                    </m:den>
                  </m:f>
                  <m:r>
                    <a:rPr lang="en-US" sz="1100" b="0" i="1">
                      <a:solidFill>
                        <a:schemeClr val="tx1"/>
                      </a:solidFill>
                      <a:effectLst/>
                      <a:latin typeface="Cambria Math"/>
                      <a:ea typeface="+mn-ea"/>
                      <a:cs typeface="+mn-cs"/>
                    </a:rPr>
                    <m:t>∗</m:t>
                  </m:r>
                  <m:r>
                    <a:rPr lang="en-US" sz="1100" b="0" i="1">
                      <a:solidFill>
                        <a:schemeClr val="tx1"/>
                      </a:solidFill>
                      <a:effectLst/>
                      <a:latin typeface="Cambria Math"/>
                      <a:ea typeface="+mn-ea"/>
                      <a:cs typeface="+mn-cs"/>
                    </a:rPr>
                    <m:t>𝐺𝑊𝑃</m:t>
                  </m:r>
                  <m:r>
                    <a:rPr lang="en-US" sz="1100" b="0" i="1" baseline="-25000">
                      <a:solidFill>
                        <a:schemeClr val="tx1"/>
                      </a:solidFill>
                      <a:effectLst/>
                      <a:latin typeface="+mn-lt"/>
                      <a:ea typeface="+mn-ea"/>
                      <a:cs typeface="+mn-cs"/>
                    </a:rPr>
                    <m:t>𝑁</m:t>
                  </m:r>
                  <m:r>
                    <a:rPr lang="en-US" sz="1100" b="0" i="1" baseline="-50000">
                      <a:solidFill>
                        <a:schemeClr val="tx1"/>
                      </a:solidFill>
                      <a:effectLst/>
                      <a:latin typeface="+mn-lt"/>
                      <a:ea typeface="+mn-ea"/>
                      <a:cs typeface="+mn-cs"/>
                    </a:rPr>
                    <m:t>2</m:t>
                  </m:r>
                  <m:r>
                    <a:rPr lang="en-US" sz="1100" b="0" i="1" baseline="-25000">
                      <a:solidFill>
                        <a:schemeClr val="tx1"/>
                      </a:solidFill>
                      <a:effectLst/>
                      <a:latin typeface="+mn-lt"/>
                      <a:ea typeface="+mn-ea"/>
                      <a:cs typeface="+mn-cs"/>
                    </a:rPr>
                    <m:t>0</m:t>
                  </m:r>
                  <m:r>
                    <a:rPr lang="en-US" sz="1100" b="0" i="1">
                      <a:solidFill>
                        <a:schemeClr val="tx1"/>
                      </a:solidFill>
                      <a:effectLst/>
                      <a:latin typeface="Cambria Math"/>
                      <a:ea typeface="+mn-ea"/>
                      <a:cs typeface="+mn-cs"/>
                    </a:rPr>
                    <m:t> </m:t>
                  </m:r>
                </m:oMath>
              </a14:m>
              <a:endParaRPr lang="en-US" sz="1100"/>
            </a:p>
          </xdr:txBody>
        </xdr:sp>
      </mc:Choice>
      <mc:Fallback>
        <xdr:sp macro="" textlink="">
          <xdr:nvSpPr>
            <xdr:cNvPr id="5" name="TextBox 4"/>
            <xdr:cNvSpPr txBox="1"/>
          </xdr:nvSpPr>
          <xdr:spPr>
            <a:xfrm>
              <a:off x="1852612" y="5548313"/>
              <a:ext cx="7159625" cy="3456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EBiomass Burn,</a:t>
              </a:r>
              <a:r>
                <a:rPr lang="en-US" sz="1100" baseline="0"/>
                <a:t> </a:t>
              </a:r>
              <a:r>
                <a:rPr lang="en-US" sz="1100" baseline="-25000"/>
                <a:t>N</a:t>
              </a:r>
              <a:r>
                <a:rPr lang="en-US" sz="1100" baseline="-50000"/>
                <a:t>2</a:t>
              </a:r>
              <a:r>
                <a:rPr lang="en-US" sz="1100" baseline="-25000"/>
                <a:t>O</a:t>
              </a:r>
              <a:r>
                <a:rPr lang="en-US" sz="1100" i="0">
                  <a:latin typeface="Cambria Math"/>
                </a:rPr>
                <a:t>=</a:t>
              </a:r>
              <a:r>
                <a:rPr lang="en-US" sz="1100" i="0">
                  <a:solidFill>
                    <a:schemeClr val="tx1"/>
                  </a:solidFill>
                  <a:effectLst/>
                  <a:latin typeface="Cambria Math"/>
                  <a:ea typeface="+mn-ea"/>
                  <a:cs typeface="+mn-cs"/>
                </a:rPr>
                <a:t>"EBiomass Burn,</a:t>
              </a:r>
              <a:r>
                <a:rPr lang="en-US" sz="1100" i="0" baseline="0">
                  <a:solidFill>
                    <a:schemeClr val="tx1"/>
                  </a:solidFill>
                  <a:effectLst/>
                  <a:latin typeface="Cambria Math"/>
                  <a:ea typeface="+mn-ea"/>
                  <a:cs typeface="+mn-cs"/>
                </a:rPr>
                <a:t> CO</a:t>
              </a:r>
              <a:r>
                <a:rPr lang="en-US" sz="1100" i="0" baseline="-25000">
                  <a:solidFill>
                    <a:schemeClr val="tx1"/>
                  </a:solidFill>
                  <a:effectLst/>
                  <a:latin typeface="Cambria Math"/>
                  <a:ea typeface="+mn-ea"/>
                  <a:cs typeface="+mn-cs"/>
                </a:rPr>
                <a:t>2</a:t>
              </a:r>
              <a:r>
                <a:rPr lang="en-US" sz="1100" b="0" i="0" baseline="-25000">
                  <a:solidFill>
                    <a:schemeClr val="tx1"/>
                  </a:solidFill>
                  <a:effectLst/>
                  <a:latin typeface="Cambria Math"/>
                  <a:ea typeface="+mn-ea"/>
                  <a:cs typeface="+mn-cs"/>
                </a:rPr>
                <a:t> </a:t>
              </a:r>
              <a:r>
                <a:rPr lang="en-US" sz="1100" b="0" i="0" baseline="0">
                  <a:solidFill>
                    <a:schemeClr val="tx1"/>
                  </a:solidFill>
                  <a:effectLst/>
                  <a:latin typeface="+mn-lt"/>
                  <a:ea typeface="+mn-ea"/>
                  <a:cs typeface="+mn-cs"/>
                </a:rPr>
                <a:t>"∗</a:t>
              </a:r>
              <a:r>
                <a:rPr lang="en-US" sz="1100" b="0" i="0">
                  <a:solidFill>
                    <a:schemeClr val="tx1"/>
                  </a:solidFill>
                  <a:effectLst/>
                  <a:latin typeface="Cambria Math"/>
                  <a:ea typeface="+mn-ea"/>
                  <a:cs typeface="+mn-cs"/>
                </a:rPr>
                <a:t>12</a:t>
              </a:r>
              <a:r>
                <a:rPr lang="en-US" sz="1100" b="0" i="0">
                  <a:solidFill>
                    <a:schemeClr val="tx1"/>
                  </a:solidFill>
                  <a:effectLst/>
                  <a:latin typeface="+mn-lt"/>
                  <a:ea typeface="+mn-ea"/>
                  <a:cs typeface="+mn-cs"/>
                </a:rPr>
                <a:t>/</a:t>
              </a:r>
              <a:r>
                <a:rPr lang="en-US" sz="1100" b="0" i="0">
                  <a:solidFill>
                    <a:schemeClr val="tx1"/>
                  </a:solidFill>
                  <a:effectLst/>
                  <a:latin typeface="Cambria Math"/>
                  <a:ea typeface="+mn-ea"/>
                  <a:cs typeface="+mn-cs"/>
                </a:rPr>
                <a:t>44∗(𝑁/𝐶 𝑟𝑎𝑡𝑖𝑜)∗𝐸𝑅</a:t>
              </a:r>
              <a:r>
                <a:rPr lang="en-US" sz="1100" b="0" i="0" baseline="-25000">
                  <a:solidFill>
                    <a:schemeClr val="tx1"/>
                  </a:solidFill>
                  <a:effectLst/>
                  <a:latin typeface="Cambria Math"/>
                  <a:ea typeface="+mn-ea"/>
                  <a:cs typeface="+mn-cs"/>
                </a:rPr>
                <a:t>𝑁</a:t>
              </a:r>
              <a:r>
                <a:rPr lang="en-US" sz="1100" b="0" i="0" baseline="-50000">
                  <a:solidFill>
                    <a:schemeClr val="tx1"/>
                  </a:solidFill>
                  <a:effectLst/>
                  <a:latin typeface="Cambria Math"/>
                  <a:ea typeface="+mn-ea"/>
                  <a:cs typeface="+mn-cs"/>
                </a:rPr>
                <a:t>2</a:t>
              </a:r>
              <a:r>
                <a:rPr lang="en-US" sz="1100" b="0" i="0" baseline="-25000">
                  <a:solidFill>
                    <a:schemeClr val="tx1"/>
                  </a:solidFill>
                  <a:effectLst/>
                  <a:latin typeface="Cambria Math"/>
                  <a:ea typeface="+mn-ea"/>
                  <a:cs typeface="+mn-cs"/>
                </a:rPr>
                <a:t>0</a:t>
              </a:r>
              <a:r>
                <a:rPr lang="en-US" sz="1100" b="0" i="0">
                  <a:solidFill>
                    <a:schemeClr val="tx1"/>
                  </a:solidFill>
                  <a:effectLst/>
                  <a:latin typeface="Cambria Math"/>
                  <a:ea typeface="+mn-ea"/>
                  <a:cs typeface="+mn-cs"/>
                </a:rPr>
                <a:t>∗44</a:t>
              </a:r>
              <a:r>
                <a:rPr lang="en-US" sz="1100" b="0" i="0" baseline="-25000">
                  <a:solidFill>
                    <a:schemeClr val="tx1"/>
                  </a:solidFill>
                  <a:effectLst/>
                  <a:latin typeface="Cambria Math"/>
                  <a:ea typeface="+mn-ea"/>
                  <a:cs typeface="+mn-cs"/>
                </a:rPr>
                <a:t>/</a:t>
              </a:r>
              <a:r>
                <a:rPr lang="en-US" sz="1100" b="0" i="0">
                  <a:solidFill>
                    <a:schemeClr val="tx1"/>
                  </a:solidFill>
                  <a:effectLst/>
                  <a:latin typeface="Cambria Math"/>
                  <a:ea typeface="+mn-ea"/>
                  <a:cs typeface="+mn-cs"/>
                </a:rPr>
                <a:t>28∗𝐺𝑊𝑃</a:t>
              </a:r>
              <a:r>
                <a:rPr lang="en-US" sz="1100" b="0" i="0" baseline="-25000">
                  <a:solidFill>
                    <a:schemeClr val="tx1"/>
                  </a:solidFill>
                  <a:effectLst/>
                  <a:latin typeface="+mn-lt"/>
                  <a:ea typeface="+mn-ea"/>
                  <a:cs typeface="+mn-cs"/>
                </a:rPr>
                <a:t>𝑁</a:t>
              </a:r>
              <a:r>
                <a:rPr lang="en-US" sz="1100" b="0" i="0" baseline="-50000">
                  <a:solidFill>
                    <a:schemeClr val="tx1"/>
                  </a:solidFill>
                  <a:effectLst/>
                  <a:latin typeface="+mn-lt"/>
                  <a:ea typeface="+mn-ea"/>
                  <a:cs typeface="+mn-cs"/>
                </a:rPr>
                <a:t>2</a:t>
              </a:r>
              <a:r>
                <a:rPr lang="en-US" sz="1100" b="0" i="0" baseline="-25000">
                  <a:solidFill>
                    <a:schemeClr val="tx1"/>
                  </a:solidFill>
                  <a:effectLst/>
                  <a:latin typeface="+mn-lt"/>
                  <a:ea typeface="+mn-ea"/>
                  <a:cs typeface="+mn-cs"/>
                </a:rPr>
                <a:t>0</a:t>
              </a:r>
              <a:r>
                <a:rPr lang="en-US" sz="1100" b="0" i="0">
                  <a:solidFill>
                    <a:schemeClr val="tx1"/>
                  </a:solidFill>
                  <a:effectLst/>
                  <a:latin typeface="Cambria Math"/>
                  <a:ea typeface="+mn-ea"/>
                  <a:cs typeface="+mn-cs"/>
                </a:rPr>
                <a:t> </a:t>
              </a:r>
              <a:endParaRPr lang="en-US" sz="1100"/>
            </a:p>
          </xdr:txBody>
        </xdr:sp>
      </mc:Fallback>
    </mc:AlternateContent>
    <xdr:clientData/>
  </xdr:oneCellAnchor>
  <xdr:oneCellAnchor>
    <xdr:from>
      <xdr:col>3</xdr:col>
      <xdr:colOff>31746</xdr:colOff>
      <xdr:row>35</xdr:row>
      <xdr:rowOff>7938</xdr:rowOff>
    </xdr:from>
    <xdr:ext cx="7159625" cy="331694"/>
    <mc:AlternateContent xmlns:mc="http://schemas.openxmlformats.org/markup-compatibility/2006">
      <mc:Choice xmlns:a14="http://schemas.microsoft.com/office/drawing/2010/main" Requires="a14">
        <xdr:sp macro="" textlink="">
          <xdr:nvSpPr>
            <xdr:cNvPr id="6" name="TextBox 5"/>
            <xdr:cNvSpPr txBox="1"/>
          </xdr:nvSpPr>
          <xdr:spPr>
            <a:xfrm>
              <a:off x="1860546" y="5827713"/>
              <a:ext cx="7159625" cy="331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EBiomass Burn,</a:t>
              </a:r>
              <a:r>
                <a:rPr lang="en-US" sz="1100" baseline="-25000"/>
                <a:t>CH</a:t>
              </a:r>
              <a:r>
                <a:rPr lang="en-US" sz="1100" baseline="-50000"/>
                <a:t>4</a:t>
              </a:r>
              <a14:m>
                <m:oMath xmlns:m="http://schemas.openxmlformats.org/officeDocument/2006/math">
                  <m:r>
                    <a:rPr lang="en-US" sz="1100" i="1">
                      <a:latin typeface="Cambria Math"/>
                    </a:rPr>
                    <m:t>=</m:t>
                  </m:r>
                  <m:r>
                    <m:rPr>
                      <m:nor/>
                    </m:rPr>
                    <a:rPr lang="en-US" sz="1100">
                      <a:solidFill>
                        <a:schemeClr val="tx1"/>
                      </a:solidFill>
                      <a:effectLst/>
                      <a:latin typeface="+mn-lt"/>
                      <a:ea typeface="+mn-ea"/>
                      <a:cs typeface="+mn-cs"/>
                    </a:rPr>
                    <m:t>EBiomass</m:t>
                  </m:r>
                  <m:r>
                    <m:rPr>
                      <m:nor/>
                    </m:rPr>
                    <a:rPr lang="en-US" sz="1100">
                      <a:solidFill>
                        <a:schemeClr val="tx1"/>
                      </a:solidFill>
                      <a:effectLst/>
                      <a:latin typeface="+mn-lt"/>
                      <a:ea typeface="+mn-ea"/>
                      <a:cs typeface="+mn-cs"/>
                    </a:rPr>
                    <m:t> </m:t>
                  </m:r>
                  <m:r>
                    <m:rPr>
                      <m:nor/>
                    </m:rPr>
                    <a:rPr lang="en-US" sz="1100">
                      <a:solidFill>
                        <a:schemeClr val="tx1"/>
                      </a:solidFill>
                      <a:effectLst/>
                      <a:latin typeface="+mn-lt"/>
                      <a:ea typeface="+mn-ea"/>
                      <a:cs typeface="+mn-cs"/>
                    </a:rPr>
                    <m:t>Burn</m:t>
                  </m:r>
                  <m:r>
                    <m:rPr>
                      <m:nor/>
                    </m:rPr>
                    <a:rPr lang="en-US" sz="1100">
                      <a:solidFill>
                        <a:schemeClr val="tx1"/>
                      </a:solidFill>
                      <a:effectLst/>
                      <a:latin typeface="+mn-lt"/>
                      <a:ea typeface="+mn-ea"/>
                      <a:cs typeface="+mn-cs"/>
                    </a:rPr>
                    <m:t>, </m:t>
                  </m:r>
                  <m:r>
                    <m:rPr>
                      <m:nor/>
                    </m:rPr>
                    <a:rPr lang="en-US" sz="1100" baseline="0">
                      <a:solidFill>
                        <a:schemeClr val="tx1"/>
                      </a:solidFill>
                      <a:effectLst/>
                      <a:latin typeface="+mn-lt"/>
                      <a:ea typeface="+mn-ea"/>
                      <a:cs typeface="+mn-cs"/>
                    </a:rPr>
                    <m:t>CO</m:t>
                  </m:r>
                  <m:r>
                    <m:rPr>
                      <m:nor/>
                    </m:rPr>
                    <a:rPr lang="en-US" sz="1100" baseline="-25000">
                      <a:solidFill>
                        <a:schemeClr val="tx1"/>
                      </a:solidFill>
                      <a:effectLst/>
                      <a:latin typeface="+mn-lt"/>
                      <a:ea typeface="+mn-ea"/>
                      <a:cs typeface="+mn-cs"/>
                    </a:rPr>
                    <m:t>2</m:t>
                  </m:r>
                  <m:r>
                    <m:rPr>
                      <m:nor/>
                    </m:rPr>
                    <a:rPr lang="en-US" sz="1100" b="0" i="0" baseline="-25000">
                      <a:solidFill>
                        <a:schemeClr val="tx1"/>
                      </a:solidFill>
                      <a:effectLst/>
                      <a:latin typeface="+mn-lt"/>
                      <a:ea typeface="+mn-ea"/>
                      <a:cs typeface="+mn-cs"/>
                    </a:rPr>
                    <m:t> </m:t>
                  </m:r>
                  <m:r>
                    <a:rPr lang="en-US" sz="1100" b="0" i="1" baseline="0">
                      <a:solidFill>
                        <a:schemeClr val="tx1"/>
                      </a:solidFill>
                      <a:effectLst/>
                      <a:latin typeface="+mn-lt"/>
                      <a:ea typeface="+mn-ea"/>
                      <a:cs typeface="+mn-cs"/>
                    </a:rPr>
                    <m:t>∗</m:t>
                  </m:r>
                  <m:f>
                    <m:fPr>
                      <m:ctrlPr>
                        <a:rPr lang="en-US" sz="1100" i="1">
                          <a:solidFill>
                            <a:schemeClr val="tx1"/>
                          </a:solidFill>
                          <a:effectLst/>
                          <a:latin typeface="+mn-lt"/>
                          <a:ea typeface="+mn-ea"/>
                          <a:cs typeface="+mn-cs"/>
                        </a:rPr>
                      </m:ctrlPr>
                    </m:fPr>
                    <m:num>
                      <m:r>
                        <a:rPr lang="en-US" sz="1100" b="0" i="1">
                          <a:solidFill>
                            <a:schemeClr val="tx1"/>
                          </a:solidFill>
                          <a:effectLst/>
                          <a:latin typeface="Cambria Math"/>
                          <a:ea typeface="+mn-ea"/>
                          <a:cs typeface="+mn-cs"/>
                        </a:rPr>
                        <m:t>12</m:t>
                      </m:r>
                    </m:num>
                    <m:den>
                      <m:r>
                        <a:rPr lang="en-US" sz="1100" b="0" i="1">
                          <a:solidFill>
                            <a:schemeClr val="tx1"/>
                          </a:solidFill>
                          <a:effectLst/>
                          <a:latin typeface="Cambria Math"/>
                          <a:ea typeface="+mn-ea"/>
                          <a:cs typeface="+mn-cs"/>
                        </a:rPr>
                        <m:t>44</m:t>
                      </m:r>
                    </m:den>
                  </m:f>
                  <m:r>
                    <a:rPr lang="en-US" sz="1100" b="0" i="1">
                      <a:solidFill>
                        <a:schemeClr val="tx1"/>
                      </a:solidFill>
                      <a:effectLst/>
                      <a:latin typeface="Cambria Math"/>
                      <a:ea typeface="+mn-ea"/>
                      <a:cs typeface="+mn-cs"/>
                    </a:rPr>
                    <m:t>∗</m:t>
                  </m:r>
                  <m:r>
                    <a:rPr lang="en-US" sz="1100" b="0" i="1">
                      <a:solidFill>
                        <a:schemeClr val="tx1"/>
                      </a:solidFill>
                      <a:effectLst/>
                      <a:latin typeface="Cambria Math"/>
                      <a:ea typeface="+mn-ea"/>
                      <a:cs typeface="+mn-cs"/>
                    </a:rPr>
                    <m:t>𝐸𝑅</m:t>
                  </m:r>
                  <m:r>
                    <m:rPr>
                      <m:nor/>
                    </m:rPr>
                    <a:rPr lang="en-US" sz="1100" baseline="-25000">
                      <a:solidFill>
                        <a:schemeClr val="tx1"/>
                      </a:solidFill>
                      <a:effectLst/>
                      <a:latin typeface="+mn-lt"/>
                      <a:ea typeface="+mn-ea"/>
                      <a:cs typeface="+mn-cs"/>
                    </a:rPr>
                    <m:t>CH</m:t>
                  </m:r>
                  <m:r>
                    <m:rPr>
                      <m:nor/>
                    </m:rPr>
                    <a:rPr lang="en-US" sz="1100" baseline="-50000">
                      <a:solidFill>
                        <a:schemeClr val="tx1"/>
                      </a:solidFill>
                      <a:effectLst/>
                      <a:latin typeface="+mn-lt"/>
                      <a:ea typeface="+mn-ea"/>
                      <a:cs typeface="+mn-cs"/>
                    </a:rPr>
                    <m:t>4</m:t>
                  </m:r>
                  <m:r>
                    <a:rPr lang="en-US" sz="1100" b="0" i="1">
                      <a:solidFill>
                        <a:schemeClr val="tx1"/>
                      </a:solidFill>
                      <a:effectLst/>
                      <a:latin typeface="Cambria Math"/>
                      <a:ea typeface="+mn-ea"/>
                      <a:cs typeface="+mn-cs"/>
                    </a:rPr>
                    <m:t>∗</m:t>
                  </m:r>
                  <m:f>
                    <m:fPr>
                      <m:ctrlPr>
                        <a:rPr lang="en-US" sz="1100" b="0" i="1" baseline="-25000">
                          <a:solidFill>
                            <a:schemeClr val="tx1"/>
                          </a:solidFill>
                          <a:effectLst/>
                          <a:latin typeface="Cambria Math"/>
                          <a:ea typeface="+mn-ea"/>
                          <a:cs typeface="+mn-cs"/>
                        </a:rPr>
                      </m:ctrlPr>
                    </m:fPr>
                    <m:num>
                      <m:r>
                        <a:rPr lang="en-US" sz="1100" b="0" i="1">
                          <a:solidFill>
                            <a:schemeClr val="tx1"/>
                          </a:solidFill>
                          <a:effectLst/>
                          <a:latin typeface="Cambria Math"/>
                          <a:ea typeface="+mn-ea"/>
                          <a:cs typeface="+mn-cs"/>
                        </a:rPr>
                        <m:t>16</m:t>
                      </m:r>
                    </m:num>
                    <m:den>
                      <m:r>
                        <a:rPr lang="en-US" sz="1100" b="0" i="1">
                          <a:solidFill>
                            <a:schemeClr val="tx1"/>
                          </a:solidFill>
                          <a:effectLst/>
                          <a:latin typeface="Cambria Math"/>
                          <a:ea typeface="+mn-ea"/>
                          <a:cs typeface="+mn-cs"/>
                        </a:rPr>
                        <m:t>12</m:t>
                      </m:r>
                    </m:den>
                  </m:f>
                  <m:r>
                    <a:rPr lang="en-US" sz="1100" b="0" i="1">
                      <a:solidFill>
                        <a:schemeClr val="tx1"/>
                      </a:solidFill>
                      <a:effectLst/>
                      <a:latin typeface="Cambria Math"/>
                      <a:ea typeface="+mn-ea"/>
                      <a:cs typeface="+mn-cs"/>
                    </a:rPr>
                    <m:t>∗</m:t>
                  </m:r>
                  <m:r>
                    <a:rPr lang="en-US" sz="1100" b="0" i="1">
                      <a:solidFill>
                        <a:schemeClr val="tx1"/>
                      </a:solidFill>
                      <a:effectLst/>
                      <a:latin typeface="Cambria Math"/>
                      <a:ea typeface="+mn-ea"/>
                      <a:cs typeface="+mn-cs"/>
                    </a:rPr>
                    <m:t>𝐺𝑊𝑃</m:t>
                  </m:r>
                  <m:r>
                    <m:rPr>
                      <m:nor/>
                    </m:rPr>
                    <a:rPr lang="en-US" sz="1100" baseline="-25000">
                      <a:solidFill>
                        <a:schemeClr val="tx1"/>
                      </a:solidFill>
                      <a:effectLst/>
                      <a:latin typeface="+mn-lt"/>
                      <a:ea typeface="+mn-ea"/>
                      <a:cs typeface="+mn-cs"/>
                    </a:rPr>
                    <m:t>CH</m:t>
                  </m:r>
                  <m:r>
                    <m:rPr>
                      <m:nor/>
                    </m:rPr>
                    <a:rPr lang="en-US" sz="1100" baseline="-50000">
                      <a:solidFill>
                        <a:schemeClr val="tx1"/>
                      </a:solidFill>
                      <a:effectLst/>
                      <a:latin typeface="+mn-lt"/>
                      <a:ea typeface="+mn-ea"/>
                      <a:cs typeface="+mn-cs"/>
                    </a:rPr>
                    <m:t>4</m:t>
                  </m:r>
                </m:oMath>
              </a14:m>
              <a:endParaRPr lang="en-US" sz="1100"/>
            </a:p>
          </xdr:txBody>
        </xdr:sp>
      </mc:Choice>
      <mc:Fallback>
        <xdr:sp macro="" textlink="">
          <xdr:nvSpPr>
            <xdr:cNvPr id="6" name="TextBox 5"/>
            <xdr:cNvSpPr txBox="1"/>
          </xdr:nvSpPr>
          <xdr:spPr>
            <a:xfrm>
              <a:off x="1860546" y="5827713"/>
              <a:ext cx="7159625" cy="331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EBiomass Burn,</a:t>
              </a:r>
              <a:r>
                <a:rPr lang="en-US" sz="1100" baseline="-25000"/>
                <a:t>CH</a:t>
              </a:r>
              <a:r>
                <a:rPr lang="en-US" sz="1100" baseline="-50000"/>
                <a:t>4</a:t>
              </a:r>
              <a:r>
                <a:rPr lang="en-US" sz="1100" i="0">
                  <a:latin typeface="Cambria Math"/>
                </a:rPr>
                <a:t>=</a:t>
              </a:r>
              <a:r>
                <a:rPr lang="en-US" sz="1100" i="0">
                  <a:solidFill>
                    <a:schemeClr val="tx1"/>
                  </a:solidFill>
                  <a:effectLst/>
                  <a:latin typeface="Cambria Math"/>
                  <a:ea typeface="+mn-ea"/>
                  <a:cs typeface="+mn-cs"/>
                </a:rPr>
                <a:t>"EBiomass Burn,</a:t>
              </a:r>
              <a:r>
                <a:rPr lang="en-US" sz="1100" i="0" baseline="0">
                  <a:solidFill>
                    <a:schemeClr val="tx1"/>
                  </a:solidFill>
                  <a:effectLst/>
                  <a:latin typeface="Cambria Math"/>
                  <a:ea typeface="+mn-ea"/>
                  <a:cs typeface="+mn-cs"/>
                </a:rPr>
                <a:t> CO</a:t>
              </a:r>
              <a:r>
                <a:rPr lang="en-US" sz="1100" i="0" baseline="-25000">
                  <a:solidFill>
                    <a:schemeClr val="tx1"/>
                  </a:solidFill>
                  <a:effectLst/>
                  <a:latin typeface="Cambria Math"/>
                  <a:ea typeface="+mn-ea"/>
                  <a:cs typeface="+mn-cs"/>
                </a:rPr>
                <a:t>2</a:t>
              </a:r>
              <a:r>
                <a:rPr lang="en-US" sz="1100" b="0" i="0" baseline="-25000">
                  <a:solidFill>
                    <a:schemeClr val="tx1"/>
                  </a:solidFill>
                  <a:effectLst/>
                  <a:latin typeface="Cambria Math"/>
                  <a:ea typeface="+mn-ea"/>
                  <a:cs typeface="+mn-cs"/>
                </a:rPr>
                <a:t> </a:t>
              </a:r>
              <a:r>
                <a:rPr lang="en-US" sz="1100" b="0" i="0" baseline="0">
                  <a:solidFill>
                    <a:schemeClr val="tx1"/>
                  </a:solidFill>
                  <a:effectLst/>
                  <a:latin typeface="+mn-lt"/>
                  <a:ea typeface="+mn-ea"/>
                  <a:cs typeface="+mn-cs"/>
                </a:rPr>
                <a:t>"∗</a:t>
              </a:r>
              <a:r>
                <a:rPr lang="en-US" sz="1100" b="0" i="0">
                  <a:solidFill>
                    <a:schemeClr val="tx1"/>
                  </a:solidFill>
                  <a:effectLst/>
                  <a:latin typeface="Cambria Math"/>
                  <a:ea typeface="+mn-ea"/>
                  <a:cs typeface="+mn-cs"/>
                </a:rPr>
                <a:t>12</a:t>
              </a:r>
              <a:r>
                <a:rPr lang="en-US" sz="1100" b="0" i="0">
                  <a:solidFill>
                    <a:schemeClr val="tx1"/>
                  </a:solidFill>
                  <a:effectLst/>
                  <a:latin typeface="+mn-lt"/>
                  <a:ea typeface="+mn-ea"/>
                  <a:cs typeface="+mn-cs"/>
                </a:rPr>
                <a:t>/</a:t>
              </a:r>
              <a:r>
                <a:rPr lang="en-US" sz="1100" b="0" i="0">
                  <a:solidFill>
                    <a:schemeClr val="tx1"/>
                  </a:solidFill>
                  <a:effectLst/>
                  <a:latin typeface="Cambria Math"/>
                  <a:ea typeface="+mn-ea"/>
                  <a:cs typeface="+mn-cs"/>
                </a:rPr>
                <a:t>44∗𝐸𝑅</a:t>
              </a:r>
              <a:r>
                <a:rPr lang="en-US" sz="1100" b="0" i="0" baseline="-25000">
                  <a:solidFill>
                    <a:schemeClr val="tx1"/>
                  </a:solidFill>
                  <a:effectLst/>
                  <a:latin typeface="Cambria Math"/>
                  <a:ea typeface="+mn-ea"/>
                  <a:cs typeface="+mn-cs"/>
                </a:rPr>
                <a:t>"</a:t>
              </a:r>
              <a:r>
                <a:rPr lang="en-US" sz="1100" i="0" baseline="-25000">
                  <a:solidFill>
                    <a:schemeClr val="tx1"/>
                  </a:solidFill>
                  <a:effectLst/>
                  <a:latin typeface="Cambria Math"/>
                  <a:ea typeface="+mn-ea"/>
                  <a:cs typeface="+mn-cs"/>
                </a:rPr>
                <a:t>CH</a:t>
              </a:r>
              <a:r>
                <a:rPr lang="en-US" sz="1100" i="0" baseline="-50000">
                  <a:solidFill>
                    <a:schemeClr val="tx1"/>
                  </a:solidFill>
                  <a:effectLst/>
                  <a:latin typeface="Cambria Math"/>
                  <a:ea typeface="+mn-ea"/>
                  <a:cs typeface="+mn-cs"/>
                </a:rPr>
                <a:t>4</a:t>
              </a:r>
              <a:r>
                <a:rPr lang="en-US" sz="1100" b="0" i="0" baseline="-50000">
                  <a:solidFill>
                    <a:schemeClr val="tx1"/>
                  </a:solidFill>
                  <a:effectLst/>
                  <a:latin typeface="Cambria Math"/>
                  <a:ea typeface="+mn-ea"/>
                  <a:cs typeface="+mn-cs"/>
                </a:rPr>
                <a:t>"</a:t>
              </a:r>
              <a:r>
                <a:rPr lang="en-US" sz="1100" b="0" i="0">
                  <a:solidFill>
                    <a:schemeClr val="tx1"/>
                  </a:solidFill>
                  <a:effectLst/>
                  <a:latin typeface="Cambria Math"/>
                  <a:ea typeface="+mn-ea"/>
                  <a:cs typeface="+mn-cs"/>
                </a:rPr>
                <a:t>∗16</a:t>
              </a:r>
              <a:r>
                <a:rPr lang="en-US" sz="1100" b="0" i="0" baseline="-25000">
                  <a:solidFill>
                    <a:schemeClr val="tx1"/>
                  </a:solidFill>
                  <a:effectLst/>
                  <a:latin typeface="Cambria Math"/>
                  <a:ea typeface="+mn-ea"/>
                  <a:cs typeface="+mn-cs"/>
                </a:rPr>
                <a:t>/</a:t>
              </a:r>
              <a:r>
                <a:rPr lang="en-US" sz="1100" b="0" i="0">
                  <a:solidFill>
                    <a:schemeClr val="tx1"/>
                  </a:solidFill>
                  <a:effectLst/>
                  <a:latin typeface="Cambria Math"/>
                  <a:ea typeface="+mn-ea"/>
                  <a:cs typeface="+mn-cs"/>
                </a:rPr>
                <a:t>12∗𝐺𝑊𝑃</a:t>
              </a:r>
              <a:r>
                <a:rPr lang="en-US" sz="1100" b="0" i="0" baseline="-25000">
                  <a:solidFill>
                    <a:schemeClr val="tx1"/>
                  </a:solidFill>
                  <a:effectLst/>
                  <a:latin typeface="Cambria Math"/>
                  <a:ea typeface="+mn-ea"/>
                  <a:cs typeface="+mn-cs"/>
                </a:rPr>
                <a:t>"</a:t>
              </a:r>
              <a:r>
                <a:rPr lang="en-US" sz="1100" i="0" baseline="-25000">
                  <a:solidFill>
                    <a:schemeClr val="tx1"/>
                  </a:solidFill>
                  <a:effectLst/>
                  <a:latin typeface="Cambria Math"/>
                  <a:ea typeface="+mn-ea"/>
                  <a:cs typeface="+mn-cs"/>
                </a:rPr>
                <a:t>CH</a:t>
              </a:r>
              <a:r>
                <a:rPr lang="en-US" sz="1100" i="0" baseline="-50000">
                  <a:solidFill>
                    <a:schemeClr val="tx1"/>
                  </a:solidFill>
                  <a:effectLst/>
                  <a:latin typeface="Cambria Math"/>
                  <a:ea typeface="+mn-ea"/>
                  <a:cs typeface="+mn-cs"/>
                </a:rPr>
                <a:t>4</a:t>
              </a:r>
              <a:r>
                <a:rPr lang="en-US" sz="1100" i="0" baseline="-50000">
                  <a:solidFill>
                    <a:schemeClr val="tx1"/>
                  </a:solidFill>
                  <a:effectLst/>
                  <a:latin typeface="+mn-lt"/>
                  <a:ea typeface="+mn-ea"/>
                  <a:cs typeface="+mn-cs"/>
                </a:rPr>
                <a:t>"</a:t>
              </a:r>
              <a:endParaRPr lang="en-US" sz="1100"/>
            </a:p>
          </xdr:txBody>
        </xdr:sp>
      </mc:Fallback>
    </mc:AlternateContent>
    <xdr:clientData/>
  </xdr:oneCellAnchor>
  <xdr:twoCellAnchor>
    <xdr:from>
      <xdr:col>15</xdr:col>
      <xdr:colOff>595308</xdr:colOff>
      <xdr:row>32</xdr:row>
      <xdr:rowOff>190500</xdr:rowOff>
    </xdr:from>
    <xdr:to>
      <xdr:col>16</xdr:col>
      <xdr:colOff>285746</xdr:colOff>
      <xdr:row>45</xdr:row>
      <xdr:rowOff>57150</xdr:rowOff>
    </xdr:to>
    <xdr:sp macro="" textlink="">
      <xdr:nvSpPr>
        <xdr:cNvPr id="7" name="Left Brace 6"/>
        <xdr:cNvSpPr/>
      </xdr:nvSpPr>
      <xdr:spPr>
        <a:xfrm>
          <a:off x="9739308" y="5429250"/>
          <a:ext cx="300038" cy="2400300"/>
        </a:xfrm>
        <a:prstGeom prst="leftBrace">
          <a:avLst/>
        </a:prstGeom>
        <a:pattFill prst="pct5">
          <a:fgClr>
            <a:schemeClr val="accent1"/>
          </a:fgClr>
          <a:bgClr>
            <a:schemeClr val="bg1"/>
          </a:bgClr>
        </a:pattFill>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N58"/>
  <sheetViews>
    <sheetView tabSelected="1" workbookViewId="0">
      <selection activeCell="T36" sqref="T36"/>
    </sheetView>
  </sheetViews>
  <sheetFormatPr defaultRowHeight="15" x14ac:dyDescent="0.25"/>
  <cols>
    <col min="1" max="1" width="2.7109375" customWidth="1"/>
    <col min="2" max="2" width="7.7109375" customWidth="1"/>
    <col min="3" max="3" width="3.85546875" customWidth="1"/>
    <col min="5" max="5" width="9.5703125" bestFit="1" customWidth="1"/>
    <col min="12" max="12" width="15" customWidth="1"/>
    <col min="13" max="13" width="11.5703125" bestFit="1" customWidth="1"/>
  </cols>
  <sheetData>
    <row r="1" spans="1:13" x14ac:dyDescent="0.25">
      <c r="A1" s="1" t="s">
        <v>1</v>
      </c>
      <c r="C1" s="1"/>
    </row>
    <row r="2" spans="1:13" x14ac:dyDescent="0.25">
      <c r="A2" s="1" t="s">
        <v>159</v>
      </c>
      <c r="C2" s="1"/>
      <c r="E2" s="12">
        <v>3990.45</v>
      </c>
    </row>
    <row r="4" spans="1:13" x14ac:dyDescent="0.25">
      <c r="A4" s="1" t="s">
        <v>232</v>
      </c>
      <c r="B4" s="1" t="s">
        <v>0</v>
      </c>
      <c r="C4" s="1"/>
    </row>
    <row r="6" spans="1:13" x14ac:dyDescent="0.25">
      <c r="B6" s="53" t="s">
        <v>2</v>
      </c>
      <c r="C6" s="55" t="s">
        <v>3</v>
      </c>
    </row>
    <row r="7" spans="1:13" x14ac:dyDescent="0.25">
      <c r="B7" s="54"/>
    </row>
    <row r="8" spans="1:13" x14ac:dyDescent="0.25">
      <c r="B8" s="53" t="s">
        <v>4</v>
      </c>
      <c r="C8" s="55" t="s">
        <v>167</v>
      </c>
    </row>
    <row r="9" spans="1:13" x14ac:dyDescent="0.25">
      <c r="C9" s="68" t="s">
        <v>263</v>
      </c>
    </row>
    <row r="10" spans="1:13" x14ac:dyDescent="0.25">
      <c r="D10" t="s">
        <v>5</v>
      </c>
      <c r="M10" s="12">
        <f>'Leakage Survey Data'!B37</f>
        <v>33</v>
      </c>
    </row>
    <row r="11" spans="1:13" x14ac:dyDescent="0.25">
      <c r="D11" t="s">
        <v>6</v>
      </c>
      <c r="M11" s="2">
        <f>'Leakage Survey Data'!F38</f>
        <v>603.4</v>
      </c>
    </row>
    <row r="12" spans="1:13" x14ac:dyDescent="0.25">
      <c r="D12" t="s">
        <v>158</v>
      </c>
      <c r="M12" s="2">
        <f>M11/E2</f>
        <v>0.15121101630141964</v>
      </c>
    </row>
    <row r="13" spans="1:13" x14ac:dyDescent="0.25">
      <c r="D13" t="s">
        <v>161</v>
      </c>
      <c r="M13" s="2">
        <f>1/M12</f>
        <v>6.6132747762678159</v>
      </c>
    </row>
    <row r="14" spans="1:13" x14ac:dyDescent="0.25">
      <c r="M14" s="2"/>
    </row>
    <row r="15" spans="1:13" x14ac:dyDescent="0.25">
      <c r="D15" t="s">
        <v>76</v>
      </c>
      <c r="M15" s="12">
        <v>5</v>
      </c>
    </row>
    <row r="16" spans="1:13" x14ac:dyDescent="0.25">
      <c r="D16" t="s">
        <v>77</v>
      </c>
      <c r="M16" s="12">
        <v>40</v>
      </c>
    </row>
    <row r="17" spans="3:14" x14ac:dyDescent="0.25">
      <c r="D17" t="s">
        <v>132</v>
      </c>
      <c r="M17" s="12">
        <f>M10*M15</f>
        <v>165</v>
      </c>
    </row>
    <row r="18" spans="3:14" x14ac:dyDescent="0.25">
      <c r="M18" s="12"/>
    </row>
    <row r="19" spans="3:14" x14ac:dyDescent="0.25">
      <c r="D19" t="s">
        <v>130</v>
      </c>
      <c r="M19" s="12">
        <f>'Leakage Survey Data'!N30</f>
        <v>164</v>
      </c>
    </row>
    <row r="20" spans="3:14" x14ac:dyDescent="0.25">
      <c r="D20" t="s">
        <v>131</v>
      </c>
      <c r="M20" s="12">
        <f>'Leakage Survey Data'!AD35</f>
        <v>3935.3164000000002</v>
      </c>
    </row>
    <row r="21" spans="3:14" x14ac:dyDescent="0.25">
      <c r="M21" s="12"/>
    </row>
    <row r="22" spans="3:14" x14ac:dyDescent="0.25">
      <c r="D22" t="s">
        <v>133</v>
      </c>
      <c r="M22" s="12">
        <v>154</v>
      </c>
    </row>
    <row r="23" spans="3:14" x14ac:dyDescent="0.25">
      <c r="D23" t="s">
        <v>135</v>
      </c>
      <c r="M23" s="12">
        <f>(M22/M17)*100</f>
        <v>93.333333333333329</v>
      </c>
    </row>
    <row r="24" spans="3:14" x14ac:dyDescent="0.25">
      <c r="D24" t="s">
        <v>134</v>
      </c>
      <c r="M24" s="12">
        <f>'Leakage Survey Data'!AL14</f>
        <v>10</v>
      </c>
    </row>
    <row r="25" spans="3:14" x14ac:dyDescent="0.25">
      <c r="D25" t="s">
        <v>136</v>
      </c>
      <c r="M25" s="12">
        <f>100-M23</f>
        <v>6.6666666666666714</v>
      </c>
    </row>
    <row r="26" spans="3:14" x14ac:dyDescent="0.25">
      <c r="D26" t="s">
        <v>156</v>
      </c>
      <c r="M26" s="12">
        <f>'Leakage Survey Data'!AR15</f>
        <v>317</v>
      </c>
    </row>
    <row r="27" spans="3:14" x14ac:dyDescent="0.25">
      <c r="M27" s="12"/>
    </row>
    <row r="28" spans="3:14" x14ac:dyDescent="0.25">
      <c r="C28" s="68" t="s">
        <v>214</v>
      </c>
      <c r="M28" s="12"/>
      <c r="N28" s="14" t="s">
        <v>262</v>
      </c>
    </row>
    <row r="29" spans="3:14" x14ac:dyDescent="0.25">
      <c r="D29" t="s">
        <v>162</v>
      </c>
      <c r="M29" s="12">
        <v>16297</v>
      </c>
      <c r="N29">
        <v>75</v>
      </c>
    </row>
    <row r="30" spans="3:14" x14ac:dyDescent="0.25">
      <c r="M30" s="12"/>
    </row>
    <row r="31" spans="3:14" x14ac:dyDescent="0.25">
      <c r="C31" s="68" t="s">
        <v>166</v>
      </c>
      <c r="M31" s="12"/>
    </row>
    <row r="32" spans="3:14" x14ac:dyDescent="0.25">
      <c r="D32" t="s">
        <v>165</v>
      </c>
      <c r="E32" t="str">
        <f>'Leakage Calculations'!T12</f>
        <v xml:space="preserve"> Therefore, the livestock population in EGL areas specified in the PDD need to be monitored</v>
      </c>
      <c r="M32" s="12"/>
    </row>
    <row r="33" spans="1:14" x14ac:dyDescent="0.25">
      <c r="M33" s="12"/>
    </row>
    <row r="34" spans="1:14" x14ac:dyDescent="0.25">
      <c r="B34" s="53" t="s">
        <v>168</v>
      </c>
      <c r="C34" s="55" t="s">
        <v>169</v>
      </c>
      <c r="M34" s="12"/>
    </row>
    <row r="35" spans="1:14" x14ac:dyDescent="0.25">
      <c r="C35" s="68" t="s">
        <v>264</v>
      </c>
      <c r="M35" s="12"/>
    </row>
    <row r="36" spans="1:14" x14ac:dyDescent="0.25">
      <c r="D36" t="s">
        <v>184</v>
      </c>
      <c r="M36" s="12">
        <f>'Leakage Survey Data'!AZ35</f>
        <v>39236</v>
      </c>
    </row>
    <row r="37" spans="1:14" x14ac:dyDescent="0.25">
      <c r="D37" t="s">
        <v>215</v>
      </c>
      <c r="M37" s="47">
        <v>0.314</v>
      </c>
    </row>
    <row r="38" spans="1:14" x14ac:dyDescent="0.25">
      <c r="D38" t="s">
        <v>216</v>
      </c>
      <c r="M38" s="12">
        <v>1</v>
      </c>
    </row>
    <row r="39" spans="1:14" x14ac:dyDescent="0.25">
      <c r="M39" s="12"/>
    </row>
    <row r="40" spans="1:14" x14ac:dyDescent="0.25">
      <c r="C40" s="68" t="s">
        <v>214</v>
      </c>
      <c r="M40" s="12"/>
      <c r="N40" s="14" t="s">
        <v>262</v>
      </c>
    </row>
    <row r="41" spans="1:14" x14ac:dyDescent="0.25">
      <c r="D41" t="s">
        <v>217</v>
      </c>
      <c r="M41" s="12">
        <v>169978</v>
      </c>
      <c r="N41">
        <v>84</v>
      </c>
    </row>
    <row r="42" spans="1:14" x14ac:dyDescent="0.25">
      <c r="D42" t="s">
        <v>230</v>
      </c>
      <c r="M42" s="12">
        <v>16297</v>
      </c>
      <c r="N42">
        <v>75</v>
      </c>
    </row>
    <row r="43" spans="1:14" x14ac:dyDescent="0.25">
      <c r="M43" s="12"/>
    </row>
    <row r="44" spans="1:14" x14ac:dyDescent="0.25">
      <c r="C44" s="68" t="s">
        <v>171</v>
      </c>
      <c r="M44" s="12"/>
    </row>
    <row r="45" spans="1:14" ht="29.25" customHeight="1" x14ac:dyDescent="0.25">
      <c r="D45" t="s">
        <v>165</v>
      </c>
      <c r="E45" s="70" t="str">
        <f>'Leakage Calculations'!$T$34</f>
        <v>Therefore, the EGL areas are expected to be sufficient to feed the population of animals displaced as due to the project.</v>
      </c>
      <c r="F45" s="70"/>
      <c r="G45" s="70"/>
      <c r="H45" s="70"/>
      <c r="I45" s="70"/>
      <c r="J45" s="70"/>
      <c r="K45" s="70"/>
      <c r="L45" s="70"/>
      <c r="M45" s="70"/>
    </row>
    <row r="46" spans="1:14" x14ac:dyDescent="0.25">
      <c r="M46" s="12"/>
    </row>
    <row r="47" spans="1:14" x14ac:dyDescent="0.25">
      <c r="A47" s="1" t="s">
        <v>233</v>
      </c>
      <c r="B47" s="1" t="s">
        <v>231</v>
      </c>
      <c r="M47" s="12"/>
    </row>
    <row r="48" spans="1:14" x14ac:dyDescent="0.25">
      <c r="C48" s="68" t="s">
        <v>214</v>
      </c>
      <c r="M48" s="12"/>
      <c r="N48" s="14" t="s">
        <v>262</v>
      </c>
    </row>
    <row r="49" spans="3:14" x14ac:dyDescent="0.25">
      <c r="D49" t="s">
        <v>248</v>
      </c>
      <c r="M49" s="12">
        <v>6.7</v>
      </c>
      <c r="N49">
        <v>77</v>
      </c>
    </row>
    <row r="50" spans="3:14" x14ac:dyDescent="0.25">
      <c r="D50" t="s">
        <v>246</v>
      </c>
      <c r="M50" s="12">
        <v>1.4</v>
      </c>
      <c r="N50">
        <v>77</v>
      </c>
    </row>
    <row r="51" spans="3:14" x14ac:dyDescent="0.25">
      <c r="D51" t="s">
        <v>240</v>
      </c>
      <c r="M51" s="12">
        <v>139172</v>
      </c>
      <c r="N51">
        <v>82</v>
      </c>
    </row>
    <row r="52" spans="3:14" x14ac:dyDescent="0.25">
      <c r="C52" s="68" t="s">
        <v>234</v>
      </c>
      <c r="M52" s="12"/>
    </row>
    <row r="53" spans="3:14" ht="45" customHeight="1" x14ac:dyDescent="0.25">
      <c r="D53" s="50" t="s">
        <v>165</v>
      </c>
      <c r="E53" s="70" t="str">
        <f>'Leakage Calculations'!T57</f>
        <v>Therefore, based on the analysis of number of animals displaced to EGL and carrying capacity of EGL it is concluded that leakage is not associated with displacement of animals for grazing due to project implementation</v>
      </c>
      <c r="F53" s="70"/>
      <c r="G53" s="70"/>
      <c r="H53" s="70"/>
      <c r="I53" s="70"/>
      <c r="J53" s="70"/>
      <c r="K53" s="70"/>
      <c r="L53" s="70"/>
      <c r="M53" s="70"/>
    </row>
    <row r="54" spans="3:14" x14ac:dyDescent="0.25">
      <c r="M54" s="12"/>
    </row>
    <row r="55" spans="3:14" x14ac:dyDescent="0.25">
      <c r="M55" s="12"/>
    </row>
    <row r="56" spans="3:14" x14ac:dyDescent="0.25">
      <c r="M56" s="12"/>
    </row>
    <row r="57" spans="3:14" x14ac:dyDescent="0.25">
      <c r="M57" s="12"/>
    </row>
    <row r="58" spans="3:14" x14ac:dyDescent="0.25">
      <c r="M58" s="12"/>
    </row>
  </sheetData>
  <mergeCells count="2">
    <mergeCell ref="E53:M53"/>
    <mergeCell ref="E45:M4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B3:AZ38"/>
  <sheetViews>
    <sheetView topLeftCell="O1" workbookViewId="0">
      <selection activeCell="Z33" sqref="Z33"/>
    </sheetView>
  </sheetViews>
  <sheetFormatPr defaultRowHeight="15" x14ac:dyDescent="0.25"/>
  <cols>
    <col min="3" max="3" width="4.140625" bestFit="1" customWidth="1"/>
    <col min="4" max="4" width="21.85546875" bestFit="1" customWidth="1"/>
    <col min="5" max="5" width="10.5703125" bestFit="1" customWidth="1"/>
    <col min="6" max="6" width="8" bestFit="1" customWidth="1"/>
    <col min="7" max="7" width="8.28515625" bestFit="1" customWidth="1"/>
    <col min="9" max="9" width="12.85546875" bestFit="1" customWidth="1"/>
    <col min="10" max="10" width="5.5703125" bestFit="1" customWidth="1"/>
    <col min="13" max="13" width="13.85546875" bestFit="1" customWidth="1"/>
    <col min="23" max="23" width="15.7109375" customWidth="1"/>
    <col min="24" max="24" width="17.85546875" bestFit="1" customWidth="1"/>
    <col min="28" max="28" width="3.42578125" customWidth="1"/>
    <col min="29" max="29" width="13.85546875" bestFit="1" customWidth="1"/>
    <col min="30" max="30" width="10.7109375" customWidth="1"/>
    <col min="31" max="31" width="6.5703125" customWidth="1"/>
    <col min="38" max="38" width="4.140625" bestFit="1" customWidth="1"/>
    <col min="39" max="39" width="27.42578125" bestFit="1" customWidth="1"/>
    <col min="40" max="40" width="9.7109375" bestFit="1" customWidth="1"/>
    <col min="41" max="41" width="10.28515625" bestFit="1" customWidth="1"/>
    <col min="42" max="42" width="10" bestFit="1" customWidth="1"/>
    <col min="43" max="43" width="10.85546875" bestFit="1" customWidth="1"/>
  </cols>
  <sheetData>
    <row r="3" spans="2:52" x14ac:dyDescent="0.25">
      <c r="C3" s="1" t="s">
        <v>75</v>
      </c>
      <c r="M3" s="1" t="s">
        <v>111</v>
      </c>
      <c r="W3" s="1" t="s">
        <v>116</v>
      </c>
      <c r="AC3" s="1" t="s">
        <v>154</v>
      </c>
      <c r="AL3" s="1" t="s">
        <v>212</v>
      </c>
      <c r="AU3" s="1" t="s">
        <v>213</v>
      </c>
    </row>
    <row r="4" spans="2:52" x14ac:dyDescent="0.25">
      <c r="C4" s="10" t="s">
        <v>7</v>
      </c>
      <c r="D4" s="7" t="s">
        <v>8</v>
      </c>
      <c r="E4" s="7" t="s">
        <v>9</v>
      </c>
      <c r="F4" s="7" t="s">
        <v>10</v>
      </c>
      <c r="G4" s="7" t="s">
        <v>11</v>
      </c>
      <c r="H4" s="7" t="s">
        <v>12</v>
      </c>
      <c r="I4" s="7" t="s">
        <v>74</v>
      </c>
      <c r="J4" s="7" t="s">
        <v>13</v>
      </c>
      <c r="M4" s="73" t="s">
        <v>78</v>
      </c>
      <c r="N4" s="72" t="s">
        <v>110</v>
      </c>
      <c r="O4" s="71" t="s">
        <v>79</v>
      </c>
      <c r="P4" s="71"/>
      <c r="Q4" s="71"/>
      <c r="R4" s="71"/>
      <c r="S4" s="71"/>
      <c r="W4" s="13" t="s">
        <v>128</v>
      </c>
      <c r="X4" s="13" t="s">
        <v>113</v>
      </c>
      <c r="AC4" s="73" t="s">
        <v>78</v>
      </c>
      <c r="AD4" s="72" t="s">
        <v>129</v>
      </c>
      <c r="AE4" s="71" t="s">
        <v>79</v>
      </c>
      <c r="AF4" s="71"/>
      <c r="AG4" s="71"/>
      <c r="AH4" s="71"/>
      <c r="AI4" s="71"/>
      <c r="AL4" s="13" t="s">
        <v>137</v>
      </c>
      <c r="AM4" s="13" t="s">
        <v>138</v>
      </c>
      <c r="AN4" s="13" t="s">
        <v>139</v>
      </c>
      <c r="AO4" s="13" t="s">
        <v>140</v>
      </c>
      <c r="AP4" s="13" t="s">
        <v>141</v>
      </c>
      <c r="AQ4" s="13" t="s">
        <v>142</v>
      </c>
      <c r="AR4" s="13" t="s">
        <v>143</v>
      </c>
      <c r="AU4" s="39" t="s">
        <v>187</v>
      </c>
      <c r="AV4" s="39" t="s">
        <v>80</v>
      </c>
      <c r="AW4" s="39" t="s">
        <v>81</v>
      </c>
      <c r="AX4" s="39" t="s">
        <v>188</v>
      </c>
      <c r="AY4" s="39" t="s">
        <v>83</v>
      </c>
      <c r="AZ4" s="39" t="s">
        <v>73</v>
      </c>
    </row>
    <row r="5" spans="2:52" x14ac:dyDescent="0.25">
      <c r="B5">
        <v>1</v>
      </c>
      <c r="C5" s="5">
        <v>2</v>
      </c>
      <c r="D5" s="3" t="s">
        <v>14</v>
      </c>
      <c r="E5" s="4" t="s">
        <v>15</v>
      </c>
      <c r="F5" s="4">
        <v>15.2</v>
      </c>
      <c r="G5" s="3">
        <v>3</v>
      </c>
      <c r="H5" s="3" t="s">
        <v>16</v>
      </c>
      <c r="I5" s="3" t="s">
        <v>17</v>
      </c>
      <c r="J5" s="3">
        <v>1</v>
      </c>
      <c r="M5" s="73"/>
      <c r="N5" s="72"/>
      <c r="O5" s="7" t="s">
        <v>80</v>
      </c>
      <c r="P5" s="7" t="s">
        <v>81</v>
      </c>
      <c r="Q5" s="7" t="s">
        <v>82</v>
      </c>
      <c r="R5" s="7" t="s">
        <v>83</v>
      </c>
      <c r="S5" s="7" t="s">
        <v>84</v>
      </c>
      <c r="W5" t="s">
        <v>112</v>
      </c>
      <c r="X5">
        <v>1</v>
      </c>
      <c r="AC5" s="73"/>
      <c r="AD5" s="72"/>
      <c r="AE5" s="7" t="s">
        <v>80</v>
      </c>
      <c r="AF5" s="7" t="s">
        <v>81</v>
      </c>
      <c r="AG5" s="7" t="s">
        <v>82</v>
      </c>
      <c r="AH5" s="7" t="s">
        <v>83</v>
      </c>
      <c r="AI5" s="7" t="s">
        <v>84</v>
      </c>
      <c r="AL5">
        <v>1</v>
      </c>
      <c r="AM5" t="s">
        <v>144</v>
      </c>
      <c r="AN5">
        <v>0</v>
      </c>
      <c r="AO5">
        <v>50</v>
      </c>
      <c r="AP5">
        <v>20</v>
      </c>
      <c r="AQ5">
        <v>10</v>
      </c>
      <c r="AR5">
        <v>80</v>
      </c>
      <c r="AU5" s="40" t="s">
        <v>107</v>
      </c>
      <c r="AV5" s="41" t="s">
        <v>189</v>
      </c>
      <c r="AW5" s="41">
        <v>60</v>
      </c>
      <c r="AX5" s="41">
        <v>20</v>
      </c>
      <c r="AY5" s="42"/>
      <c r="AZ5" s="41">
        <v>80</v>
      </c>
    </row>
    <row r="6" spans="2:52" x14ac:dyDescent="0.25">
      <c r="B6">
        <v>2</v>
      </c>
      <c r="C6" s="5">
        <v>8</v>
      </c>
      <c r="D6" s="3" t="s">
        <v>14</v>
      </c>
      <c r="E6" s="4" t="s">
        <v>18</v>
      </c>
      <c r="F6" s="4">
        <v>2.97</v>
      </c>
      <c r="G6" s="3">
        <v>3</v>
      </c>
      <c r="H6" s="3" t="s">
        <v>16</v>
      </c>
      <c r="I6" s="3" t="s">
        <v>17</v>
      </c>
      <c r="J6" s="3">
        <v>1</v>
      </c>
      <c r="L6">
        <v>1</v>
      </c>
      <c r="M6" s="3" t="s">
        <v>85</v>
      </c>
      <c r="N6" s="3">
        <v>5</v>
      </c>
      <c r="O6" s="3"/>
      <c r="P6" s="3">
        <v>12</v>
      </c>
      <c r="Q6" s="3">
        <v>9</v>
      </c>
      <c r="R6" s="3"/>
      <c r="S6" s="3"/>
      <c r="W6" t="s">
        <v>114</v>
      </c>
      <c r="X6">
        <v>1</v>
      </c>
      <c r="AB6">
        <v>1</v>
      </c>
      <c r="AC6" s="3" t="s">
        <v>85</v>
      </c>
      <c r="AD6" s="3">
        <f>SUM(AE6:AI6)</f>
        <v>57</v>
      </c>
      <c r="AE6" s="3"/>
      <c r="AF6" s="3">
        <f>P6*$X$6</f>
        <v>12</v>
      </c>
      <c r="AG6" s="3">
        <f>Q6*$X$7</f>
        <v>45</v>
      </c>
      <c r="AH6" s="3"/>
      <c r="AI6" s="3"/>
      <c r="AL6">
        <v>2</v>
      </c>
      <c r="AM6" t="s">
        <v>145</v>
      </c>
      <c r="AN6">
        <v>15</v>
      </c>
      <c r="AO6">
        <v>7</v>
      </c>
      <c r="AP6">
        <v>10</v>
      </c>
      <c r="AQ6">
        <v>5</v>
      </c>
      <c r="AR6">
        <v>37</v>
      </c>
      <c r="AU6" s="40" t="s">
        <v>100</v>
      </c>
      <c r="AV6" s="41" t="s">
        <v>190</v>
      </c>
      <c r="AW6" s="41">
        <v>130</v>
      </c>
      <c r="AX6" s="43">
        <v>1250</v>
      </c>
      <c r="AY6" s="41" t="s">
        <v>189</v>
      </c>
      <c r="AZ6" s="43">
        <v>1380</v>
      </c>
    </row>
    <row r="7" spans="2:52" x14ac:dyDescent="0.25">
      <c r="B7">
        <v>3</v>
      </c>
      <c r="C7" s="5">
        <v>14</v>
      </c>
      <c r="D7" s="3" t="s">
        <v>14</v>
      </c>
      <c r="E7" s="4" t="s">
        <v>19</v>
      </c>
      <c r="F7" s="4">
        <v>14.51</v>
      </c>
      <c r="G7" s="3">
        <v>3</v>
      </c>
      <c r="H7" s="3" t="s">
        <v>16</v>
      </c>
      <c r="I7" s="3" t="s">
        <v>17</v>
      </c>
      <c r="J7" s="3">
        <v>1</v>
      </c>
      <c r="L7">
        <v>2</v>
      </c>
      <c r="M7" s="3" t="s">
        <v>86</v>
      </c>
      <c r="N7" s="3">
        <v>5</v>
      </c>
      <c r="O7" s="3"/>
      <c r="P7" s="3">
        <v>13</v>
      </c>
      <c r="Q7" s="3">
        <v>5</v>
      </c>
      <c r="R7" s="3">
        <v>4</v>
      </c>
      <c r="S7" s="3"/>
      <c r="W7" t="s">
        <v>115</v>
      </c>
      <c r="X7">
        <v>5</v>
      </c>
      <c r="AB7">
        <v>2</v>
      </c>
      <c r="AC7" s="3" t="s">
        <v>86</v>
      </c>
      <c r="AD7" s="3">
        <f t="shared" ref="AD7:AD29" si="0">SUM(AE7:AI7)</f>
        <v>58</v>
      </c>
      <c r="AE7" s="3"/>
      <c r="AF7" s="3">
        <f t="shared" ref="AF7:AF29" si="1">P7*$X$6</f>
        <v>13</v>
      </c>
      <c r="AG7" s="3">
        <f t="shared" ref="AG7:AG29" si="2">Q7*$X$7</f>
        <v>25</v>
      </c>
      <c r="AH7" s="3">
        <f>R7*$X$7</f>
        <v>20</v>
      </c>
      <c r="AI7" s="3"/>
      <c r="AL7">
        <v>3</v>
      </c>
      <c r="AM7" t="s">
        <v>146</v>
      </c>
      <c r="AN7">
        <v>0</v>
      </c>
      <c r="AO7">
        <v>30</v>
      </c>
      <c r="AP7">
        <v>15</v>
      </c>
      <c r="AQ7">
        <v>5</v>
      </c>
      <c r="AR7">
        <v>50</v>
      </c>
      <c r="AU7" s="40" t="s">
        <v>85</v>
      </c>
      <c r="AV7" s="41">
        <v>84</v>
      </c>
      <c r="AW7" s="41">
        <v>70</v>
      </c>
      <c r="AX7" s="43">
        <v>1200</v>
      </c>
      <c r="AY7" s="41" t="s">
        <v>190</v>
      </c>
      <c r="AZ7" s="43">
        <v>1354</v>
      </c>
    </row>
    <row r="8" spans="2:52" x14ac:dyDescent="0.25">
      <c r="B8">
        <v>4</v>
      </c>
      <c r="C8" s="5">
        <v>20</v>
      </c>
      <c r="D8" s="3" t="s">
        <v>14</v>
      </c>
      <c r="E8" s="4" t="s">
        <v>20</v>
      </c>
      <c r="F8" s="4">
        <v>11.64</v>
      </c>
      <c r="G8" s="3">
        <v>3</v>
      </c>
      <c r="H8" s="3" t="s">
        <v>16</v>
      </c>
      <c r="I8" s="3" t="s">
        <v>17</v>
      </c>
      <c r="J8" s="3">
        <v>1</v>
      </c>
      <c r="L8">
        <v>3</v>
      </c>
      <c r="M8" s="3" t="s">
        <v>87</v>
      </c>
      <c r="N8" s="3">
        <v>5</v>
      </c>
      <c r="O8" s="3"/>
      <c r="P8" s="3">
        <v>30</v>
      </c>
      <c r="Q8" s="3">
        <v>7</v>
      </c>
      <c r="R8" s="3">
        <v>5</v>
      </c>
      <c r="S8" s="3"/>
      <c r="W8" t="s">
        <v>84</v>
      </c>
      <c r="X8">
        <v>1</v>
      </c>
      <c r="AB8">
        <v>3</v>
      </c>
      <c r="AC8" s="3" t="s">
        <v>87</v>
      </c>
      <c r="AD8" s="3">
        <f t="shared" si="0"/>
        <v>90</v>
      </c>
      <c r="AE8" s="3"/>
      <c r="AF8" s="3">
        <f t="shared" si="1"/>
        <v>30</v>
      </c>
      <c r="AG8" s="3">
        <f t="shared" si="2"/>
        <v>35</v>
      </c>
      <c r="AH8" s="3">
        <f t="shared" ref="AH8:AH29" si="3">R8*$X$7</f>
        <v>25</v>
      </c>
      <c r="AI8" s="3"/>
      <c r="AL8">
        <v>4</v>
      </c>
      <c r="AM8" t="s">
        <v>147</v>
      </c>
      <c r="AN8">
        <v>0</v>
      </c>
      <c r="AO8">
        <v>25</v>
      </c>
      <c r="AP8">
        <v>5</v>
      </c>
      <c r="AQ8">
        <v>5</v>
      </c>
      <c r="AR8">
        <v>35</v>
      </c>
      <c r="AU8" s="40" t="s">
        <v>92</v>
      </c>
      <c r="AV8" s="41" t="s">
        <v>190</v>
      </c>
      <c r="AW8" s="41">
        <v>6</v>
      </c>
      <c r="AX8" s="41">
        <v>115</v>
      </c>
      <c r="AY8" s="41" t="s">
        <v>190</v>
      </c>
      <c r="AZ8" s="41">
        <v>121</v>
      </c>
    </row>
    <row r="9" spans="2:52" x14ac:dyDescent="0.25">
      <c r="B9">
        <v>5</v>
      </c>
      <c r="C9" s="5">
        <v>26</v>
      </c>
      <c r="D9" s="3" t="s">
        <v>21</v>
      </c>
      <c r="E9" s="4" t="s">
        <v>22</v>
      </c>
      <c r="F9" s="4">
        <v>19.28</v>
      </c>
      <c r="G9" s="3">
        <v>3</v>
      </c>
      <c r="H9" s="3" t="s">
        <v>16</v>
      </c>
      <c r="I9" s="3" t="s">
        <v>17</v>
      </c>
      <c r="J9" s="3">
        <v>1</v>
      </c>
      <c r="L9">
        <v>4</v>
      </c>
      <c r="M9" s="3" t="s">
        <v>88</v>
      </c>
      <c r="N9" s="3">
        <v>10</v>
      </c>
      <c r="O9" s="3"/>
      <c r="P9" s="3">
        <v>15</v>
      </c>
      <c r="Q9" s="3">
        <v>20</v>
      </c>
      <c r="R9" s="3">
        <v>2</v>
      </c>
      <c r="S9" s="3"/>
      <c r="AB9">
        <v>4</v>
      </c>
      <c r="AC9" s="3" t="s">
        <v>88</v>
      </c>
      <c r="AD9" s="3">
        <f t="shared" si="0"/>
        <v>125</v>
      </c>
      <c r="AE9" s="3"/>
      <c r="AF9" s="3">
        <f t="shared" si="1"/>
        <v>15</v>
      </c>
      <c r="AG9" s="3">
        <f t="shared" si="2"/>
        <v>100</v>
      </c>
      <c r="AH9" s="3">
        <f t="shared" si="3"/>
        <v>10</v>
      </c>
      <c r="AI9" s="3"/>
      <c r="AL9">
        <v>5</v>
      </c>
      <c r="AM9" t="s">
        <v>148</v>
      </c>
      <c r="AN9">
        <v>0</v>
      </c>
      <c r="AO9">
        <v>0</v>
      </c>
      <c r="AP9">
        <v>10</v>
      </c>
      <c r="AQ9">
        <v>5</v>
      </c>
      <c r="AR9">
        <v>15</v>
      </c>
      <c r="AU9" s="40" t="s">
        <v>191</v>
      </c>
      <c r="AV9" s="41">
        <v>30</v>
      </c>
      <c r="AW9" s="41">
        <v>149</v>
      </c>
      <c r="AX9" s="43">
        <v>1750</v>
      </c>
      <c r="AY9" s="41">
        <v>250</v>
      </c>
      <c r="AZ9" s="43">
        <v>2179</v>
      </c>
    </row>
    <row r="10" spans="2:52" x14ac:dyDescent="0.25">
      <c r="B10">
        <v>6</v>
      </c>
      <c r="C10" s="5">
        <v>32</v>
      </c>
      <c r="D10" s="3" t="s">
        <v>23</v>
      </c>
      <c r="E10" s="4" t="s">
        <v>24</v>
      </c>
      <c r="F10" s="4">
        <v>4.22</v>
      </c>
      <c r="G10" s="3">
        <v>3</v>
      </c>
      <c r="H10" s="3" t="s">
        <v>16</v>
      </c>
      <c r="I10" s="3" t="s">
        <v>17</v>
      </c>
      <c r="J10" s="3">
        <v>1</v>
      </c>
      <c r="L10">
        <v>5</v>
      </c>
      <c r="M10" s="3" t="s">
        <v>89</v>
      </c>
      <c r="N10" s="3">
        <v>5</v>
      </c>
      <c r="O10" s="3"/>
      <c r="P10" s="3">
        <v>90</v>
      </c>
      <c r="Q10" s="3">
        <v>26</v>
      </c>
      <c r="R10" s="3">
        <v>9</v>
      </c>
      <c r="S10" s="3"/>
      <c r="AB10">
        <v>5</v>
      </c>
      <c r="AC10" s="3" t="s">
        <v>89</v>
      </c>
      <c r="AD10" s="3">
        <f t="shared" si="0"/>
        <v>265</v>
      </c>
      <c r="AE10" s="3"/>
      <c r="AF10" s="3">
        <f t="shared" si="1"/>
        <v>90</v>
      </c>
      <c r="AG10" s="3">
        <f t="shared" si="2"/>
        <v>130</v>
      </c>
      <c r="AH10" s="3">
        <f t="shared" si="3"/>
        <v>45</v>
      </c>
      <c r="AI10" s="3"/>
      <c r="AL10">
        <v>6</v>
      </c>
      <c r="AM10" t="s">
        <v>149</v>
      </c>
      <c r="AN10">
        <v>0</v>
      </c>
      <c r="AO10">
        <v>0</v>
      </c>
      <c r="AP10">
        <v>10</v>
      </c>
      <c r="AQ10">
        <v>0</v>
      </c>
      <c r="AR10">
        <v>10</v>
      </c>
      <c r="AU10" s="40" t="s">
        <v>96</v>
      </c>
      <c r="AV10" s="41">
        <v>20</v>
      </c>
      <c r="AW10" s="41">
        <v>25</v>
      </c>
      <c r="AX10" s="41">
        <v>120</v>
      </c>
      <c r="AY10" s="41" t="s">
        <v>190</v>
      </c>
      <c r="AZ10" s="41">
        <v>165</v>
      </c>
    </row>
    <row r="11" spans="2:52" x14ac:dyDescent="0.25">
      <c r="B11">
        <v>7</v>
      </c>
      <c r="C11" s="5">
        <v>38</v>
      </c>
      <c r="D11" s="3" t="s">
        <v>25</v>
      </c>
      <c r="E11" s="4">
        <v>2649</v>
      </c>
      <c r="F11" s="4">
        <v>7.83</v>
      </c>
      <c r="G11" s="3">
        <v>3</v>
      </c>
      <c r="H11" s="3" t="s">
        <v>16</v>
      </c>
      <c r="I11" s="3" t="s">
        <v>17</v>
      </c>
      <c r="J11" s="3">
        <v>1</v>
      </c>
      <c r="L11">
        <v>6</v>
      </c>
      <c r="M11" s="3" t="s">
        <v>90</v>
      </c>
      <c r="N11" s="3">
        <v>9</v>
      </c>
      <c r="O11" s="3">
        <v>191</v>
      </c>
      <c r="P11" s="3">
        <v>61</v>
      </c>
      <c r="Q11" s="3">
        <v>19</v>
      </c>
      <c r="R11" s="3">
        <v>9</v>
      </c>
      <c r="S11" s="3"/>
      <c r="AB11">
        <v>6</v>
      </c>
      <c r="AC11" s="3" t="s">
        <v>90</v>
      </c>
      <c r="AD11" s="3">
        <f t="shared" si="0"/>
        <v>392</v>
      </c>
      <c r="AE11" s="3">
        <v>191</v>
      </c>
      <c r="AF11" s="3">
        <f t="shared" si="1"/>
        <v>61</v>
      </c>
      <c r="AG11" s="3">
        <f t="shared" si="2"/>
        <v>95</v>
      </c>
      <c r="AH11" s="3">
        <f t="shared" si="3"/>
        <v>45</v>
      </c>
      <c r="AI11" s="3"/>
      <c r="AL11">
        <v>7</v>
      </c>
      <c r="AM11" t="s">
        <v>150</v>
      </c>
      <c r="AN11">
        <v>20</v>
      </c>
      <c r="AO11">
        <v>0</v>
      </c>
      <c r="AP11">
        <v>0</v>
      </c>
      <c r="AQ11">
        <v>0</v>
      </c>
      <c r="AR11">
        <v>20</v>
      </c>
      <c r="AU11" s="40" t="s">
        <v>192</v>
      </c>
      <c r="AV11" s="41">
        <v>30</v>
      </c>
      <c r="AW11" s="41">
        <v>20</v>
      </c>
      <c r="AX11" s="41">
        <v>75</v>
      </c>
      <c r="AY11" s="41">
        <v>30</v>
      </c>
      <c r="AZ11" s="41">
        <v>155</v>
      </c>
    </row>
    <row r="12" spans="2:52" x14ac:dyDescent="0.25">
      <c r="B12">
        <v>8</v>
      </c>
      <c r="C12" s="5">
        <v>44</v>
      </c>
      <c r="D12" s="3" t="s">
        <v>26</v>
      </c>
      <c r="E12" s="4" t="s">
        <v>27</v>
      </c>
      <c r="F12" s="4">
        <v>33.979999999999997</v>
      </c>
      <c r="G12" s="3">
        <v>4</v>
      </c>
      <c r="H12" s="3" t="s">
        <v>28</v>
      </c>
      <c r="I12" s="3" t="s">
        <v>28</v>
      </c>
      <c r="J12" s="3">
        <v>2</v>
      </c>
      <c r="L12">
        <v>7</v>
      </c>
      <c r="M12" s="3" t="s">
        <v>91</v>
      </c>
      <c r="N12" s="3">
        <v>5</v>
      </c>
      <c r="O12" s="3">
        <v>35</v>
      </c>
      <c r="P12" s="3">
        <v>30</v>
      </c>
      <c r="Q12" s="3">
        <v>8</v>
      </c>
      <c r="R12" s="3">
        <v>5</v>
      </c>
      <c r="S12" s="3"/>
      <c r="AB12">
        <v>7</v>
      </c>
      <c r="AC12" s="3" t="s">
        <v>91</v>
      </c>
      <c r="AD12" s="3">
        <f t="shared" si="0"/>
        <v>130</v>
      </c>
      <c r="AE12" s="3">
        <v>35</v>
      </c>
      <c r="AF12" s="3">
        <f t="shared" si="1"/>
        <v>30</v>
      </c>
      <c r="AG12" s="3">
        <f t="shared" si="2"/>
        <v>40</v>
      </c>
      <c r="AH12" s="3">
        <f t="shared" si="3"/>
        <v>25</v>
      </c>
      <c r="AI12" s="3"/>
      <c r="AL12">
        <v>8</v>
      </c>
      <c r="AM12" t="s">
        <v>151</v>
      </c>
      <c r="AN12">
        <v>0</v>
      </c>
      <c r="AO12">
        <v>0</v>
      </c>
      <c r="AP12">
        <v>10</v>
      </c>
      <c r="AQ12">
        <v>0</v>
      </c>
      <c r="AR12">
        <v>10</v>
      </c>
      <c r="AU12" s="40" t="s">
        <v>193</v>
      </c>
      <c r="AV12" s="41">
        <v>30</v>
      </c>
      <c r="AW12" s="41">
        <v>100</v>
      </c>
      <c r="AX12" s="41">
        <v>250</v>
      </c>
      <c r="AY12" s="41">
        <v>150</v>
      </c>
      <c r="AZ12" s="41">
        <v>530</v>
      </c>
    </row>
    <row r="13" spans="2:52" x14ac:dyDescent="0.25">
      <c r="B13">
        <v>9</v>
      </c>
      <c r="C13" s="5">
        <v>50</v>
      </c>
      <c r="D13" s="3" t="s">
        <v>26</v>
      </c>
      <c r="E13" s="4" t="s">
        <v>29</v>
      </c>
      <c r="F13" s="4">
        <v>16.190000000000001</v>
      </c>
      <c r="G13" s="3">
        <v>4</v>
      </c>
      <c r="H13" s="3" t="s">
        <v>28</v>
      </c>
      <c r="I13" s="3" t="s">
        <v>28</v>
      </c>
      <c r="J13" s="3">
        <v>2</v>
      </c>
      <c r="L13">
        <v>8</v>
      </c>
      <c r="M13" s="3" t="s">
        <v>92</v>
      </c>
      <c r="N13" s="3">
        <v>10</v>
      </c>
      <c r="O13" s="3"/>
      <c r="P13" s="3">
        <v>26</v>
      </c>
      <c r="Q13" s="3">
        <v>34</v>
      </c>
      <c r="R13" s="3"/>
      <c r="S13" s="3"/>
      <c r="AB13">
        <v>8</v>
      </c>
      <c r="AC13" s="3" t="s">
        <v>92</v>
      </c>
      <c r="AD13" s="3">
        <f t="shared" si="0"/>
        <v>196</v>
      </c>
      <c r="AE13" s="3"/>
      <c r="AF13" s="3">
        <f t="shared" si="1"/>
        <v>26</v>
      </c>
      <c r="AG13" s="3">
        <f t="shared" si="2"/>
        <v>170</v>
      </c>
      <c r="AH13" s="3">
        <f t="shared" si="3"/>
        <v>0</v>
      </c>
      <c r="AI13" s="3"/>
      <c r="AL13">
        <v>9</v>
      </c>
      <c r="AM13" t="s">
        <v>152</v>
      </c>
      <c r="AN13">
        <v>0</v>
      </c>
      <c r="AO13">
        <v>0</v>
      </c>
      <c r="AP13">
        <v>15</v>
      </c>
      <c r="AQ13">
        <v>0</v>
      </c>
      <c r="AR13">
        <v>15</v>
      </c>
      <c r="AU13" s="40" t="s">
        <v>194</v>
      </c>
      <c r="AV13" s="41" t="s">
        <v>190</v>
      </c>
      <c r="AW13" s="41">
        <v>50</v>
      </c>
      <c r="AX13" s="41">
        <v>390</v>
      </c>
      <c r="AY13" s="41">
        <v>100</v>
      </c>
      <c r="AZ13" s="41">
        <v>540</v>
      </c>
    </row>
    <row r="14" spans="2:52" x14ac:dyDescent="0.25">
      <c r="B14">
        <v>10</v>
      </c>
      <c r="C14" s="5">
        <v>56</v>
      </c>
      <c r="D14" s="3" t="s">
        <v>30</v>
      </c>
      <c r="E14" s="4">
        <v>878</v>
      </c>
      <c r="F14" s="4">
        <v>20.23</v>
      </c>
      <c r="G14" s="3">
        <v>3</v>
      </c>
      <c r="H14" s="3" t="s">
        <v>28</v>
      </c>
      <c r="I14" s="3" t="s">
        <v>28</v>
      </c>
      <c r="J14" s="3">
        <v>2</v>
      </c>
      <c r="L14">
        <v>9</v>
      </c>
      <c r="M14" s="3" t="s">
        <v>93</v>
      </c>
      <c r="N14" s="3">
        <v>5</v>
      </c>
      <c r="O14" s="3"/>
      <c r="P14" s="3">
        <v>5</v>
      </c>
      <c r="Q14" s="3">
        <v>13</v>
      </c>
      <c r="R14" s="3">
        <v>4</v>
      </c>
      <c r="S14" s="3"/>
      <c r="AB14">
        <v>9</v>
      </c>
      <c r="AC14" s="3" t="s">
        <v>93</v>
      </c>
      <c r="AD14" s="3">
        <f t="shared" si="0"/>
        <v>90</v>
      </c>
      <c r="AE14" s="3"/>
      <c r="AF14" s="3">
        <f t="shared" si="1"/>
        <v>5</v>
      </c>
      <c r="AG14" s="3">
        <f t="shared" si="2"/>
        <v>65</v>
      </c>
      <c r="AH14" s="3">
        <f t="shared" si="3"/>
        <v>20</v>
      </c>
      <c r="AI14" s="3"/>
      <c r="AL14">
        <v>10</v>
      </c>
      <c r="AM14" t="s">
        <v>153</v>
      </c>
      <c r="AN14">
        <v>20</v>
      </c>
      <c r="AO14">
        <v>5</v>
      </c>
      <c r="AP14">
        <v>15</v>
      </c>
      <c r="AQ14">
        <v>5</v>
      </c>
      <c r="AR14">
        <v>45</v>
      </c>
      <c r="AU14" s="40" t="s">
        <v>195</v>
      </c>
      <c r="AV14" s="41">
        <v>300</v>
      </c>
      <c r="AW14" s="41">
        <v>250</v>
      </c>
      <c r="AX14" s="41">
        <v>525</v>
      </c>
      <c r="AY14" s="41">
        <v>350</v>
      </c>
      <c r="AZ14" s="43">
        <v>1425</v>
      </c>
    </row>
    <row r="15" spans="2:52" ht="25.5" x14ac:dyDescent="0.25">
      <c r="B15">
        <v>11</v>
      </c>
      <c r="C15" s="5">
        <v>63</v>
      </c>
      <c r="D15" s="3" t="s">
        <v>30</v>
      </c>
      <c r="E15" s="4" t="s">
        <v>31</v>
      </c>
      <c r="F15" s="4">
        <v>22.17</v>
      </c>
      <c r="G15" s="3">
        <v>3</v>
      </c>
      <c r="H15" s="3" t="s">
        <v>28</v>
      </c>
      <c r="I15" s="3" t="s">
        <v>28</v>
      </c>
      <c r="J15" s="3">
        <v>2</v>
      </c>
      <c r="L15">
        <v>10</v>
      </c>
      <c r="M15" s="3" t="s">
        <v>94</v>
      </c>
      <c r="N15" s="3">
        <v>5</v>
      </c>
      <c r="O15" s="3">
        <v>64</v>
      </c>
      <c r="P15" s="3">
        <v>43</v>
      </c>
      <c r="Q15" s="3">
        <v>10</v>
      </c>
      <c r="R15" s="3">
        <v>5</v>
      </c>
      <c r="S15" s="3"/>
      <c r="AB15">
        <v>10</v>
      </c>
      <c r="AC15" s="3" t="s">
        <v>94</v>
      </c>
      <c r="AD15" s="3">
        <f t="shared" si="0"/>
        <v>182</v>
      </c>
      <c r="AE15" s="3">
        <v>64</v>
      </c>
      <c r="AF15" s="3">
        <f t="shared" si="1"/>
        <v>43</v>
      </c>
      <c r="AG15" s="3">
        <f t="shared" si="2"/>
        <v>50</v>
      </c>
      <c r="AH15" s="3">
        <f t="shared" si="3"/>
        <v>25</v>
      </c>
      <c r="AI15" s="3"/>
      <c r="AL15" s="13"/>
      <c r="AM15" s="13" t="s">
        <v>73</v>
      </c>
      <c r="AN15" s="13">
        <v>55</v>
      </c>
      <c r="AO15" s="13">
        <v>117</v>
      </c>
      <c r="AP15" s="13">
        <v>110</v>
      </c>
      <c r="AQ15" s="13">
        <v>35</v>
      </c>
      <c r="AR15" s="13">
        <v>317</v>
      </c>
      <c r="AU15" s="40" t="s">
        <v>196</v>
      </c>
      <c r="AV15" s="41" t="s">
        <v>190</v>
      </c>
      <c r="AW15" s="41">
        <v>180</v>
      </c>
      <c r="AX15" s="41">
        <v>420</v>
      </c>
      <c r="AY15" s="41">
        <v>230</v>
      </c>
      <c r="AZ15" s="41">
        <v>830</v>
      </c>
    </row>
    <row r="16" spans="2:52" x14ac:dyDescent="0.25">
      <c r="B16">
        <v>12</v>
      </c>
      <c r="C16" s="5">
        <v>69</v>
      </c>
      <c r="D16" s="3" t="s">
        <v>32</v>
      </c>
      <c r="E16" s="4" t="s">
        <v>33</v>
      </c>
      <c r="F16" s="4">
        <v>4.87</v>
      </c>
      <c r="G16" s="3">
        <v>4</v>
      </c>
      <c r="H16" s="3" t="s">
        <v>28</v>
      </c>
      <c r="I16" s="3" t="s">
        <v>28</v>
      </c>
      <c r="J16" s="3">
        <v>2</v>
      </c>
      <c r="L16">
        <v>11</v>
      </c>
      <c r="M16" s="3" t="s">
        <v>95</v>
      </c>
      <c r="N16" s="3">
        <v>5</v>
      </c>
      <c r="O16" s="3">
        <v>105</v>
      </c>
      <c r="P16" s="3">
        <v>43</v>
      </c>
      <c r="Q16" s="3">
        <v>11</v>
      </c>
      <c r="R16" s="3">
        <v>6</v>
      </c>
      <c r="S16" s="3"/>
      <c r="AB16">
        <v>11</v>
      </c>
      <c r="AC16" s="3" t="s">
        <v>95</v>
      </c>
      <c r="AD16" s="3">
        <f t="shared" si="0"/>
        <v>233</v>
      </c>
      <c r="AE16" s="3">
        <v>105</v>
      </c>
      <c r="AF16" s="3">
        <f t="shared" si="1"/>
        <v>43</v>
      </c>
      <c r="AG16" s="3">
        <f t="shared" si="2"/>
        <v>55</v>
      </c>
      <c r="AH16" s="3">
        <f t="shared" si="3"/>
        <v>30</v>
      </c>
      <c r="AI16" s="3"/>
      <c r="AU16" s="40" t="s">
        <v>197</v>
      </c>
      <c r="AV16" s="41">
        <v>70</v>
      </c>
      <c r="AW16" s="41">
        <v>80</v>
      </c>
      <c r="AX16" s="41">
        <v>200</v>
      </c>
      <c r="AY16" s="41">
        <v>60</v>
      </c>
      <c r="AZ16" s="41">
        <v>410</v>
      </c>
    </row>
    <row r="17" spans="2:52" x14ac:dyDescent="0.25">
      <c r="B17">
        <v>13</v>
      </c>
      <c r="C17" s="5">
        <v>75</v>
      </c>
      <c r="D17" s="3" t="s">
        <v>34</v>
      </c>
      <c r="E17" s="4" t="s">
        <v>35</v>
      </c>
      <c r="F17" s="4">
        <v>37.81</v>
      </c>
      <c r="G17" s="3">
        <v>2</v>
      </c>
      <c r="H17" s="3" t="s">
        <v>36</v>
      </c>
      <c r="I17" s="3" t="s">
        <v>37</v>
      </c>
      <c r="J17" s="3">
        <v>3</v>
      </c>
      <c r="L17">
        <v>12</v>
      </c>
      <c r="M17" s="3" t="s">
        <v>96</v>
      </c>
      <c r="N17" s="3">
        <v>5</v>
      </c>
      <c r="O17" s="3"/>
      <c r="P17" s="3"/>
      <c r="Q17" s="3">
        <v>4</v>
      </c>
      <c r="R17" s="3">
        <v>1</v>
      </c>
      <c r="S17" s="3"/>
      <c r="AB17">
        <v>12</v>
      </c>
      <c r="AC17" s="3" t="s">
        <v>96</v>
      </c>
      <c r="AD17" s="3">
        <f t="shared" si="0"/>
        <v>25</v>
      </c>
      <c r="AE17" s="3"/>
      <c r="AF17" s="3">
        <f t="shared" si="1"/>
        <v>0</v>
      </c>
      <c r="AG17" s="3">
        <f t="shared" si="2"/>
        <v>20</v>
      </c>
      <c r="AH17" s="3">
        <f t="shared" si="3"/>
        <v>5</v>
      </c>
      <c r="AI17" s="3"/>
      <c r="AU17" s="40" t="s">
        <v>198</v>
      </c>
      <c r="AV17" s="43">
        <v>1300</v>
      </c>
      <c r="AW17" s="41">
        <v>300</v>
      </c>
      <c r="AX17" s="41">
        <v>750</v>
      </c>
      <c r="AY17" s="41">
        <v>500</v>
      </c>
      <c r="AZ17" s="43">
        <v>2850</v>
      </c>
    </row>
    <row r="18" spans="2:52" x14ac:dyDescent="0.25">
      <c r="B18">
        <v>14</v>
      </c>
      <c r="C18" s="5">
        <v>81</v>
      </c>
      <c r="D18" s="3" t="s">
        <v>34</v>
      </c>
      <c r="E18" s="4" t="s">
        <v>38</v>
      </c>
      <c r="F18" s="4">
        <v>3.79</v>
      </c>
      <c r="G18" s="3">
        <v>3</v>
      </c>
      <c r="H18" s="3" t="s">
        <v>36</v>
      </c>
      <c r="I18" s="3" t="s">
        <v>37</v>
      </c>
      <c r="J18" s="3">
        <v>3</v>
      </c>
      <c r="L18">
        <v>13</v>
      </c>
      <c r="M18" s="3" t="s">
        <v>97</v>
      </c>
      <c r="N18" s="3">
        <v>5</v>
      </c>
      <c r="O18" s="3"/>
      <c r="P18" s="3">
        <v>140</v>
      </c>
      <c r="Q18" s="3">
        <v>5</v>
      </c>
      <c r="R18" s="3">
        <v>4</v>
      </c>
      <c r="S18" s="3">
        <v>136</v>
      </c>
      <c r="AB18">
        <v>13</v>
      </c>
      <c r="AC18" s="3" t="s">
        <v>97</v>
      </c>
      <c r="AD18" s="3">
        <f t="shared" si="0"/>
        <v>321</v>
      </c>
      <c r="AE18" s="3"/>
      <c r="AF18" s="3">
        <f t="shared" si="1"/>
        <v>140</v>
      </c>
      <c r="AG18" s="3">
        <f t="shared" si="2"/>
        <v>25</v>
      </c>
      <c r="AH18" s="3">
        <f t="shared" si="3"/>
        <v>20</v>
      </c>
      <c r="AI18" s="3">
        <f>S18*X8</f>
        <v>136</v>
      </c>
      <c r="AU18" s="40" t="s">
        <v>97</v>
      </c>
      <c r="AV18" s="41">
        <v>100</v>
      </c>
      <c r="AW18" s="41">
        <v>156</v>
      </c>
      <c r="AX18" s="41">
        <v>280</v>
      </c>
      <c r="AY18" s="41">
        <v>450</v>
      </c>
      <c r="AZ18" s="41">
        <v>986</v>
      </c>
    </row>
    <row r="19" spans="2:52" x14ac:dyDescent="0.25">
      <c r="B19">
        <v>15</v>
      </c>
      <c r="C19" s="5">
        <v>87</v>
      </c>
      <c r="D19" s="3" t="s">
        <v>34</v>
      </c>
      <c r="E19" s="4" t="s">
        <v>39</v>
      </c>
      <c r="F19" s="4">
        <v>8.57</v>
      </c>
      <c r="G19" s="3">
        <v>2</v>
      </c>
      <c r="H19" s="3" t="s">
        <v>36</v>
      </c>
      <c r="I19" s="3" t="s">
        <v>37</v>
      </c>
      <c r="J19" s="3">
        <v>3</v>
      </c>
      <c r="L19">
        <v>14</v>
      </c>
      <c r="M19" s="3" t="s">
        <v>98</v>
      </c>
      <c r="N19" s="3">
        <v>15</v>
      </c>
      <c r="O19" s="3">
        <v>191</v>
      </c>
      <c r="P19" s="3">
        <v>168</v>
      </c>
      <c r="Q19" s="3">
        <v>26</v>
      </c>
      <c r="R19" s="3">
        <v>11</v>
      </c>
      <c r="S19" s="3"/>
      <c r="AB19">
        <v>14</v>
      </c>
      <c r="AC19" s="3" t="s">
        <v>98</v>
      </c>
      <c r="AD19" s="3">
        <f t="shared" si="0"/>
        <v>544</v>
      </c>
      <c r="AE19" s="3">
        <v>191</v>
      </c>
      <c r="AF19" s="3">
        <f t="shared" si="1"/>
        <v>168</v>
      </c>
      <c r="AG19" s="3">
        <f t="shared" si="2"/>
        <v>130</v>
      </c>
      <c r="AH19" s="3">
        <f t="shared" si="3"/>
        <v>55</v>
      </c>
      <c r="AI19" s="3"/>
      <c r="AU19" s="40" t="s">
        <v>199</v>
      </c>
      <c r="AV19" s="41">
        <v>25</v>
      </c>
      <c r="AW19" s="41">
        <v>350</v>
      </c>
      <c r="AX19" s="43">
        <v>1760</v>
      </c>
      <c r="AY19" s="43">
        <v>1550</v>
      </c>
      <c r="AZ19" s="43">
        <v>3685</v>
      </c>
    </row>
    <row r="20" spans="2:52" x14ac:dyDescent="0.25">
      <c r="B20">
        <v>16</v>
      </c>
      <c r="C20" s="5">
        <v>93</v>
      </c>
      <c r="D20" s="3" t="s">
        <v>34</v>
      </c>
      <c r="E20" s="4" t="s">
        <v>40</v>
      </c>
      <c r="F20" s="4">
        <v>11.56</v>
      </c>
      <c r="G20" s="3">
        <v>2</v>
      </c>
      <c r="H20" s="3" t="s">
        <v>36</v>
      </c>
      <c r="I20" s="3" t="s">
        <v>37</v>
      </c>
      <c r="J20" s="3">
        <v>3</v>
      </c>
      <c r="L20">
        <v>15</v>
      </c>
      <c r="M20" s="3" t="s">
        <v>99</v>
      </c>
      <c r="N20" s="3">
        <v>5</v>
      </c>
      <c r="O20" s="3">
        <v>86</v>
      </c>
      <c r="P20" s="3">
        <v>34</v>
      </c>
      <c r="Q20" s="3">
        <v>10</v>
      </c>
      <c r="R20" s="3">
        <v>5</v>
      </c>
      <c r="S20" s="3"/>
      <c r="AB20">
        <v>15</v>
      </c>
      <c r="AC20" s="3" t="s">
        <v>99</v>
      </c>
      <c r="AD20" s="3">
        <f t="shared" si="0"/>
        <v>195</v>
      </c>
      <c r="AE20" s="3">
        <v>86</v>
      </c>
      <c r="AF20" s="3">
        <f t="shared" si="1"/>
        <v>34</v>
      </c>
      <c r="AG20" s="3">
        <f t="shared" si="2"/>
        <v>50</v>
      </c>
      <c r="AH20" s="3">
        <f t="shared" si="3"/>
        <v>25</v>
      </c>
      <c r="AI20" s="3"/>
      <c r="AU20" s="40" t="s">
        <v>200</v>
      </c>
      <c r="AV20" s="41">
        <v>800</v>
      </c>
      <c r="AW20" s="41">
        <v>270</v>
      </c>
      <c r="AX20" s="43">
        <v>1400</v>
      </c>
      <c r="AY20" s="41" t="s">
        <v>190</v>
      </c>
      <c r="AZ20" s="43">
        <v>2470</v>
      </c>
    </row>
    <row r="21" spans="2:52" ht="25.5" x14ac:dyDescent="0.25">
      <c r="B21">
        <v>17</v>
      </c>
      <c r="C21" s="5">
        <v>99</v>
      </c>
      <c r="D21" s="3" t="s">
        <v>34</v>
      </c>
      <c r="E21" s="4" t="s">
        <v>41</v>
      </c>
      <c r="F21" s="4">
        <v>1.92</v>
      </c>
      <c r="G21" s="3">
        <v>3</v>
      </c>
      <c r="H21" s="3" t="s">
        <v>36</v>
      </c>
      <c r="I21" s="3" t="s">
        <v>37</v>
      </c>
      <c r="J21" s="3">
        <v>3</v>
      </c>
      <c r="L21">
        <v>16</v>
      </c>
      <c r="M21" s="3" t="s">
        <v>100</v>
      </c>
      <c r="N21" s="3">
        <v>5</v>
      </c>
      <c r="O21" s="3"/>
      <c r="P21" s="3">
        <v>38</v>
      </c>
      <c r="Q21" s="3">
        <v>12</v>
      </c>
      <c r="R21" s="3"/>
      <c r="S21" s="3"/>
      <c r="AB21">
        <v>16</v>
      </c>
      <c r="AC21" s="3" t="s">
        <v>100</v>
      </c>
      <c r="AD21" s="3">
        <f t="shared" si="0"/>
        <v>98</v>
      </c>
      <c r="AE21" s="3"/>
      <c r="AF21" s="3">
        <f t="shared" si="1"/>
        <v>38</v>
      </c>
      <c r="AG21" s="3">
        <f t="shared" si="2"/>
        <v>60</v>
      </c>
      <c r="AH21" s="3">
        <f t="shared" si="3"/>
        <v>0</v>
      </c>
      <c r="AI21" s="3"/>
      <c r="AU21" s="40" t="s">
        <v>201</v>
      </c>
      <c r="AV21" s="41">
        <v>180</v>
      </c>
      <c r="AW21" s="41">
        <v>85</v>
      </c>
      <c r="AX21" s="41">
        <v>450</v>
      </c>
      <c r="AY21" s="41" t="s">
        <v>190</v>
      </c>
      <c r="AZ21" s="41">
        <v>715</v>
      </c>
    </row>
    <row r="22" spans="2:52" x14ac:dyDescent="0.25">
      <c r="B22">
        <v>18</v>
      </c>
      <c r="C22" s="5">
        <v>105</v>
      </c>
      <c r="D22" s="3" t="s">
        <v>42</v>
      </c>
      <c r="E22" s="4" t="s">
        <v>43</v>
      </c>
      <c r="F22" s="4">
        <v>8.49</v>
      </c>
      <c r="G22" s="3">
        <v>2</v>
      </c>
      <c r="H22" s="3" t="s">
        <v>37</v>
      </c>
      <c r="I22" s="3" t="s">
        <v>37</v>
      </c>
      <c r="J22" s="3">
        <v>3</v>
      </c>
      <c r="L22">
        <v>17</v>
      </c>
      <c r="M22" s="3" t="s">
        <v>101</v>
      </c>
      <c r="N22" s="3">
        <v>5</v>
      </c>
      <c r="O22" s="3">
        <v>78</v>
      </c>
      <c r="P22" s="3">
        <v>25</v>
      </c>
      <c r="Q22" s="3">
        <v>7</v>
      </c>
      <c r="R22" s="3">
        <v>5</v>
      </c>
      <c r="S22" s="3"/>
      <c r="AB22">
        <v>17</v>
      </c>
      <c r="AC22" s="3" t="s">
        <v>101</v>
      </c>
      <c r="AD22" s="3">
        <f t="shared" si="0"/>
        <v>163</v>
      </c>
      <c r="AE22" s="3">
        <v>78</v>
      </c>
      <c r="AF22" s="3">
        <f t="shared" si="1"/>
        <v>25</v>
      </c>
      <c r="AG22" s="3">
        <f t="shared" si="2"/>
        <v>35</v>
      </c>
      <c r="AH22" s="3">
        <f t="shared" si="3"/>
        <v>25</v>
      </c>
      <c r="AI22" s="3"/>
      <c r="AU22" s="40" t="s">
        <v>202</v>
      </c>
      <c r="AV22" s="41">
        <v>100</v>
      </c>
      <c r="AW22" s="41">
        <v>120</v>
      </c>
      <c r="AX22" s="41">
        <v>1</v>
      </c>
      <c r="AY22" s="41">
        <v>250</v>
      </c>
      <c r="AZ22" s="43">
        <v>1470</v>
      </c>
    </row>
    <row r="23" spans="2:52" x14ac:dyDescent="0.25">
      <c r="B23">
        <v>19</v>
      </c>
      <c r="C23" s="5">
        <v>111</v>
      </c>
      <c r="D23" s="3" t="s">
        <v>42</v>
      </c>
      <c r="E23" s="4" t="s">
        <v>44</v>
      </c>
      <c r="F23" s="4">
        <v>6.24</v>
      </c>
      <c r="G23" s="3">
        <v>2</v>
      </c>
      <c r="H23" s="3" t="s">
        <v>37</v>
      </c>
      <c r="I23" s="3" t="s">
        <v>37</v>
      </c>
      <c r="J23" s="3">
        <v>3</v>
      </c>
      <c r="L23">
        <v>18</v>
      </c>
      <c r="M23" s="3" t="s">
        <v>102</v>
      </c>
      <c r="N23" s="3">
        <v>5</v>
      </c>
      <c r="O23" s="3">
        <v>114</v>
      </c>
      <c r="P23" s="3">
        <v>37</v>
      </c>
      <c r="Q23" s="3">
        <v>8</v>
      </c>
      <c r="R23" s="3">
        <v>4</v>
      </c>
      <c r="S23" s="3"/>
      <c r="AB23">
        <v>18</v>
      </c>
      <c r="AC23" s="3" t="s">
        <v>102</v>
      </c>
      <c r="AD23" s="3">
        <f t="shared" si="0"/>
        <v>211</v>
      </c>
      <c r="AE23" s="3">
        <v>114</v>
      </c>
      <c r="AF23" s="3">
        <f t="shared" si="1"/>
        <v>37</v>
      </c>
      <c r="AG23" s="3">
        <f t="shared" si="2"/>
        <v>40</v>
      </c>
      <c r="AH23" s="3">
        <f t="shared" si="3"/>
        <v>20</v>
      </c>
      <c r="AI23" s="3"/>
      <c r="AU23" s="40" t="s">
        <v>203</v>
      </c>
      <c r="AV23" s="41">
        <v>174</v>
      </c>
      <c r="AW23" s="41">
        <v>120</v>
      </c>
      <c r="AX23" s="41">
        <v>800</v>
      </c>
      <c r="AY23" s="41">
        <v>325</v>
      </c>
      <c r="AZ23" s="43">
        <v>1419</v>
      </c>
    </row>
    <row r="24" spans="2:52" x14ac:dyDescent="0.25">
      <c r="B24">
        <v>20</v>
      </c>
      <c r="C24" s="5">
        <v>117</v>
      </c>
      <c r="D24" s="3" t="s">
        <v>45</v>
      </c>
      <c r="E24" s="4" t="s">
        <v>46</v>
      </c>
      <c r="F24" s="4">
        <v>18.93</v>
      </c>
      <c r="G24" s="3">
        <v>2</v>
      </c>
      <c r="H24" s="3" t="s">
        <v>47</v>
      </c>
      <c r="I24" s="3" t="s">
        <v>37</v>
      </c>
      <c r="J24" s="3">
        <v>3</v>
      </c>
      <c r="L24">
        <v>19</v>
      </c>
      <c r="M24" s="3" t="s">
        <v>103</v>
      </c>
      <c r="N24" s="3">
        <v>5</v>
      </c>
      <c r="O24" s="3"/>
      <c r="P24" s="3">
        <v>34</v>
      </c>
      <c r="Q24" s="3">
        <v>11</v>
      </c>
      <c r="R24" s="3">
        <v>6</v>
      </c>
      <c r="S24" s="3"/>
      <c r="AB24">
        <v>19</v>
      </c>
      <c r="AC24" s="3" t="s">
        <v>103</v>
      </c>
      <c r="AD24" s="3">
        <f t="shared" si="0"/>
        <v>119</v>
      </c>
      <c r="AE24" s="3"/>
      <c r="AF24" s="3">
        <f t="shared" si="1"/>
        <v>34</v>
      </c>
      <c r="AG24" s="3">
        <f t="shared" si="2"/>
        <v>55</v>
      </c>
      <c r="AH24" s="3">
        <f t="shared" si="3"/>
        <v>30</v>
      </c>
      <c r="AI24" s="3"/>
      <c r="AU24" s="40" t="s">
        <v>204</v>
      </c>
      <c r="AV24" s="41">
        <v>80</v>
      </c>
      <c r="AW24" s="41">
        <v>70</v>
      </c>
      <c r="AX24" s="41">
        <v>120</v>
      </c>
      <c r="AY24" s="41">
        <v>60</v>
      </c>
      <c r="AZ24" s="41">
        <v>330</v>
      </c>
    </row>
    <row r="25" spans="2:52" x14ac:dyDescent="0.25">
      <c r="B25">
        <v>21</v>
      </c>
      <c r="C25" s="5">
        <v>123</v>
      </c>
      <c r="D25" s="3" t="s">
        <v>48</v>
      </c>
      <c r="E25" s="4" t="s">
        <v>49</v>
      </c>
      <c r="F25" s="4">
        <v>12.79</v>
      </c>
      <c r="G25" s="3">
        <v>3</v>
      </c>
      <c r="H25" s="3" t="s">
        <v>37</v>
      </c>
      <c r="I25" s="3" t="s">
        <v>37</v>
      </c>
      <c r="J25" s="3">
        <v>3</v>
      </c>
      <c r="L25">
        <v>20</v>
      </c>
      <c r="M25" s="3" t="s">
        <v>104</v>
      </c>
      <c r="N25" s="3">
        <v>10</v>
      </c>
      <c r="O25" s="3">
        <v>54</v>
      </c>
      <c r="P25" s="3">
        <v>24</v>
      </c>
      <c r="Q25" s="3">
        <v>17</v>
      </c>
      <c r="R25" s="3">
        <v>7</v>
      </c>
      <c r="S25" s="3"/>
      <c r="AB25">
        <v>20</v>
      </c>
      <c r="AC25" s="3" t="s">
        <v>104</v>
      </c>
      <c r="AD25" s="3">
        <f t="shared" si="0"/>
        <v>198</v>
      </c>
      <c r="AE25" s="3">
        <v>54</v>
      </c>
      <c r="AF25" s="3">
        <f t="shared" si="1"/>
        <v>24</v>
      </c>
      <c r="AG25" s="3">
        <f t="shared" si="2"/>
        <v>85</v>
      </c>
      <c r="AH25" s="3">
        <f t="shared" si="3"/>
        <v>35</v>
      </c>
      <c r="AI25" s="3"/>
      <c r="AU25" s="40" t="s">
        <v>205</v>
      </c>
      <c r="AV25" s="41">
        <v>20</v>
      </c>
      <c r="AW25" s="41">
        <v>60</v>
      </c>
      <c r="AX25" s="43">
        <v>1100</v>
      </c>
      <c r="AY25" s="41">
        <v>25</v>
      </c>
      <c r="AZ25" s="43">
        <v>1205</v>
      </c>
    </row>
    <row r="26" spans="2:52" x14ac:dyDescent="0.25">
      <c r="B26">
        <v>22</v>
      </c>
      <c r="C26" s="5">
        <v>129</v>
      </c>
      <c r="D26" s="3" t="s">
        <v>50</v>
      </c>
      <c r="E26" s="4" t="s">
        <v>51</v>
      </c>
      <c r="F26" s="4">
        <v>10.85</v>
      </c>
      <c r="G26" s="3">
        <v>3</v>
      </c>
      <c r="H26" s="3" t="s">
        <v>52</v>
      </c>
      <c r="I26" s="3" t="s">
        <v>37</v>
      </c>
      <c r="J26" s="3">
        <v>3</v>
      </c>
      <c r="L26">
        <v>21</v>
      </c>
      <c r="M26" s="3" t="s">
        <v>105</v>
      </c>
      <c r="N26" s="3">
        <v>10</v>
      </c>
      <c r="O26" s="3">
        <v>30</v>
      </c>
      <c r="P26" s="3">
        <v>4</v>
      </c>
      <c r="Q26" s="3">
        <v>13</v>
      </c>
      <c r="R26" s="3">
        <v>6</v>
      </c>
      <c r="S26" s="3"/>
      <c r="AB26">
        <v>21</v>
      </c>
      <c r="AC26" s="3" t="s">
        <v>105</v>
      </c>
      <c r="AD26" s="3">
        <f t="shared" si="0"/>
        <v>129</v>
      </c>
      <c r="AE26" s="3">
        <v>30</v>
      </c>
      <c r="AF26" s="3">
        <f t="shared" si="1"/>
        <v>4</v>
      </c>
      <c r="AG26" s="3">
        <f t="shared" si="2"/>
        <v>65</v>
      </c>
      <c r="AH26" s="3">
        <f t="shared" si="3"/>
        <v>30</v>
      </c>
      <c r="AI26" s="3"/>
      <c r="AU26" s="40" t="s">
        <v>206</v>
      </c>
      <c r="AV26" s="41" t="s">
        <v>207</v>
      </c>
      <c r="AW26" s="43">
        <v>1457</v>
      </c>
      <c r="AX26" s="41">
        <v>820</v>
      </c>
      <c r="AY26" s="41">
        <v>485</v>
      </c>
      <c r="AZ26" s="43">
        <v>2762</v>
      </c>
    </row>
    <row r="27" spans="2:52" x14ac:dyDescent="0.25">
      <c r="B27">
        <v>23</v>
      </c>
      <c r="C27" s="5">
        <v>135</v>
      </c>
      <c r="D27" s="3" t="s">
        <v>53</v>
      </c>
      <c r="E27" s="4">
        <v>23141</v>
      </c>
      <c r="F27" s="4">
        <v>49</v>
      </c>
      <c r="G27" s="3">
        <v>3</v>
      </c>
      <c r="H27" s="3" t="s">
        <v>52</v>
      </c>
      <c r="I27" s="3" t="s">
        <v>37</v>
      </c>
      <c r="J27" s="3">
        <v>3</v>
      </c>
      <c r="L27">
        <v>22</v>
      </c>
      <c r="M27" s="3" t="s">
        <v>106</v>
      </c>
      <c r="N27" s="3">
        <v>15</v>
      </c>
      <c r="O27" s="3"/>
      <c r="P27" s="3"/>
      <c r="Q27" s="3">
        <v>10</v>
      </c>
      <c r="R27" s="3">
        <v>1</v>
      </c>
      <c r="S27" s="3"/>
      <c r="AB27">
        <v>22</v>
      </c>
      <c r="AC27" s="3" t="s">
        <v>106</v>
      </c>
      <c r="AD27" s="3">
        <f t="shared" si="0"/>
        <v>55</v>
      </c>
      <c r="AE27" s="3"/>
      <c r="AF27" s="3">
        <f t="shared" si="1"/>
        <v>0</v>
      </c>
      <c r="AG27" s="3">
        <f t="shared" si="2"/>
        <v>50</v>
      </c>
      <c r="AH27" s="3">
        <f t="shared" si="3"/>
        <v>5</v>
      </c>
      <c r="AI27" s="3"/>
      <c r="AU27" s="40" t="s">
        <v>86</v>
      </c>
      <c r="AV27" s="41">
        <v>90</v>
      </c>
      <c r="AW27" s="41">
        <v>300</v>
      </c>
      <c r="AX27" s="41">
        <v>800</v>
      </c>
      <c r="AY27" s="41">
        <v>250</v>
      </c>
      <c r="AZ27" s="43">
        <v>1440</v>
      </c>
    </row>
    <row r="28" spans="2:52" ht="25.5" x14ac:dyDescent="0.25">
      <c r="B28">
        <v>24</v>
      </c>
      <c r="C28" s="5">
        <v>141</v>
      </c>
      <c r="D28" s="3" t="s">
        <v>53</v>
      </c>
      <c r="E28" s="4" t="s">
        <v>54</v>
      </c>
      <c r="F28" s="4">
        <v>9.98</v>
      </c>
      <c r="G28" s="3">
        <v>1</v>
      </c>
      <c r="H28" s="3" t="s">
        <v>52</v>
      </c>
      <c r="I28" s="3" t="s">
        <v>37</v>
      </c>
      <c r="J28" s="3">
        <v>3</v>
      </c>
      <c r="L28">
        <v>23</v>
      </c>
      <c r="M28" s="3" t="s">
        <v>107</v>
      </c>
      <c r="N28" s="3">
        <v>5</v>
      </c>
      <c r="O28" s="3"/>
      <c r="P28" s="3">
        <v>70</v>
      </c>
      <c r="Q28" s="3">
        <v>5</v>
      </c>
      <c r="R28" s="3"/>
      <c r="S28" s="3"/>
      <c r="AB28">
        <v>23</v>
      </c>
      <c r="AC28" s="3" t="s">
        <v>107</v>
      </c>
      <c r="AD28" s="3">
        <f t="shared" si="0"/>
        <v>95</v>
      </c>
      <c r="AE28" s="3"/>
      <c r="AF28" s="3">
        <f t="shared" si="1"/>
        <v>70</v>
      </c>
      <c r="AG28" s="3">
        <f t="shared" si="2"/>
        <v>25</v>
      </c>
      <c r="AH28" s="3">
        <f t="shared" si="3"/>
        <v>0</v>
      </c>
      <c r="AI28" s="3"/>
      <c r="AU28" s="40" t="s">
        <v>208</v>
      </c>
      <c r="AV28" s="41" t="s">
        <v>207</v>
      </c>
      <c r="AW28" s="43">
        <v>2200</v>
      </c>
      <c r="AX28" s="43">
        <v>2250</v>
      </c>
      <c r="AY28" s="41">
        <v>650</v>
      </c>
      <c r="AZ28" s="43">
        <v>5100</v>
      </c>
    </row>
    <row r="29" spans="2:52" x14ac:dyDescent="0.25">
      <c r="B29">
        <v>25</v>
      </c>
      <c r="C29" s="5">
        <v>147</v>
      </c>
      <c r="D29" s="3" t="s">
        <v>55</v>
      </c>
      <c r="E29" s="4" t="s">
        <v>56</v>
      </c>
      <c r="F29" s="4">
        <v>30.61</v>
      </c>
      <c r="G29" s="3">
        <v>1</v>
      </c>
      <c r="H29" s="3" t="s">
        <v>57</v>
      </c>
      <c r="I29" s="3" t="s">
        <v>57</v>
      </c>
      <c r="J29" s="3">
        <v>4</v>
      </c>
      <c r="L29">
        <v>24</v>
      </c>
      <c r="M29" s="3" t="s">
        <v>108</v>
      </c>
      <c r="N29" s="3">
        <v>5</v>
      </c>
      <c r="O29" s="3"/>
      <c r="P29" s="3">
        <v>25</v>
      </c>
      <c r="Q29" s="3">
        <v>10</v>
      </c>
      <c r="R29" s="3">
        <v>5</v>
      </c>
      <c r="S29" s="3">
        <v>85</v>
      </c>
      <c r="AB29">
        <v>24</v>
      </c>
      <c r="AC29" s="3" t="s">
        <v>108</v>
      </c>
      <c r="AD29" s="3">
        <f t="shared" si="0"/>
        <v>185</v>
      </c>
      <c r="AE29" s="3"/>
      <c r="AF29" s="3">
        <f t="shared" si="1"/>
        <v>25</v>
      </c>
      <c r="AG29" s="3">
        <f t="shared" si="2"/>
        <v>50</v>
      </c>
      <c r="AH29" s="3">
        <f t="shared" si="3"/>
        <v>25</v>
      </c>
      <c r="AI29" s="3">
        <f>S29*X8</f>
        <v>85</v>
      </c>
      <c r="AU29" s="40" t="s">
        <v>209</v>
      </c>
      <c r="AV29" s="41">
        <v>256</v>
      </c>
      <c r="AW29" s="41">
        <v>292</v>
      </c>
      <c r="AX29" s="43">
        <v>3800</v>
      </c>
      <c r="AY29" s="41">
        <v>50</v>
      </c>
      <c r="AZ29" s="43">
        <v>4398</v>
      </c>
    </row>
    <row r="30" spans="2:52" x14ac:dyDescent="0.25">
      <c r="B30">
        <v>26</v>
      </c>
      <c r="C30" s="5">
        <v>153</v>
      </c>
      <c r="D30" s="3" t="s">
        <v>55</v>
      </c>
      <c r="E30" s="4" t="s">
        <v>58</v>
      </c>
      <c r="F30" s="4">
        <v>25.31</v>
      </c>
      <c r="G30" s="3">
        <v>1</v>
      </c>
      <c r="H30" s="3" t="s">
        <v>57</v>
      </c>
      <c r="I30" s="3" t="s">
        <v>57</v>
      </c>
      <c r="J30" s="3">
        <v>4</v>
      </c>
      <c r="M30" s="7" t="s">
        <v>109</v>
      </c>
      <c r="N30" s="7">
        <v>164</v>
      </c>
      <c r="O30" s="7">
        <v>948</v>
      </c>
      <c r="P30" s="7">
        <v>967</v>
      </c>
      <c r="Q30" s="7">
        <v>300</v>
      </c>
      <c r="R30" s="7">
        <v>104</v>
      </c>
      <c r="S30" s="7">
        <v>221</v>
      </c>
      <c r="AC30" s="7" t="s">
        <v>109</v>
      </c>
      <c r="AD30" s="29">
        <f>SUM(AD6:AD29)</f>
        <v>4156</v>
      </c>
      <c r="AE30" s="7">
        <v>948</v>
      </c>
      <c r="AF30" s="7">
        <f>SUM(AF6:AF29)</f>
        <v>967</v>
      </c>
      <c r="AG30" s="7">
        <f>SUM(AG6:AG29)</f>
        <v>1500</v>
      </c>
      <c r="AH30" s="7">
        <f>SUM(AH7:AH29)</f>
        <v>520</v>
      </c>
      <c r="AI30" s="7">
        <f>SUM(AI6:AI29)</f>
        <v>221</v>
      </c>
      <c r="AU30" s="40" t="s">
        <v>210</v>
      </c>
      <c r="AV30" s="41">
        <v>65</v>
      </c>
      <c r="AW30" s="41">
        <v>72</v>
      </c>
      <c r="AX30" s="41">
        <v>225</v>
      </c>
      <c r="AY30" s="41">
        <v>35</v>
      </c>
      <c r="AZ30" s="41">
        <v>397</v>
      </c>
    </row>
    <row r="31" spans="2:52" x14ac:dyDescent="0.25">
      <c r="B31">
        <v>27</v>
      </c>
      <c r="C31" s="5">
        <v>159</v>
      </c>
      <c r="D31" s="3" t="s">
        <v>59</v>
      </c>
      <c r="E31" s="4" t="s">
        <v>60</v>
      </c>
      <c r="F31" s="4">
        <v>19.350000000000001</v>
      </c>
      <c r="G31" s="3">
        <v>2</v>
      </c>
      <c r="H31" s="3" t="s">
        <v>57</v>
      </c>
      <c r="I31" s="3" t="s">
        <v>57</v>
      </c>
      <c r="J31" s="3">
        <v>4</v>
      </c>
      <c r="AB31" s="17"/>
      <c r="AC31" s="69" t="s">
        <v>155</v>
      </c>
      <c r="AU31" s="40" t="s">
        <v>102</v>
      </c>
      <c r="AV31" s="41">
        <v>46</v>
      </c>
      <c r="AW31" s="41">
        <v>35</v>
      </c>
      <c r="AX31" s="41">
        <v>80</v>
      </c>
      <c r="AY31" s="41">
        <v>25</v>
      </c>
      <c r="AZ31" s="41">
        <v>186</v>
      </c>
    </row>
    <row r="32" spans="2:52" x14ac:dyDescent="0.25">
      <c r="B32">
        <v>28</v>
      </c>
      <c r="C32" s="5">
        <v>165</v>
      </c>
      <c r="D32" s="3" t="s">
        <v>61</v>
      </c>
      <c r="E32" s="4" t="s">
        <v>62</v>
      </c>
      <c r="F32" s="4">
        <v>35.39</v>
      </c>
      <c r="G32" s="3">
        <v>1</v>
      </c>
      <c r="H32" s="3" t="s">
        <v>63</v>
      </c>
      <c r="I32" s="3" t="s">
        <v>57</v>
      </c>
      <c r="J32" s="3">
        <v>4</v>
      </c>
      <c r="AU32" s="40" t="s">
        <v>99</v>
      </c>
      <c r="AV32" s="41">
        <v>45</v>
      </c>
      <c r="AW32" s="41">
        <v>76</v>
      </c>
      <c r="AX32" s="41">
        <v>150</v>
      </c>
      <c r="AY32" s="41">
        <v>25</v>
      </c>
      <c r="AZ32" s="41">
        <v>296</v>
      </c>
    </row>
    <row r="33" spans="2:52" x14ac:dyDescent="0.25">
      <c r="B33">
        <v>29</v>
      </c>
      <c r="C33" s="5">
        <v>171</v>
      </c>
      <c r="D33" s="3" t="s">
        <v>64</v>
      </c>
      <c r="E33" s="4" t="s">
        <v>65</v>
      </c>
      <c r="F33" s="4">
        <v>48.99</v>
      </c>
      <c r="G33" s="3">
        <v>2</v>
      </c>
      <c r="H33" s="3" t="s">
        <v>66</v>
      </c>
      <c r="I33" s="3" t="s">
        <v>57</v>
      </c>
      <c r="J33" s="3">
        <v>4</v>
      </c>
      <c r="AC33" t="s">
        <v>265</v>
      </c>
      <c r="AD33" s="11"/>
      <c r="AE33" s="11">
        <v>5.31</v>
      </c>
      <c r="AU33" s="40" t="s">
        <v>90</v>
      </c>
      <c r="AV33" s="41">
        <v>21</v>
      </c>
      <c r="AW33" s="41">
        <v>33</v>
      </c>
      <c r="AX33" s="41">
        <v>80</v>
      </c>
      <c r="AY33" s="41">
        <v>25</v>
      </c>
      <c r="AZ33" s="41">
        <v>159</v>
      </c>
    </row>
    <row r="34" spans="2:52" x14ac:dyDescent="0.25">
      <c r="B34">
        <v>30</v>
      </c>
      <c r="C34" s="5">
        <v>177</v>
      </c>
      <c r="D34" s="3" t="s">
        <v>64</v>
      </c>
      <c r="E34" s="4" t="s">
        <v>67</v>
      </c>
      <c r="F34" s="4">
        <v>20.18</v>
      </c>
      <c r="G34" s="3">
        <v>2</v>
      </c>
      <c r="H34" s="3" t="s">
        <v>66</v>
      </c>
      <c r="I34" s="3" t="s">
        <v>57</v>
      </c>
      <c r="J34" s="3">
        <v>4</v>
      </c>
      <c r="AD34" s="12">
        <f>(AD30*AE33)/100</f>
        <v>220.68359999999996</v>
      </c>
      <c r="AF34" s="11"/>
      <c r="AG34" s="11"/>
      <c r="AH34" s="11"/>
      <c r="AU34" s="40" t="s">
        <v>95</v>
      </c>
      <c r="AV34" s="41">
        <v>66</v>
      </c>
      <c r="AW34" s="41">
        <v>33</v>
      </c>
      <c r="AX34" s="41">
        <v>75</v>
      </c>
      <c r="AY34" s="41">
        <v>25</v>
      </c>
      <c r="AZ34" s="41">
        <v>199</v>
      </c>
    </row>
    <row r="35" spans="2:52" ht="25.5" x14ac:dyDescent="0.25">
      <c r="B35">
        <v>31</v>
      </c>
      <c r="C35" s="5">
        <v>183</v>
      </c>
      <c r="D35" s="3" t="s">
        <v>68</v>
      </c>
      <c r="E35" s="4" t="s">
        <v>69</v>
      </c>
      <c r="F35" s="4">
        <v>15.39</v>
      </c>
      <c r="G35" s="3">
        <v>3</v>
      </c>
      <c r="H35" s="3" t="s">
        <v>57</v>
      </c>
      <c r="I35" s="3" t="s">
        <v>57</v>
      </c>
      <c r="J35" s="3">
        <v>4</v>
      </c>
      <c r="AD35" s="11">
        <f>AD30-AD34</f>
        <v>3935.3164000000002</v>
      </c>
      <c r="AE35" s="11"/>
      <c r="AU35" s="44" t="s">
        <v>211</v>
      </c>
      <c r="AV35" s="45">
        <v>3932</v>
      </c>
      <c r="AW35" s="45">
        <v>7149</v>
      </c>
      <c r="AX35" s="45">
        <v>22255</v>
      </c>
      <c r="AY35" s="45">
        <v>5900</v>
      </c>
      <c r="AZ35" s="46">
        <v>39236</v>
      </c>
    </row>
    <row r="36" spans="2:52" x14ac:dyDescent="0.25">
      <c r="B36">
        <v>32</v>
      </c>
      <c r="C36" s="5">
        <v>189</v>
      </c>
      <c r="D36" s="3" t="s">
        <v>70</v>
      </c>
      <c r="E36" s="4" t="s">
        <v>71</v>
      </c>
      <c r="F36" s="4">
        <v>31.79</v>
      </c>
      <c r="G36" s="3">
        <v>1</v>
      </c>
      <c r="H36" s="3" t="s">
        <v>57</v>
      </c>
      <c r="I36" s="3" t="s">
        <v>57</v>
      </c>
      <c r="J36" s="3">
        <v>4</v>
      </c>
    </row>
    <row r="37" spans="2:52" x14ac:dyDescent="0.25">
      <c r="B37">
        <v>33</v>
      </c>
      <c r="C37" s="5">
        <v>195</v>
      </c>
      <c r="D37" s="3" t="s">
        <v>70</v>
      </c>
      <c r="E37" s="4" t="s">
        <v>72</v>
      </c>
      <c r="F37" s="4">
        <v>23.38</v>
      </c>
      <c r="G37" s="3">
        <v>1</v>
      </c>
      <c r="H37" s="3" t="s">
        <v>57</v>
      </c>
      <c r="I37" s="3" t="s">
        <v>57</v>
      </c>
      <c r="J37" s="3">
        <v>4</v>
      </c>
    </row>
    <row r="38" spans="2:52" x14ac:dyDescent="0.25">
      <c r="C38" s="6"/>
      <c r="D38" s="7" t="s">
        <v>73</v>
      </c>
      <c r="E38" s="8"/>
      <c r="F38" s="8">
        <v>603.4</v>
      </c>
      <c r="G38" s="9"/>
      <c r="H38" s="9"/>
      <c r="I38" s="9"/>
      <c r="J38" s="9"/>
    </row>
  </sheetData>
  <mergeCells count="6">
    <mergeCell ref="AE4:AI4"/>
    <mergeCell ref="O4:S4"/>
    <mergeCell ref="N4:N5"/>
    <mergeCell ref="M4:M5"/>
    <mergeCell ref="AC4:AC5"/>
    <mergeCell ref="AD4:AD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F57"/>
  <sheetViews>
    <sheetView workbookViewId="0">
      <selection activeCell="Y47" sqref="Y47"/>
    </sheetView>
  </sheetViews>
  <sheetFormatPr defaultRowHeight="15" x14ac:dyDescent="0.25"/>
  <cols>
    <col min="2" max="2" width="3.5703125" customWidth="1"/>
    <col min="3" max="3" width="9.85546875" customWidth="1"/>
    <col min="17" max="17" width="11.5703125" bestFit="1" customWidth="1"/>
    <col min="18" max="18" width="5.5703125" customWidth="1"/>
    <col min="19" max="19" width="11" customWidth="1"/>
    <col min="20" max="20" width="11.5703125" bestFit="1" customWidth="1"/>
    <col min="21" max="21" width="11.7109375" customWidth="1"/>
    <col min="22" max="22" width="10.5703125" bestFit="1" customWidth="1"/>
  </cols>
  <sheetData>
    <row r="1" spans="1:24" x14ac:dyDescent="0.25">
      <c r="A1" s="48" t="str">
        <f>'Leakage General Information'!B8</f>
        <v>Step 2</v>
      </c>
    </row>
    <row r="2" spans="1:24" x14ac:dyDescent="0.25">
      <c r="B2" t="str">
        <f>'Leakage General Information'!C31</f>
        <v>▪ Aplication of Equation 90 of the methodology</v>
      </c>
    </row>
    <row r="3" spans="1:24" ht="15.75" thickBot="1" x14ac:dyDescent="0.3">
      <c r="B3" s="34" t="s">
        <v>225</v>
      </c>
      <c r="S3" s="1" t="s">
        <v>170</v>
      </c>
    </row>
    <row r="4" spans="1:24" x14ac:dyDescent="0.25">
      <c r="C4" s="20" t="s">
        <v>117</v>
      </c>
      <c r="D4" s="21"/>
      <c r="E4" s="21"/>
      <c r="F4" s="21"/>
      <c r="G4" s="21"/>
      <c r="H4" s="21"/>
      <c r="I4" s="21"/>
      <c r="J4" s="21"/>
      <c r="K4" s="21"/>
      <c r="L4" s="21"/>
      <c r="M4" s="21"/>
      <c r="N4" s="21"/>
      <c r="O4" s="21"/>
      <c r="P4" s="21"/>
      <c r="Q4" s="22"/>
      <c r="S4" s="16" t="s">
        <v>117</v>
      </c>
    </row>
    <row r="5" spans="1:24" ht="16.5" x14ac:dyDescent="0.25">
      <c r="C5" s="25" t="s">
        <v>118</v>
      </c>
      <c r="D5" s="96" t="s">
        <v>119</v>
      </c>
      <c r="E5" s="96"/>
      <c r="F5" s="96"/>
      <c r="G5" s="96"/>
      <c r="H5" s="96"/>
      <c r="I5" s="96"/>
      <c r="J5" s="96"/>
      <c r="K5" s="96"/>
      <c r="L5" s="96"/>
      <c r="M5" s="96"/>
      <c r="N5" s="96"/>
      <c r="O5" s="96"/>
      <c r="P5" s="96"/>
      <c r="Q5" s="97"/>
      <c r="S5" s="18" t="s">
        <v>118</v>
      </c>
      <c r="T5" s="58">
        <f>T6-T7</f>
        <v>11055.979739807757</v>
      </c>
    </row>
    <row r="6" spans="1:24" ht="16.5" x14ac:dyDescent="0.3">
      <c r="C6" s="26" t="s">
        <v>120</v>
      </c>
      <c r="D6" s="98" t="s">
        <v>121</v>
      </c>
      <c r="E6" s="98"/>
      <c r="F6" s="98"/>
      <c r="G6" s="98"/>
      <c r="H6" s="98"/>
      <c r="I6" s="98"/>
      <c r="J6" s="98"/>
      <c r="K6" s="98"/>
      <c r="L6" s="98"/>
      <c r="M6" s="98"/>
      <c r="N6" s="98"/>
      <c r="O6" s="98"/>
      <c r="P6" s="98"/>
      <c r="Q6" s="99"/>
      <c r="S6" s="19" t="s">
        <v>120</v>
      </c>
      <c r="T6" s="11">
        <f>'Leakage General Information'!M29</f>
        <v>16297</v>
      </c>
    </row>
    <row r="7" spans="1:24" ht="17.25" thickBot="1" x14ac:dyDescent="0.35">
      <c r="C7" s="27" t="s">
        <v>122</v>
      </c>
      <c r="D7" s="100" t="s">
        <v>160</v>
      </c>
      <c r="E7" s="100"/>
      <c r="F7" s="100"/>
      <c r="G7" s="100"/>
      <c r="H7" s="100"/>
      <c r="I7" s="100"/>
      <c r="J7" s="100"/>
      <c r="K7" s="100"/>
      <c r="L7" s="100"/>
      <c r="M7" s="100"/>
      <c r="N7" s="100"/>
      <c r="O7" s="100"/>
      <c r="P7" s="100"/>
      <c r="Q7" s="101"/>
      <c r="S7" s="19" t="s">
        <v>122</v>
      </c>
      <c r="T7" s="12">
        <f>T8*'Leakage General Information'!M13</f>
        <v>5241.0202601922438</v>
      </c>
    </row>
    <row r="8" spans="1:24" x14ac:dyDescent="0.25">
      <c r="C8" s="19" t="s">
        <v>157</v>
      </c>
      <c r="D8" s="15" t="s">
        <v>163</v>
      </c>
      <c r="E8" s="15"/>
      <c r="F8" s="15"/>
      <c r="G8" s="15"/>
      <c r="H8" s="15"/>
      <c r="I8" s="15"/>
      <c r="J8" s="15"/>
      <c r="S8" t="s">
        <v>157</v>
      </c>
      <c r="T8" s="11">
        <f>('Leakage Survey Data'!AR15*100)/'Leakage General Information'!M16</f>
        <v>792.5</v>
      </c>
    </row>
    <row r="10" spans="1:24" x14ac:dyDescent="0.25">
      <c r="B10" t="s">
        <v>177</v>
      </c>
    </row>
    <row r="11" spans="1:24" ht="15.75" thickBot="1" x14ac:dyDescent="0.3">
      <c r="C11" s="17" t="s">
        <v>123</v>
      </c>
      <c r="D11" s="17"/>
      <c r="E11" s="17"/>
      <c r="F11" s="17"/>
      <c r="G11" s="17"/>
      <c r="H11" s="17"/>
      <c r="I11" s="17"/>
      <c r="J11" s="17"/>
      <c r="K11" s="17"/>
      <c r="L11" s="17"/>
      <c r="M11" s="17"/>
      <c r="N11" s="17"/>
      <c r="O11" s="17"/>
      <c r="P11" s="17"/>
      <c r="Q11" s="17"/>
      <c r="R11" s="17"/>
      <c r="S11" s="30" t="s">
        <v>164</v>
      </c>
      <c r="T11" s="17"/>
      <c r="U11" s="17"/>
      <c r="V11" s="17"/>
      <c r="W11" s="17"/>
      <c r="X11" s="17"/>
    </row>
    <row r="12" spans="1:24" ht="32.25" customHeight="1" x14ac:dyDescent="0.25">
      <c r="C12" s="92" t="s">
        <v>124</v>
      </c>
      <c r="D12" s="93"/>
      <c r="E12" s="76" t="s">
        <v>125</v>
      </c>
      <c r="F12" s="76"/>
      <c r="G12" s="76"/>
      <c r="H12" s="76"/>
      <c r="I12" s="76"/>
      <c r="J12" s="76"/>
      <c r="K12" s="76"/>
      <c r="L12" s="76"/>
      <c r="M12" s="76"/>
      <c r="N12" s="76"/>
      <c r="O12" s="76"/>
      <c r="P12" s="76"/>
      <c r="Q12" s="77"/>
      <c r="R12" s="17"/>
      <c r="S12" s="64" t="b">
        <f>T6&gt;T7</f>
        <v>1</v>
      </c>
      <c r="T12" s="66" t="s">
        <v>258</v>
      </c>
      <c r="U12" s="17"/>
      <c r="V12" s="17"/>
      <c r="W12" s="17"/>
      <c r="X12" s="17"/>
    </row>
    <row r="13" spans="1:24" ht="17.25" thickBot="1" x14ac:dyDescent="0.3">
      <c r="C13" s="94" t="s">
        <v>126</v>
      </c>
      <c r="D13" s="95"/>
      <c r="E13" s="102" t="s">
        <v>127</v>
      </c>
      <c r="F13" s="102"/>
      <c r="G13" s="102"/>
      <c r="H13" s="102"/>
      <c r="I13" s="102"/>
      <c r="J13" s="102"/>
      <c r="K13" s="102"/>
      <c r="L13" s="102"/>
      <c r="M13" s="102"/>
      <c r="N13" s="102"/>
      <c r="O13" s="102"/>
      <c r="P13" s="102"/>
      <c r="Q13" s="103"/>
      <c r="R13" s="17"/>
      <c r="S13" s="17"/>
      <c r="T13" s="17"/>
      <c r="U13" s="17"/>
      <c r="V13" s="17"/>
      <c r="W13" s="17"/>
      <c r="X13" s="17"/>
    </row>
    <row r="16" spans="1:24" x14ac:dyDescent="0.25">
      <c r="A16" s="48" t="str">
        <f>'Leakage General Information'!B34</f>
        <v>Step 3</v>
      </c>
    </row>
    <row r="17" spans="2:32" x14ac:dyDescent="0.25">
      <c r="B17" t="str">
        <f>'Leakage General Information'!C44</f>
        <v>▪ Aplication of Equation 91 of the methodology</v>
      </c>
    </row>
    <row r="18" spans="2:32" ht="18" customHeight="1" thickBot="1" x14ac:dyDescent="0.3">
      <c r="B18" s="34" t="s">
        <v>226</v>
      </c>
      <c r="S18" s="1" t="s">
        <v>183</v>
      </c>
    </row>
    <row r="19" spans="2:32" x14ac:dyDescent="0.25">
      <c r="C19" s="28"/>
      <c r="D19" s="21"/>
      <c r="E19" s="21"/>
      <c r="F19" s="21"/>
      <c r="G19" s="21"/>
      <c r="H19" s="21"/>
      <c r="I19" s="21"/>
      <c r="J19" s="21"/>
      <c r="K19" s="21"/>
      <c r="L19" s="21"/>
      <c r="M19" s="21"/>
      <c r="N19" s="21"/>
      <c r="O19" s="21"/>
      <c r="P19" s="21"/>
      <c r="Q19" s="22"/>
      <c r="S19" t="s">
        <v>218</v>
      </c>
    </row>
    <row r="20" spans="2:32" x14ac:dyDescent="0.25">
      <c r="C20" s="26"/>
      <c r="D20" s="31"/>
      <c r="E20" s="17"/>
      <c r="F20" s="17"/>
      <c r="G20" s="17"/>
      <c r="H20" s="17"/>
      <c r="I20" s="17"/>
      <c r="J20" s="17"/>
      <c r="K20" s="17"/>
      <c r="L20" s="17"/>
      <c r="M20" s="17"/>
      <c r="N20" s="17"/>
      <c r="O20" s="17"/>
      <c r="P20" s="17"/>
      <c r="Q20" s="24"/>
    </row>
    <row r="21" spans="2:32" ht="11.25" customHeight="1" x14ac:dyDescent="0.25">
      <c r="C21" s="23"/>
      <c r="D21" s="17"/>
      <c r="E21" s="17"/>
      <c r="F21" s="17"/>
      <c r="G21" s="17"/>
      <c r="H21" s="17"/>
      <c r="I21" s="17"/>
      <c r="J21" s="17"/>
      <c r="K21" s="17"/>
      <c r="L21" s="17"/>
      <c r="M21" s="17"/>
      <c r="N21" s="17"/>
      <c r="O21" s="17"/>
      <c r="P21" s="17"/>
      <c r="Q21" s="24"/>
    </row>
    <row r="22" spans="2:32" ht="16.5" x14ac:dyDescent="0.25">
      <c r="C22" s="32" t="s">
        <v>172</v>
      </c>
      <c r="D22" s="82" t="s">
        <v>173</v>
      </c>
      <c r="E22" s="82"/>
      <c r="F22" s="82"/>
      <c r="G22" s="82"/>
      <c r="H22" s="82"/>
      <c r="I22" s="82"/>
      <c r="J22" s="82"/>
      <c r="K22" s="82"/>
      <c r="L22" s="82"/>
      <c r="M22" s="82"/>
      <c r="N22" s="82"/>
      <c r="O22" s="82"/>
      <c r="P22" s="82"/>
      <c r="Q22" s="85"/>
      <c r="S22" s="36" t="s">
        <v>172</v>
      </c>
      <c r="T22" s="12">
        <f>T24/T25</f>
        <v>169978</v>
      </c>
      <c r="U22" s="12">
        <f>T26/T27</f>
        <v>124955.41401273885</v>
      </c>
      <c r="V22" s="59">
        <f>T22-U22</f>
        <v>45022.585987261147</v>
      </c>
    </row>
    <row r="23" spans="2:32" ht="16.5" x14ac:dyDescent="0.25">
      <c r="C23" s="32" t="s">
        <v>174</v>
      </c>
      <c r="D23" s="82" t="s">
        <v>175</v>
      </c>
      <c r="E23" s="82"/>
      <c r="F23" s="82"/>
      <c r="G23" s="82"/>
      <c r="H23" s="82"/>
      <c r="I23" s="82"/>
      <c r="J23" s="82"/>
      <c r="K23" s="82"/>
      <c r="L23" s="82"/>
      <c r="M23" s="82"/>
      <c r="N23" s="82"/>
      <c r="O23" s="82"/>
      <c r="P23" s="82"/>
      <c r="Q23" s="85"/>
      <c r="S23" s="36"/>
    </row>
    <row r="24" spans="2:32" ht="23.25" customHeight="1" x14ac:dyDescent="0.25">
      <c r="C24" s="32" t="s">
        <v>176</v>
      </c>
      <c r="D24" s="82" t="s">
        <v>224</v>
      </c>
      <c r="E24" s="82"/>
      <c r="F24" s="82"/>
      <c r="G24" s="82"/>
      <c r="H24" s="82"/>
      <c r="I24" s="82"/>
      <c r="J24" s="82"/>
      <c r="K24" s="82"/>
      <c r="L24" s="82"/>
      <c r="M24" s="82"/>
      <c r="N24" s="82"/>
      <c r="O24" s="82"/>
      <c r="P24" s="82"/>
      <c r="Q24" s="85"/>
      <c r="S24" s="36" t="s">
        <v>223</v>
      </c>
      <c r="T24" s="11">
        <f>'Leakage General Information'!M41</f>
        <v>169978</v>
      </c>
    </row>
    <row r="25" spans="2:32" ht="22.5" customHeight="1" thickBot="1" x14ac:dyDescent="0.3">
      <c r="C25" s="33" t="s">
        <v>222</v>
      </c>
      <c r="D25" s="84" t="s">
        <v>221</v>
      </c>
      <c r="E25" s="84"/>
      <c r="F25" s="84"/>
      <c r="G25" s="84"/>
      <c r="H25" s="84"/>
      <c r="I25" s="84"/>
      <c r="J25" s="84"/>
      <c r="K25" s="84"/>
      <c r="L25" s="84"/>
      <c r="M25" s="84"/>
      <c r="N25" s="84"/>
      <c r="O25" s="84"/>
      <c r="P25" s="84"/>
      <c r="Q25" s="86"/>
      <c r="S25" s="36" t="s">
        <v>222</v>
      </c>
      <c r="T25" s="49">
        <f>'Leakage General Information'!M38</f>
        <v>1</v>
      </c>
      <c r="U25" s="79" t="s">
        <v>261</v>
      </c>
      <c r="V25" s="79"/>
      <c r="W25" s="79"/>
      <c r="X25" s="79"/>
      <c r="Y25" s="79"/>
      <c r="Z25" s="79"/>
      <c r="AA25" s="79"/>
      <c r="AB25" s="79"/>
      <c r="AC25" s="79"/>
      <c r="AD25" s="79"/>
      <c r="AE25" s="50"/>
    </row>
    <row r="26" spans="2:32" ht="16.5" x14ac:dyDescent="0.25">
      <c r="C26" s="37" t="s">
        <v>185</v>
      </c>
      <c r="D26" s="15" t="s">
        <v>186</v>
      </c>
      <c r="S26" s="37" t="s">
        <v>185</v>
      </c>
      <c r="T26" s="38">
        <f>'Leakage Survey Data'!AZ35</f>
        <v>39236</v>
      </c>
    </row>
    <row r="27" spans="2:32" ht="16.5" x14ac:dyDescent="0.25">
      <c r="C27" s="37" t="s">
        <v>219</v>
      </c>
      <c r="D27" s="15" t="s">
        <v>220</v>
      </c>
      <c r="S27" s="37" t="s">
        <v>219</v>
      </c>
      <c r="T27">
        <f>'Leakage General Information'!M37</f>
        <v>0.314</v>
      </c>
    </row>
    <row r="28" spans="2:32" x14ac:dyDescent="0.25">
      <c r="C28" s="37"/>
      <c r="D28" s="15"/>
      <c r="S28" s="37"/>
    </row>
    <row r="29" spans="2:32" x14ac:dyDescent="0.25">
      <c r="B29" t="s">
        <v>227</v>
      </c>
      <c r="C29" s="37"/>
      <c r="D29" s="15"/>
      <c r="S29" s="37"/>
    </row>
    <row r="30" spans="2:32" ht="15" customHeight="1" x14ac:dyDescent="0.25">
      <c r="C30" s="91" t="s">
        <v>228</v>
      </c>
      <c r="D30" s="91"/>
      <c r="E30" s="91"/>
      <c r="F30" s="91"/>
      <c r="G30" s="91"/>
      <c r="H30" s="91"/>
      <c r="I30" s="91"/>
      <c r="J30" s="91"/>
      <c r="K30" s="91"/>
      <c r="L30" s="91"/>
      <c r="M30" s="91"/>
      <c r="N30" s="91"/>
      <c r="O30" s="91"/>
      <c r="P30" s="91"/>
      <c r="Q30" s="52">
        <f>'Leakage General Information'!M41</f>
        <v>169978</v>
      </c>
      <c r="S30" s="91" t="s">
        <v>250</v>
      </c>
      <c r="T30" s="91"/>
      <c r="U30" s="91"/>
      <c r="V30" s="91"/>
      <c r="W30" s="91"/>
      <c r="X30" s="91"/>
      <c r="Y30" s="91"/>
      <c r="Z30" s="91"/>
      <c r="AA30" s="91"/>
      <c r="AB30" s="91"/>
      <c r="AC30" s="91"/>
      <c r="AD30" s="51"/>
      <c r="AE30" s="51"/>
      <c r="AF30" s="51"/>
    </row>
    <row r="31" spans="2:32" x14ac:dyDescent="0.25">
      <c r="C31" s="91" t="s">
        <v>229</v>
      </c>
      <c r="D31" s="91"/>
      <c r="E31" s="91"/>
      <c r="F31" s="91"/>
      <c r="G31" s="91"/>
      <c r="H31" s="91"/>
      <c r="I31" s="91"/>
      <c r="J31" s="91"/>
      <c r="K31" s="91"/>
      <c r="L31" s="91"/>
      <c r="M31" s="91"/>
      <c r="N31" s="91"/>
      <c r="O31" s="91"/>
      <c r="P31" s="91"/>
      <c r="Q31" s="11">
        <f>U22</f>
        <v>124955.41401273885</v>
      </c>
      <c r="S31" s="91"/>
      <c r="T31" s="91"/>
      <c r="U31" s="91"/>
      <c r="V31" s="91"/>
      <c r="W31" s="91"/>
      <c r="X31" s="91"/>
      <c r="Y31" s="91"/>
      <c r="Z31" s="91"/>
      <c r="AA31" s="91"/>
      <c r="AB31" s="91"/>
      <c r="AC31" s="91"/>
    </row>
    <row r="33" spans="1:20" ht="15.75" thickBot="1" x14ac:dyDescent="0.3">
      <c r="B33" t="s">
        <v>178</v>
      </c>
      <c r="S33" s="30" t="s">
        <v>164</v>
      </c>
    </row>
    <row r="34" spans="1:20" x14ac:dyDescent="0.25">
      <c r="C34" s="87" t="s">
        <v>179</v>
      </c>
      <c r="D34" s="88"/>
      <c r="E34" s="88"/>
      <c r="F34" s="76" t="s">
        <v>180</v>
      </c>
      <c r="G34" s="76"/>
      <c r="H34" s="76"/>
      <c r="I34" s="76"/>
      <c r="J34" s="76"/>
      <c r="K34" s="76"/>
      <c r="L34" s="76"/>
      <c r="M34" s="76"/>
      <c r="N34" s="76"/>
      <c r="O34" s="76"/>
      <c r="P34" s="76"/>
      <c r="Q34" s="77"/>
      <c r="S34" s="65" t="b">
        <f>'Leakage General Information'!M42&lt;('Leakage Calculations'!T7+'Leakage Calculations'!V22)</f>
        <v>1</v>
      </c>
      <c r="T34" s="66" t="s">
        <v>259</v>
      </c>
    </row>
    <row r="35" spans="1:20" ht="15.75" thickBot="1" x14ac:dyDescent="0.3">
      <c r="C35" s="89" t="s">
        <v>181</v>
      </c>
      <c r="D35" s="90"/>
      <c r="E35" s="90"/>
      <c r="F35" s="84" t="s">
        <v>182</v>
      </c>
      <c r="G35" s="84"/>
      <c r="H35" s="84"/>
      <c r="I35" s="84"/>
      <c r="J35" s="84"/>
      <c r="K35" s="84"/>
      <c r="L35" s="84"/>
      <c r="M35" s="84"/>
      <c r="N35" s="84"/>
      <c r="O35" s="84"/>
      <c r="P35" s="84"/>
      <c r="Q35" s="86"/>
    </row>
    <row r="38" spans="1:20" x14ac:dyDescent="0.25">
      <c r="A38" s="1" t="str">
        <f>'Leakage General Information'!B47</f>
        <v>Additional demonstration of no occurrence of leakage : Calculation of biomass production capacity of EGL areas</v>
      </c>
    </row>
    <row r="39" spans="1:20" ht="15.75" thickBot="1" x14ac:dyDescent="0.3">
      <c r="B39" t="str">
        <f>'Leakage General Information'!C52</f>
        <v>▪ Aplication of Equation 34 of the methodology</v>
      </c>
      <c r="S39" s="30" t="s">
        <v>249</v>
      </c>
    </row>
    <row r="40" spans="1:20" ht="16.5" x14ac:dyDescent="0.25">
      <c r="C40" s="56" t="s">
        <v>235</v>
      </c>
      <c r="D40" s="21"/>
      <c r="E40" s="21"/>
      <c r="F40" s="21"/>
      <c r="G40" s="21"/>
      <c r="H40" s="21"/>
      <c r="I40" s="21"/>
      <c r="J40" s="21"/>
      <c r="K40" s="21"/>
      <c r="L40" s="21"/>
      <c r="M40" s="21"/>
      <c r="N40" s="21"/>
      <c r="O40" s="21"/>
      <c r="P40" s="21"/>
      <c r="Q40" s="22"/>
      <c r="S40" t="str">
        <f>C43</f>
        <v>∆ CLmaxEGL</v>
      </c>
      <c r="T40" s="11">
        <f>'Leakage General Information'!M51</f>
        <v>139172</v>
      </c>
    </row>
    <row r="41" spans="1:20" ht="16.5" x14ac:dyDescent="0.3">
      <c r="C41" s="57" t="s">
        <v>236</v>
      </c>
      <c r="D41" s="17"/>
      <c r="E41" s="17"/>
      <c r="F41" s="17"/>
      <c r="G41" s="17"/>
      <c r="H41" s="17"/>
      <c r="I41" s="17"/>
      <c r="J41" s="17"/>
      <c r="K41" s="17"/>
      <c r="L41" s="17"/>
      <c r="M41" s="17"/>
      <c r="N41" s="17"/>
      <c r="O41" s="17"/>
      <c r="P41" s="17"/>
      <c r="Q41" s="24"/>
      <c r="S41" t="str">
        <f>C44</f>
        <v>∆CLcurrent</v>
      </c>
      <c r="T41" s="11">
        <f>T42*T46*T47*30*1/1000</f>
        <v>35162.453503184712</v>
      </c>
    </row>
    <row r="42" spans="1:20" ht="16.5" customHeight="1" x14ac:dyDescent="0.25">
      <c r="C42" s="81" t="s">
        <v>237</v>
      </c>
      <c r="D42" s="82"/>
      <c r="E42" s="82" t="s">
        <v>238</v>
      </c>
      <c r="F42" s="82"/>
      <c r="G42" s="82"/>
      <c r="H42" s="82"/>
      <c r="I42" s="82"/>
      <c r="J42" s="82"/>
      <c r="K42" s="82"/>
      <c r="L42" s="82"/>
      <c r="M42" s="82"/>
      <c r="N42" s="82"/>
      <c r="O42" s="82"/>
      <c r="P42" s="82"/>
      <c r="Q42" s="85"/>
      <c r="S42" s="35" t="s">
        <v>237</v>
      </c>
      <c r="T42" s="60">
        <f>Q31</f>
        <v>124955.41401273885</v>
      </c>
    </row>
    <row r="43" spans="1:20" x14ac:dyDescent="0.25">
      <c r="C43" s="81" t="s">
        <v>239</v>
      </c>
      <c r="D43" s="82"/>
      <c r="E43" s="82" t="s">
        <v>240</v>
      </c>
      <c r="F43" s="82"/>
      <c r="G43" s="82"/>
      <c r="H43" s="82"/>
      <c r="I43" s="82"/>
      <c r="J43" s="82"/>
      <c r="K43" s="82"/>
      <c r="L43" s="82"/>
      <c r="M43" s="82"/>
      <c r="N43" s="82"/>
      <c r="O43" s="82"/>
      <c r="P43" s="82"/>
      <c r="Q43" s="85"/>
    </row>
    <row r="44" spans="1:20" x14ac:dyDescent="0.25">
      <c r="C44" s="81" t="s">
        <v>241</v>
      </c>
      <c r="D44" s="82"/>
      <c r="E44" s="82" t="s">
        <v>242</v>
      </c>
      <c r="F44" s="82"/>
      <c r="G44" s="82"/>
      <c r="H44" s="82"/>
      <c r="I44" s="82"/>
      <c r="J44" s="82"/>
      <c r="K44" s="82"/>
      <c r="L44" s="82"/>
      <c r="M44" s="82"/>
      <c r="N44" s="82"/>
      <c r="O44" s="82"/>
      <c r="P44" s="82"/>
      <c r="Q44" s="85"/>
    </row>
    <row r="45" spans="1:20" x14ac:dyDescent="0.25">
      <c r="C45" s="81" t="s">
        <v>243</v>
      </c>
      <c r="D45" s="82"/>
      <c r="E45" s="82" t="s">
        <v>244</v>
      </c>
      <c r="F45" s="82"/>
      <c r="G45" s="82"/>
      <c r="H45" s="82"/>
      <c r="I45" s="82"/>
      <c r="J45" s="82"/>
      <c r="K45" s="82"/>
      <c r="L45" s="82"/>
      <c r="M45" s="82"/>
      <c r="N45" s="82"/>
      <c r="O45" s="82"/>
      <c r="P45" s="82"/>
      <c r="Q45" s="85"/>
      <c r="S45" t="str">
        <f>C45</f>
        <v>∆CLPA,t</v>
      </c>
      <c r="T45" s="11">
        <f>T49</f>
        <v>7323.5274918895129</v>
      </c>
    </row>
    <row r="46" spans="1:20" x14ac:dyDescent="0.25">
      <c r="C46" s="81" t="s">
        <v>245</v>
      </c>
      <c r="D46" s="82"/>
      <c r="E46" s="82" t="s">
        <v>246</v>
      </c>
      <c r="F46" s="82"/>
      <c r="G46" s="82"/>
      <c r="H46" s="82"/>
      <c r="I46" s="82"/>
      <c r="J46" s="82"/>
      <c r="K46" s="82"/>
      <c r="L46" s="82"/>
      <c r="M46" s="82"/>
      <c r="N46" s="82"/>
      <c r="O46" s="82"/>
      <c r="P46" s="82"/>
      <c r="Q46" s="85"/>
      <c r="S46" t="str">
        <f>C46</f>
        <v>DBI</v>
      </c>
      <c r="T46" s="11">
        <f>'Leakage General Information'!M50</f>
        <v>1.4</v>
      </c>
    </row>
    <row r="47" spans="1:20" ht="15.75" customHeight="1" thickBot="1" x14ac:dyDescent="0.3">
      <c r="C47" s="83" t="s">
        <v>247</v>
      </c>
      <c r="D47" s="84"/>
      <c r="E47" s="84" t="s">
        <v>248</v>
      </c>
      <c r="F47" s="84"/>
      <c r="G47" s="84"/>
      <c r="H47" s="84"/>
      <c r="I47" s="84"/>
      <c r="J47" s="84"/>
      <c r="K47" s="84"/>
      <c r="L47" s="84"/>
      <c r="M47" s="84"/>
      <c r="N47" s="84"/>
      <c r="O47" s="84"/>
      <c r="P47" s="84"/>
      <c r="Q47" s="86"/>
      <c r="S47" s="35" t="s">
        <v>247</v>
      </c>
      <c r="T47" s="61">
        <f>'Leakage General Information'!M49</f>
        <v>6.7</v>
      </c>
    </row>
    <row r="48" spans="1:20" ht="15.75" thickBot="1" x14ac:dyDescent="0.3"/>
    <row r="49" spans="2:30" x14ac:dyDescent="0.25">
      <c r="D49" s="28" t="s">
        <v>255</v>
      </c>
      <c r="E49" s="76" t="s">
        <v>244</v>
      </c>
      <c r="F49" s="76"/>
      <c r="G49" s="76"/>
      <c r="H49" s="76"/>
      <c r="I49" s="76"/>
      <c r="J49" s="76"/>
      <c r="K49" s="76"/>
      <c r="L49" s="76"/>
      <c r="M49" s="76"/>
      <c r="N49" s="76"/>
      <c r="O49" s="76"/>
      <c r="P49" s="76"/>
      <c r="Q49" s="77"/>
      <c r="S49" t="str">
        <f>C45</f>
        <v>∆CLPA,t</v>
      </c>
      <c r="T49" s="11">
        <f>T51*'Leakage General Information'!M50*'Leakage General Information'!M49*30*1/1000</f>
        <v>7323.5274918895129</v>
      </c>
    </row>
    <row r="50" spans="2:30" ht="16.5" x14ac:dyDescent="0.3">
      <c r="D50" s="62" t="s">
        <v>251</v>
      </c>
      <c r="E50" s="17" t="s">
        <v>254</v>
      </c>
      <c r="F50" s="17"/>
      <c r="G50" s="17"/>
      <c r="H50" s="17"/>
      <c r="I50" s="17"/>
      <c r="J50" s="17"/>
      <c r="K50" s="17"/>
      <c r="L50" s="17"/>
      <c r="M50" s="17"/>
      <c r="N50" s="17"/>
      <c r="O50" s="17"/>
      <c r="P50" s="17"/>
      <c r="Q50" s="24"/>
    </row>
    <row r="51" spans="2:30" ht="15.75" thickBot="1" x14ac:dyDescent="0.3">
      <c r="D51" s="63" t="s">
        <v>252</v>
      </c>
      <c r="E51" s="74" t="s">
        <v>253</v>
      </c>
      <c r="F51" s="74"/>
      <c r="G51" s="74"/>
      <c r="H51" s="74"/>
      <c r="I51" s="74"/>
      <c r="J51" s="74"/>
      <c r="K51" s="74"/>
      <c r="L51" s="74"/>
      <c r="M51" s="74"/>
      <c r="N51" s="74"/>
      <c r="O51" s="74"/>
      <c r="P51" s="74"/>
      <c r="Q51" s="75"/>
      <c r="S51" t="str">
        <f>D51</f>
        <v xml:space="preserve">sNaPA,t </v>
      </c>
      <c r="T51" s="11">
        <f>'Leakage General Information'!M20/'Leakage General Information'!M12</f>
        <v>26025.328684753065</v>
      </c>
    </row>
    <row r="53" spans="2:30" x14ac:dyDescent="0.25">
      <c r="B53" t="s">
        <v>227</v>
      </c>
    </row>
    <row r="54" spans="2:30" x14ac:dyDescent="0.25">
      <c r="C54" t="s">
        <v>256</v>
      </c>
    </row>
    <row r="56" spans="2:30" x14ac:dyDescent="0.25">
      <c r="B56" t="s">
        <v>178</v>
      </c>
    </row>
    <row r="57" spans="2:30" ht="32.25" customHeight="1" x14ac:dyDescent="0.25">
      <c r="C57" s="78" t="s">
        <v>257</v>
      </c>
      <c r="D57" s="78"/>
      <c r="E57" s="78"/>
      <c r="F57" s="78"/>
      <c r="G57" s="78"/>
      <c r="H57" s="78"/>
      <c r="I57" s="78"/>
      <c r="J57" s="78"/>
      <c r="K57" s="78"/>
      <c r="L57" s="78"/>
      <c r="M57" s="78"/>
      <c r="N57" s="78"/>
      <c r="O57" s="78"/>
      <c r="P57" s="78"/>
      <c r="Q57" s="78"/>
      <c r="S57" s="67" t="b">
        <f>T40-T41&gt;=T45</f>
        <v>1</v>
      </c>
      <c r="T57" s="80" t="s">
        <v>260</v>
      </c>
      <c r="U57" s="80"/>
      <c r="V57" s="80"/>
      <c r="W57" s="80"/>
      <c r="X57" s="80"/>
      <c r="Y57" s="80"/>
      <c r="Z57" s="80"/>
      <c r="AA57" s="80"/>
      <c r="AB57" s="80"/>
      <c r="AC57" s="80"/>
      <c r="AD57" s="80"/>
    </row>
  </sheetData>
  <mergeCells count="35">
    <mergeCell ref="C12:D12"/>
    <mergeCell ref="C13:D13"/>
    <mergeCell ref="D5:Q5"/>
    <mergeCell ref="D6:Q6"/>
    <mergeCell ref="D7:Q7"/>
    <mergeCell ref="E12:Q12"/>
    <mergeCell ref="E13:Q13"/>
    <mergeCell ref="C30:P30"/>
    <mergeCell ref="C31:P31"/>
    <mergeCell ref="S30:AC31"/>
    <mergeCell ref="D22:Q22"/>
    <mergeCell ref="D23:Q23"/>
    <mergeCell ref="D24:Q24"/>
    <mergeCell ref="D25:Q25"/>
    <mergeCell ref="E47:Q47"/>
    <mergeCell ref="C34:E34"/>
    <mergeCell ref="C35:E35"/>
    <mergeCell ref="F34:Q34"/>
    <mergeCell ref="F35:Q35"/>
    <mergeCell ref="E51:Q51"/>
    <mergeCell ref="E49:Q49"/>
    <mergeCell ref="C57:Q57"/>
    <mergeCell ref="U25:AD25"/>
    <mergeCell ref="T57:AD57"/>
    <mergeCell ref="C42:D42"/>
    <mergeCell ref="C43:D43"/>
    <mergeCell ref="C44:D44"/>
    <mergeCell ref="C45:D45"/>
    <mergeCell ref="C46:D46"/>
    <mergeCell ref="C47:D47"/>
    <mergeCell ref="E42:Q42"/>
    <mergeCell ref="E43:Q43"/>
    <mergeCell ref="E44:Q44"/>
    <mergeCell ref="E45:Q45"/>
    <mergeCell ref="E46:Q4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J10"/>
  <sheetViews>
    <sheetView workbookViewId="0">
      <selection activeCell="J10" sqref="J10"/>
    </sheetView>
  </sheetViews>
  <sheetFormatPr defaultRowHeight="15" x14ac:dyDescent="0.25"/>
  <sheetData>
    <row r="10" spans="10:10" ht="46.5" x14ac:dyDescent="0.7">
      <c r="J10" s="104" t="s">
        <v>266</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T45"/>
  <sheetViews>
    <sheetView topLeftCell="B7" workbookViewId="0">
      <selection activeCell="K9" sqref="K9"/>
    </sheetView>
  </sheetViews>
  <sheetFormatPr defaultRowHeight="15" x14ac:dyDescent="0.25"/>
  <cols>
    <col min="16" max="16" width="9.140625" customWidth="1"/>
    <col min="18" max="18" width="18.28515625" bestFit="1" customWidth="1"/>
    <col min="19" max="19" width="7.7109375" customWidth="1"/>
  </cols>
  <sheetData>
    <row r="1" spans="2:19" x14ac:dyDescent="0.25">
      <c r="B1" s="1" t="s">
        <v>312</v>
      </c>
    </row>
    <row r="2" spans="2:19" x14ac:dyDescent="0.25">
      <c r="B2" s="1"/>
    </row>
    <row r="3" spans="2:19" x14ac:dyDescent="0.25">
      <c r="B3" t="s">
        <v>316</v>
      </c>
    </row>
    <row r="5" spans="2:19" x14ac:dyDescent="0.25">
      <c r="B5" t="s">
        <v>269</v>
      </c>
      <c r="G5" s="1">
        <v>0</v>
      </c>
    </row>
    <row r="6" spans="2:19" x14ac:dyDescent="0.25">
      <c r="B6" t="s">
        <v>268</v>
      </c>
      <c r="G6" s="1">
        <v>0</v>
      </c>
    </row>
    <row r="7" spans="2:19" x14ac:dyDescent="0.25">
      <c r="B7" t="s">
        <v>311</v>
      </c>
      <c r="G7" s="113">
        <f>S13</f>
        <v>4.5413625</v>
      </c>
    </row>
    <row r="8" spans="2:19" x14ac:dyDescent="0.25">
      <c r="B8" s="1" t="s">
        <v>313</v>
      </c>
      <c r="G8" s="113">
        <f>SUM(G5:G7)</f>
        <v>4.5413625</v>
      </c>
      <c r="H8" t="s">
        <v>314</v>
      </c>
    </row>
    <row r="10" spans="2:19" x14ac:dyDescent="0.25">
      <c r="C10" s="68" t="s">
        <v>267</v>
      </c>
    </row>
    <row r="11" spans="2:19" ht="15.75" thickBot="1" x14ac:dyDescent="0.3"/>
    <row r="12" spans="2:19" ht="16.5" x14ac:dyDescent="0.25">
      <c r="D12" s="105" t="s">
        <v>270</v>
      </c>
      <c r="E12" s="106"/>
      <c r="F12" s="106"/>
      <c r="G12" s="106"/>
      <c r="H12" s="106"/>
      <c r="I12" s="106"/>
      <c r="J12" s="21"/>
      <c r="K12" s="21"/>
      <c r="L12" s="21"/>
      <c r="M12" s="21"/>
      <c r="N12" s="21"/>
      <c r="O12" s="21"/>
      <c r="P12" s="22"/>
    </row>
    <row r="13" spans="2:19" x14ac:dyDescent="0.25">
      <c r="D13" s="81" t="s">
        <v>271</v>
      </c>
      <c r="E13" s="82"/>
      <c r="F13" s="82"/>
      <c r="G13" s="82" t="s">
        <v>272</v>
      </c>
      <c r="H13" s="82"/>
      <c r="I13" s="82"/>
      <c r="J13" s="82"/>
      <c r="K13" s="82"/>
      <c r="L13" s="82"/>
      <c r="M13" s="82"/>
      <c r="N13" s="82"/>
      <c r="O13" s="82"/>
      <c r="P13" s="85"/>
      <c r="R13" s="1" t="str">
        <f>D13</f>
        <v>EBiomassBurn</v>
      </c>
      <c r="S13" s="113">
        <f>S14+S15+S16</f>
        <v>4.5413625</v>
      </c>
    </row>
    <row r="14" spans="2:19" x14ac:dyDescent="0.25">
      <c r="D14" s="81" t="s">
        <v>273</v>
      </c>
      <c r="E14" s="82"/>
      <c r="F14" s="82"/>
      <c r="G14" s="82" t="s">
        <v>274</v>
      </c>
      <c r="H14" s="82"/>
      <c r="I14" s="82"/>
      <c r="J14" s="82"/>
      <c r="K14" s="82"/>
      <c r="L14" s="82"/>
      <c r="M14" s="82"/>
      <c r="N14" s="82"/>
      <c r="O14" s="82"/>
      <c r="P14" s="85"/>
      <c r="R14" t="str">
        <f>D14</f>
        <v>EBiomassBurn, CO2</v>
      </c>
      <c r="S14">
        <f>S22</f>
        <v>4.125</v>
      </c>
    </row>
    <row r="15" spans="2:19" x14ac:dyDescent="0.25">
      <c r="D15" s="81" t="s">
        <v>275</v>
      </c>
      <c r="E15" s="82"/>
      <c r="F15" s="82"/>
      <c r="G15" s="82" t="s">
        <v>276</v>
      </c>
      <c r="H15" s="82"/>
      <c r="I15" s="82"/>
      <c r="J15" s="82"/>
      <c r="K15" s="82"/>
      <c r="L15" s="82"/>
      <c r="M15" s="82"/>
      <c r="N15" s="82"/>
      <c r="O15" s="82"/>
      <c r="P15" s="85"/>
      <c r="R15" t="str">
        <f>D15</f>
        <v>EBiomassBurn, N20</v>
      </c>
      <c r="S15" s="112">
        <f>S38</f>
        <v>3.8362500000000001E-2</v>
      </c>
    </row>
    <row r="16" spans="2:19" ht="15.75" thickBot="1" x14ac:dyDescent="0.3">
      <c r="D16" s="83" t="s">
        <v>277</v>
      </c>
      <c r="E16" s="84"/>
      <c r="F16" s="84"/>
      <c r="G16" s="84" t="s">
        <v>278</v>
      </c>
      <c r="H16" s="84"/>
      <c r="I16" s="84"/>
      <c r="J16" s="84"/>
      <c r="K16" s="84"/>
      <c r="L16" s="84"/>
      <c r="M16" s="84"/>
      <c r="N16" s="84"/>
      <c r="O16" s="84"/>
      <c r="P16" s="86"/>
      <c r="R16" t="str">
        <f>D16</f>
        <v>EBiomassBurn, CH4</v>
      </c>
      <c r="S16">
        <f>S39</f>
        <v>0.37799999999999995</v>
      </c>
    </row>
    <row r="19" spans="3:20" ht="15.75" thickBot="1" x14ac:dyDescent="0.3">
      <c r="C19" s="68" t="s">
        <v>279</v>
      </c>
    </row>
    <row r="20" spans="3:20" x14ac:dyDescent="0.25">
      <c r="D20" s="28"/>
      <c r="E20" s="21"/>
      <c r="F20" s="21"/>
      <c r="G20" s="21"/>
      <c r="H20" s="21"/>
      <c r="I20" s="21"/>
      <c r="J20" s="21"/>
      <c r="K20" s="21"/>
      <c r="L20" s="21"/>
      <c r="M20" s="21"/>
      <c r="N20" s="21"/>
      <c r="O20" s="21"/>
      <c r="P20" s="22"/>
    </row>
    <row r="21" spans="3:20" x14ac:dyDescent="0.25">
      <c r="D21" s="23"/>
      <c r="E21" s="17"/>
      <c r="F21" s="17"/>
      <c r="G21" s="17"/>
      <c r="H21" s="17"/>
      <c r="I21" s="17"/>
      <c r="J21" s="17"/>
      <c r="K21" s="17"/>
      <c r="L21" s="17"/>
      <c r="M21" s="17"/>
      <c r="N21" s="17"/>
      <c r="O21" s="17"/>
      <c r="P21" s="24"/>
    </row>
    <row r="22" spans="3:20" ht="16.5" x14ac:dyDescent="0.25">
      <c r="D22" s="107" t="s">
        <v>273</v>
      </c>
      <c r="E22" s="108"/>
      <c r="F22" s="108"/>
      <c r="G22" s="108" t="s">
        <v>274</v>
      </c>
      <c r="H22" s="108"/>
      <c r="I22" s="108"/>
      <c r="J22" s="108"/>
      <c r="K22" s="108"/>
      <c r="L22" s="108"/>
      <c r="M22" s="108"/>
      <c r="N22" s="108"/>
      <c r="O22" s="108"/>
      <c r="P22" s="109"/>
      <c r="R22" s="1" t="str">
        <f>D22</f>
        <v>EBiomassBurn, CO2</v>
      </c>
      <c r="S22" s="1">
        <f>S23*S24*S25*S26*S27*44/12</f>
        <v>4.125</v>
      </c>
    </row>
    <row r="23" spans="3:20" ht="16.5" x14ac:dyDescent="0.25">
      <c r="D23" s="107" t="s">
        <v>280</v>
      </c>
      <c r="E23" s="108"/>
      <c r="F23" s="108"/>
      <c r="G23" s="108" t="s">
        <v>281</v>
      </c>
      <c r="H23" s="108"/>
      <c r="I23" s="108"/>
      <c r="J23" s="108"/>
      <c r="K23" s="108"/>
      <c r="L23" s="108"/>
      <c r="M23" s="108"/>
      <c r="N23" s="108"/>
      <c r="O23" s="108"/>
      <c r="P23" s="109"/>
      <c r="R23" t="str">
        <f>D23</f>
        <v>AB,ikt</v>
      </c>
      <c r="S23">
        <v>0.3</v>
      </c>
    </row>
    <row r="24" spans="3:20" x14ac:dyDescent="0.25">
      <c r="D24" s="81" t="s">
        <v>282</v>
      </c>
      <c r="E24" s="82"/>
      <c r="F24" s="82"/>
      <c r="G24" s="82" t="s">
        <v>283</v>
      </c>
      <c r="H24" s="82"/>
      <c r="I24" s="82"/>
      <c r="J24" s="82"/>
      <c r="K24" s="82"/>
      <c r="L24" s="82"/>
      <c r="M24" s="82"/>
      <c r="N24" s="82"/>
      <c r="O24" s="82"/>
      <c r="P24" s="85"/>
      <c r="R24" t="str">
        <f>D24</f>
        <v>Bikt</v>
      </c>
      <c r="S24">
        <v>15</v>
      </c>
    </row>
    <row r="25" spans="3:20" x14ac:dyDescent="0.25">
      <c r="D25" s="81" t="s">
        <v>284</v>
      </c>
      <c r="E25" s="82"/>
      <c r="F25" s="82"/>
      <c r="G25" s="110" t="s">
        <v>285</v>
      </c>
      <c r="H25" s="110"/>
      <c r="I25" s="110"/>
      <c r="J25" s="110"/>
      <c r="K25" s="110"/>
      <c r="L25" s="110"/>
      <c r="M25" s="110"/>
      <c r="N25" s="110"/>
      <c r="O25" s="110"/>
      <c r="P25" s="111"/>
      <c r="R25" t="str">
        <f>D25</f>
        <v>PBBikt</v>
      </c>
      <c r="S25">
        <v>1</v>
      </c>
      <c r="T25" s="15" t="s">
        <v>307</v>
      </c>
    </row>
    <row r="26" spans="3:20" x14ac:dyDescent="0.25">
      <c r="D26" s="81" t="s">
        <v>286</v>
      </c>
      <c r="E26" s="82"/>
      <c r="F26" s="82"/>
      <c r="G26" s="82" t="s">
        <v>287</v>
      </c>
      <c r="H26" s="82"/>
      <c r="I26" s="82"/>
      <c r="J26" s="82"/>
      <c r="K26" s="82"/>
      <c r="L26" s="82"/>
      <c r="M26" s="82"/>
      <c r="N26" s="82"/>
      <c r="O26" s="82"/>
      <c r="P26" s="85"/>
      <c r="R26" t="str">
        <f>D26</f>
        <v>CE</v>
      </c>
      <c r="S26">
        <v>0.5</v>
      </c>
      <c r="T26" t="s">
        <v>308</v>
      </c>
    </row>
    <row r="27" spans="3:20" x14ac:dyDescent="0.25">
      <c r="D27" s="81" t="s">
        <v>288</v>
      </c>
      <c r="E27" s="82"/>
      <c r="F27" s="82"/>
      <c r="G27" s="82" t="s">
        <v>289</v>
      </c>
      <c r="H27" s="82"/>
      <c r="I27" s="82"/>
      <c r="J27" s="82"/>
      <c r="K27" s="82"/>
      <c r="L27" s="82"/>
      <c r="M27" s="82"/>
      <c r="N27" s="82"/>
      <c r="O27" s="82"/>
      <c r="P27" s="85"/>
      <c r="R27" t="str">
        <f>D27</f>
        <v>CF</v>
      </c>
      <c r="S27">
        <v>0.5</v>
      </c>
    </row>
    <row r="28" spans="3:20" x14ac:dyDescent="0.25">
      <c r="D28" s="81" t="s">
        <v>290</v>
      </c>
      <c r="E28" s="82"/>
      <c r="F28" s="82"/>
      <c r="G28" s="82" t="s">
        <v>291</v>
      </c>
      <c r="H28" s="82"/>
      <c r="I28" s="82"/>
      <c r="J28" s="82"/>
      <c r="K28" s="82"/>
      <c r="L28" s="82"/>
      <c r="M28" s="82"/>
      <c r="N28" s="82"/>
      <c r="O28" s="82"/>
      <c r="P28" s="85"/>
    </row>
    <row r="29" spans="3:20" x14ac:dyDescent="0.25">
      <c r="D29" s="81" t="s">
        <v>292</v>
      </c>
      <c r="E29" s="82"/>
      <c r="F29" s="82"/>
      <c r="G29" s="82" t="s">
        <v>293</v>
      </c>
      <c r="H29" s="82"/>
      <c r="I29" s="82"/>
      <c r="J29" s="82"/>
      <c r="K29" s="82"/>
      <c r="L29" s="82"/>
      <c r="M29" s="82"/>
      <c r="N29" s="82"/>
      <c r="O29" s="82"/>
      <c r="P29" s="85"/>
    </row>
    <row r="30" spans="3:20" ht="15.75" thickBot="1" x14ac:dyDescent="0.3">
      <c r="D30" s="83" t="s">
        <v>294</v>
      </c>
      <c r="E30" s="84"/>
      <c r="F30" s="84"/>
      <c r="G30" s="84" t="s">
        <v>295</v>
      </c>
      <c r="H30" s="84"/>
      <c r="I30" s="84"/>
      <c r="J30" s="84"/>
      <c r="K30" s="84"/>
      <c r="L30" s="84"/>
      <c r="M30" s="84"/>
      <c r="N30" s="84"/>
      <c r="O30" s="84"/>
      <c r="P30" s="86"/>
    </row>
    <row r="32" spans="3:20" x14ac:dyDescent="0.25">
      <c r="C32" s="68" t="s">
        <v>296</v>
      </c>
    </row>
    <row r="33" spans="4:20" ht="15.75" thickBot="1" x14ac:dyDescent="0.3"/>
    <row r="34" spans="4:20" x14ac:dyDescent="0.25">
      <c r="D34" s="28"/>
      <c r="E34" s="21"/>
      <c r="F34" s="21"/>
      <c r="G34" s="21"/>
      <c r="H34" s="21"/>
      <c r="I34" s="21"/>
      <c r="J34" s="21"/>
      <c r="K34" s="21"/>
      <c r="L34" s="21"/>
      <c r="M34" s="21"/>
      <c r="N34" s="21"/>
      <c r="O34" s="21"/>
      <c r="P34" s="22"/>
    </row>
    <row r="35" spans="4:20" x14ac:dyDescent="0.25">
      <c r="D35" s="23"/>
      <c r="E35" s="17"/>
      <c r="F35" s="17"/>
      <c r="G35" s="17"/>
      <c r="H35" s="17"/>
      <c r="I35" s="17"/>
      <c r="J35" s="17"/>
      <c r="K35" s="17"/>
      <c r="L35" s="17"/>
      <c r="M35" s="17"/>
      <c r="N35" s="17"/>
      <c r="O35" s="17"/>
      <c r="P35" s="24"/>
    </row>
    <row r="36" spans="4:20" x14ac:dyDescent="0.25">
      <c r="D36" s="23"/>
      <c r="E36" s="17"/>
      <c r="F36" s="17"/>
      <c r="G36" s="17"/>
      <c r="H36" s="17"/>
      <c r="I36" s="17"/>
      <c r="J36" s="17"/>
      <c r="K36" s="17"/>
      <c r="L36" s="17"/>
      <c r="M36" s="17"/>
      <c r="N36" s="17"/>
      <c r="O36" s="17"/>
      <c r="P36" s="24"/>
    </row>
    <row r="37" spans="4:20" x14ac:dyDescent="0.25">
      <c r="D37" s="23"/>
      <c r="E37" s="17"/>
      <c r="F37" s="17"/>
      <c r="G37" s="17"/>
      <c r="H37" s="17"/>
      <c r="I37" s="17"/>
      <c r="J37" s="17"/>
      <c r="K37" s="17"/>
      <c r="L37" s="17"/>
      <c r="M37" s="17"/>
      <c r="N37" s="17"/>
      <c r="O37" s="17"/>
      <c r="P37" s="24"/>
    </row>
    <row r="38" spans="4:20" x14ac:dyDescent="0.25">
      <c r="D38" s="81" t="s">
        <v>309</v>
      </c>
      <c r="E38" s="82"/>
      <c r="F38" s="82"/>
      <c r="G38" s="82" t="s">
        <v>276</v>
      </c>
      <c r="H38" s="82"/>
      <c r="I38" s="82"/>
      <c r="J38" s="82"/>
      <c r="K38" s="82"/>
      <c r="L38" s="82"/>
      <c r="M38" s="82"/>
      <c r="N38" s="82"/>
      <c r="O38" s="82"/>
      <c r="P38" s="85"/>
      <c r="R38" s="1" t="str">
        <f>D38</f>
        <v>EBiomassBurn, N2O</v>
      </c>
      <c r="S38" s="113">
        <f>S40*(12/44)*S41*S42*(44/28)*S44</f>
        <v>3.8362500000000001E-2</v>
      </c>
    </row>
    <row r="39" spans="4:20" x14ac:dyDescent="0.25">
      <c r="D39" s="81" t="s">
        <v>277</v>
      </c>
      <c r="E39" s="82"/>
      <c r="F39" s="82"/>
      <c r="G39" s="82" t="s">
        <v>278</v>
      </c>
      <c r="H39" s="82"/>
      <c r="I39" s="82"/>
      <c r="J39" s="82"/>
      <c r="K39" s="82"/>
      <c r="L39" s="82"/>
      <c r="M39" s="82"/>
      <c r="N39" s="82"/>
      <c r="O39" s="82"/>
      <c r="P39" s="85"/>
      <c r="R39" s="1" t="str">
        <f>D39</f>
        <v>EBiomassBurn, CH4</v>
      </c>
      <c r="S39" s="1">
        <f>S22*(12/44)*S43*(16/12)*S45</f>
        <v>0.37799999999999995</v>
      </c>
    </row>
    <row r="40" spans="4:20" x14ac:dyDescent="0.25">
      <c r="D40" s="81" t="s">
        <v>273</v>
      </c>
      <c r="E40" s="82"/>
      <c r="F40" s="82"/>
      <c r="G40" s="82" t="s">
        <v>274</v>
      </c>
      <c r="H40" s="82"/>
      <c r="I40" s="82"/>
      <c r="J40" s="82"/>
      <c r="K40" s="82"/>
      <c r="L40" s="82"/>
      <c r="M40" s="82"/>
      <c r="N40" s="82"/>
      <c r="O40" s="82"/>
      <c r="P40" s="85"/>
      <c r="R40" t="str">
        <f>D40</f>
        <v>EBiomassBurn, CO2</v>
      </c>
      <c r="S40">
        <f>S22</f>
        <v>4.125</v>
      </c>
    </row>
    <row r="41" spans="4:20" x14ac:dyDescent="0.25">
      <c r="D41" s="81" t="s">
        <v>297</v>
      </c>
      <c r="E41" s="82"/>
      <c r="F41" s="82"/>
      <c r="G41" s="82" t="s">
        <v>298</v>
      </c>
      <c r="H41" s="82"/>
      <c r="I41" s="82"/>
      <c r="J41" s="82"/>
      <c r="K41" s="82"/>
      <c r="L41" s="82"/>
      <c r="M41" s="82"/>
      <c r="N41" s="82"/>
      <c r="O41" s="82"/>
      <c r="P41" s="85"/>
      <c r="R41" t="str">
        <f>D41</f>
        <v>N/C ratio</v>
      </c>
      <c r="S41">
        <v>0.01</v>
      </c>
      <c r="T41" t="s">
        <v>310</v>
      </c>
    </row>
    <row r="42" spans="4:20" x14ac:dyDescent="0.25">
      <c r="D42" s="81" t="s">
        <v>299</v>
      </c>
      <c r="E42" s="82"/>
      <c r="F42" s="82"/>
      <c r="G42" s="82" t="s">
        <v>300</v>
      </c>
      <c r="H42" s="82"/>
      <c r="I42" s="82"/>
      <c r="J42" s="82"/>
      <c r="K42" s="82"/>
      <c r="L42" s="82"/>
      <c r="M42" s="82"/>
      <c r="N42" s="82"/>
      <c r="O42" s="82"/>
      <c r="P42" s="85"/>
      <c r="R42" t="str">
        <f>D42</f>
        <v>ERN2O</v>
      </c>
      <c r="S42">
        <f>0.007</f>
        <v>7.0000000000000001E-3</v>
      </c>
      <c r="T42" t="s">
        <v>310</v>
      </c>
    </row>
    <row r="43" spans="4:20" x14ac:dyDescent="0.25">
      <c r="D43" s="81" t="s">
        <v>301</v>
      </c>
      <c r="E43" s="82"/>
      <c r="F43" s="82"/>
      <c r="G43" s="82" t="s">
        <v>302</v>
      </c>
      <c r="H43" s="82"/>
      <c r="I43" s="82"/>
      <c r="J43" s="82"/>
      <c r="K43" s="82"/>
      <c r="L43" s="82"/>
      <c r="M43" s="82"/>
      <c r="N43" s="82"/>
      <c r="O43" s="82"/>
      <c r="P43" s="85"/>
      <c r="R43" t="str">
        <f>D43</f>
        <v>ERCH4</v>
      </c>
      <c r="S43">
        <v>1.2E-2</v>
      </c>
      <c r="T43" t="s">
        <v>310</v>
      </c>
    </row>
    <row r="44" spans="4:20" ht="16.5" customHeight="1" x14ac:dyDescent="0.25">
      <c r="D44" s="81" t="s">
        <v>303</v>
      </c>
      <c r="E44" s="82"/>
      <c r="F44" s="82"/>
      <c r="G44" s="82" t="s">
        <v>304</v>
      </c>
      <c r="H44" s="82"/>
      <c r="I44" s="82"/>
      <c r="J44" s="82"/>
      <c r="K44" s="82"/>
      <c r="L44" s="82"/>
      <c r="M44" s="82"/>
      <c r="N44" s="82"/>
      <c r="O44" s="82"/>
      <c r="P44" s="85"/>
      <c r="R44" t="str">
        <f>D44</f>
        <v>GWPN20</v>
      </c>
      <c r="S44">
        <v>310</v>
      </c>
    </row>
    <row r="45" spans="4:20" ht="17.25" customHeight="1" thickBot="1" x14ac:dyDescent="0.3">
      <c r="D45" s="83" t="s">
        <v>305</v>
      </c>
      <c r="E45" s="84"/>
      <c r="F45" s="84"/>
      <c r="G45" s="84" t="s">
        <v>306</v>
      </c>
      <c r="H45" s="84"/>
      <c r="I45" s="84"/>
      <c r="J45" s="84"/>
      <c r="K45" s="84"/>
      <c r="L45" s="84"/>
      <c r="M45" s="84"/>
      <c r="N45" s="84"/>
      <c r="O45" s="84"/>
      <c r="P45" s="86"/>
      <c r="R45" t="str">
        <f>D45</f>
        <v>GWPCH4</v>
      </c>
      <c r="S45">
        <v>21</v>
      </c>
    </row>
  </sheetData>
  <mergeCells count="43">
    <mergeCell ref="D43:F43"/>
    <mergeCell ref="G43:P43"/>
    <mergeCell ref="G44:P44"/>
    <mergeCell ref="G45:P45"/>
    <mergeCell ref="D44:F44"/>
    <mergeCell ref="D45:F45"/>
    <mergeCell ref="D40:F40"/>
    <mergeCell ref="G40:P40"/>
    <mergeCell ref="D41:F41"/>
    <mergeCell ref="G41:P41"/>
    <mergeCell ref="D42:F42"/>
    <mergeCell ref="G42:P42"/>
    <mergeCell ref="D30:F30"/>
    <mergeCell ref="G30:P30"/>
    <mergeCell ref="D38:F38"/>
    <mergeCell ref="G38:P38"/>
    <mergeCell ref="D39:F39"/>
    <mergeCell ref="G39:P39"/>
    <mergeCell ref="D27:F27"/>
    <mergeCell ref="G27:P27"/>
    <mergeCell ref="D28:F28"/>
    <mergeCell ref="G28:P28"/>
    <mergeCell ref="D29:F29"/>
    <mergeCell ref="G29:P29"/>
    <mergeCell ref="D24:F24"/>
    <mergeCell ref="G24:P24"/>
    <mergeCell ref="D25:F25"/>
    <mergeCell ref="G25:P25"/>
    <mergeCell ref="D26:F26"/>
    <mergeCell ref="G26:P26"/>
    <mergeCell ref="D16:F16"/>
    <mergeCell ref="G16:P16"/>
    <mergeCell ref="D22:F22"/>
    <mergeCell ref="G22:P22"/>
    <mergeCell ref="D23:F23"/>
    <mergeCell ref="G23:P23"/>
    <mergeCell ref="D12:I12"/>
    <mergeCell ref="D13:F13"/>
    <mergeCell ref="G13:P13"/>
    <mergeCell ref="D14:F14"/>
    <mergeCell ref="G14:P14"/>
    <mergeCell ref="D15:F15"/>
    <mergeCell ref="G15:P15"/>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K12"/>
  <sheetViews>
    <sheetView workbookViewId="0">
      <selection activeCell="L38" sqref="L38"/>
    </sheetView>
  </sheetViews>
  <sheetFormatPr defaultRowHeight="15" x14ac:dyDescent="0.25"/>
  <sheetData>
    <row r="12" spans="11:11" ht="46.5" x14ac:dyDescent="0.7">
      <c r="K12" s="104" t="s">
        <v>315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Leakage General Information</vt:lpstr>
      <vt:lpstr>Leakage Survey Data</vt:lpstr>
      <vt:lpstr>Leakage Calculations</vt:lpstr>
      <vt:lpstr>Leakage Result</vt:lpstr>
      <vt:lpstr>Project Emissions Calculations</vt:lpstr>
      <vt:lpstr>Project Emission Results</vt:lpstr>
    </vt:vector>
  </TitlesOfParts>
  <Company>The World Bank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Zenia Maria Salinas Vallecillo</dc:creator>
  <cp:lastModifiedBy>Zenia Maria Salinas Vallecillo</cp:lastModifiedBy>
  <dcterms:created xsi:type="dcterms:W3CDTF">2013-03-14T19:57:36Z</dcterms:created>
  <dcterms:modified xsi:type="dcterms:W3CDTF">2013-03-15T01:14:43Z</dcterms:modified>
</cp:coreProperties>
</file>