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9720" windowHeight="5985" tabRatio="574"/>
  </bookViews>
  <sheets>
    <sheet name="WACC calc" sheetId="16" r:id="rId1"/>
    <sheet name="Beta Values" sheetId="17" r:id="rId2"/>
    <sheet name="GOVT Bond Rate" sheetId="24" r:id="rId3"/>
    <sheet name="PLR" sheetId="20" r:id="rId4"/>
    <sheet name="SENSEX" sheetId="23" r:id="rId5"/>
  </sheets>
  <definedNames>
    <definedName name="top" localSheetId="4">SENSEX!#REF!</definedName>
  </definedNames>
  <calcPr calcId="125725" iterate="1"/>
</workbook>
</file>

<file path=xl/calcChain.xml><?xml version="1.0" encoding="utf-8"?>
<calcChain xmlns="http://schemas.openxmlformats.org/spreadsheetml/2006/main">
  <c r="E40" i="24"/>
  <c r="E11" i="17"/>
  <c r="E190" i="23" l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l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D192" l="1"/>
  <c r="D194" s="1"/>
  <c r="C8" i="24" l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F7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E5" i="16" l="1"/>
  <c r="F5" s="1"/>
  <c r="I5" s="1"/>
</calcChain>
</file>

<file path=xl/sharedStrings.xml><?xml version="1.0" encoding="utf-8"?>
<sst xmlns="http://schemas.openxmlformats.org/spreadsheetml/2006/main" count="167" uniqueCount="136">
  <si>
    <t>Year</t>
  </si>
  <si>
    <t>Date</t>
  </si>
  <si>
    <t>Applicable Beta</t>
  </si>
  <si>
    <t>Risk Free Rate</t>
  </si>
  <si>
    <t>Market return</t>
  </si>
  <si>
    <t>Market Risk Premium</t>
  </si>
  <si>
    <t>Cost of Equity</t>
  </si>
  <si>
    <t>Interest Rate (PLR)</t>
  </si>
  <si>
    <t>Marginal Tax rate / Income Tax rate</t>
  </si>
  <si>
    <t>WACC</t>
  </si>
  <si>
    <t>Average</t>
  </si>
  <si>
    <t>BSE - SENSEX</t>
  </si>
  <si>
    <t>Open</t>
  </si>
  <si>
    <t>High</t>
  </si>
  <si>
    <t>Low</t>
  </si>
  <si>
    <t>Close</t>
  </si>
  <si>
    <t>1978-79</t>
  </si>
  <si>
    <t>Source: BSE Sensex of India</t>
  </si>
  <si>
    <t>Project Decision Date</t>
  </si>
  <si>
    <t>Data available at project start date</t>
  </si>
  <si>
    <t>No of years of Sensex</t>
  </si>
  <si>
    <t>Interest rate on Central Government Securities</t>
  </si>
  <si>
    <t>S. No.</t>
  </si>
  <si>
    <t>Range</t>
  </si>
  <si>
    <t>Wt. Average</t>
  </si>
  <si>
    <t>1979 - 80</t>
  </si>
  <si>
    <t>1980-81</t>
  </si>
  <si>
    <t>5.98-7.50</t>
  </si>
  <si>
    <t>1981-82</t>
  </si>
  <si>
    <t>6.00-8.00</t>
  </si>
  <si>
    <t>1982-83</t>
  </si>
  <si>
    <t>6.25-9.00</t>
  </si>
  <si>
    <t>1983-84</t>
  </si>
  <si>
    <t>7.75-10.00</t>
  </si>
  <si>
    <t>1984-85</t>
  </si>
  <si>
    <t>7.75-10.50</t>
  </si>
  <si>
    <t>1985-86</t>
  </si>
  <si>
    <t>9.00-11.50</t>
  </si>
  <si>
    <t>1986-87</t>
  </si>
  <si>
    <t>10.00-11.50</t>
  </si>
  <si>
    <t>1987-88</t>
  </si>
  <si>
    <t>10.50-11.50</t>
  </si>
  <si>
    <t>1988-89</t>
  </si>
  <si>
    <t>1989-90</t>
  </si>
  <si>
    <t>1990-91</t>
  </si>
  <si>
    <t>1991-92</t>
  </si>
  <si>
    <t>10.50-12.50</t>
  </si>
  <si>
    <t>1992-93</t>
  </si>
  <si>
    <t>12.00-12.75</t>
  </si>
  <si>
    <t>1993-94</t>
  </si>
  <si>
    <t>12.00-13.40</t>
  </si>
  <si>
    <t>1994-95</t>
  </si>
  <si>
    <t>11.00-12.71</t>
  </si>
  <si>
    <t>1995-96</t>
  </si>
  <si>
    <t>13.25-14.00</t>
  </si>
  <si>
    <t>1996-97</t>
  </si>
  <si>
    <t>13.40-13.85</t>
  </si>
  <si>
    <t>1997-98</t>
  </si>
  <si>
    <t>10.85-13.05</t>
  </si>
  <si>
    <t>1998-99</t>
  </si>
  <si>
    <t>11.10-12.60</t>
  </si>
  <si>
    <t>1999-00</t>
  </si>
  <si>
    <t>10.73-12.45</t>
  </si>
  <si>
    <t>2000-01</t>
  </si>
  <si>
    <t>9.47-11.70</t>
  </si>
  <si>
    <t>2001-02</t>
  </si>
  <si>
    <t>6.98-11.00</t>
  </si>
  <si>
    <t>2002-03</t>
  </si>
  <si>
    <t>6.57-8.62</t>
  </si>
  <si>
    <t>2003-04</t>
  </si>
  <si>
    <t>4.62-6.35</t>
  </si>
  <si>
    <t>2004-05</t>
  </si>
  <si>
    <t>4.49-8.24</t>
  </si>
  <si>
    <t>2005-06</t>
  </si>
  <si>
    <t>6.70-7.79</t>
  </si>
  <si>
    <t>2006-07</t>
  </si>
  <si>
    <t>7.69-8.75</t>
  </si>
  <si>
    <t>Data available at project start</t>
  </si>
  <si>
    <t>Applicable risk free rate</t>
  </si>
  <si>
    <t>Compounded Return</t>
  </si>
  <si>
    <t>(per cent per annum)</t>
  </si>
  <si>
    <t>Bank Rate</t>
  </si>
  <si>
    <t>- Borrowings</t>
  </si>
  <si>
    <t>- Lendings</t>
  </si>
  <si>
    <t>(1) Cash Reserve Ratio relates to Scheduled Commercial Banks (excluding Regional Rural Banks).</t>
  </si>
  <si>
    <t>(5) Data cover 90-95 per cent of total transactions reported by participants.</t>
  </si>
  <si>
    <t>BF Utilities LTd.</t>
  </si>
  <si>
    <t>BFUT IN Equity</t>
  </si>
  <si>
    <t>CESC Ltd.</t>
  </si>
  <si>
    <t>CESC IN Equity</t>
  </si>
  <si>
    <t>Neyveli Lignite Corpn.</t>
  </si>
  <si>
    <t>NLC IN Equity</t>
  </si>
  <si>
    <t>Tata Power Co. Ltd.</t>
  </si>
  <si>
    <t>TPWR IN Equity</t>
  </si>
  <si>
    <t>Gujarat Industries Power Co. Ltd.</t>
  </si>
  <si>
    <t>GIP IS Equity</t>
  </si>
  <si>
    <t>Reliance Infrastructure Ltd.</t>
  </si>
  <si>
    <t>RELI IN Equity</t>
  </si>
  <si>
    <t>Torrent Power</t>
  </si>
  <si>
    <t>TPW IN Equity</t>
  </si>
  <si>
    <t>Company</t>
  </si>
  <si>
    <t>Bloomber Symbol</t>
  </si>
  <si>
    <t>Cash Reserve Ratio and Interest Rates</t>
  </si>
  <si>
    <t xml:space="preserve">5 YEARS </t>
  </si>
  <si>
    <t>Item / week ended</t>
  </si>
  <si>
    <t>Sep. 29</t>
  </si>
  <si>
    <t>Aug. 24</t>
  </si>
  <si>
    <t>Aug. 31</t>
  </si>
  <si>
    <t>Sep. 7</t>
  </si>
  <si>
    <t>Sep. 14</t>
  </si>
  <si>
    <t>Sep. 21</t>
  </si>
  <si>
    <t>Sep. 28</t>
  </si>
  <si>
    <t>11.00-11.50</t>
  </si>
  <si>
    <t>12.75-13.25</t>
  </si>
  <si>
    <t>6.75-8.00</t>
  </si>
  <si>
    <t>8.00-9.50</t>
  </si>
  <si>
    <t>5.55/8.75</t>
  </si>
  <si>
    <t>4.00/45.00</t>
  </si>
  <si>
    <t>2.50/8.40</t>
  </si>
  <si>
    <t>5.25/6.58</t>
  </si>
  <si>
    <t>1.00/7.50</t>
  </si>
  <si>
    <t>5.50/8.00</t>
  </si>
  <si>
    <t>2.75/9.50</t>
  </si>
  <si>
    <t>(2) MinimumTerm LendingRate (MTLR).</t>
  </si>
  <si>
    <t xml:space="preserve">(3) Prime Lending Rate relates to fivemajor Banks. </t>
  </si>
  <si>
    <t>(4)Deposit Raterelates to major Banks for term deposits of more than one year maturity.</t>
  </si>
  <si>
    <t>http://www.rbi.org.in/scripts/WSSView.aspx?Id=11637</t>
  </si>
  <si>
    <r>
      <t>Cash Reserve Ratio (per cent)</t>
    </r>
    <r>
      <rPr>
        <vertAlign val="superscript"/>
        <sz val="11"/>
        <color indexed="8"/>
        <rFont val="Times New Roman"/>
        <family val="1"/>
      </rPr>
      <t>(1)</t>
    </r>
  </si>
  <si>
    <r>
      <t>I.D.B.I.</t>
    </r>
    <r>
      <rPr>
        <vertAlign val="superscript"/>
        <sz val="11"/>
        <color indexed="8"/>
        <rFont val="Times New Roman"/>
        <family val="1"/>
      </rPr>
      <t>(2)</t>
    </r>
  </si>
  <si>
    <r>
      <t>Prime Lending Rate</t>
    </r>
    <r>
      <rPr>
        <vertAlign val="superscript"/>
        <sz val="11"/>
        <color indexed="8"/>
        <rFont val="Times New Roman"/>
        <family val="1"/>
      </rPr>
      <t>(3)</t>
    </r>
  </si>
  <si>
    <r>
      <t>Deposit Rate</t>
    </r>
    <r>
      <rPr>
        <vertAlign val="superscript"/>
        <sz val="11"/>
        <color indexed="8"/>
        <rFont val="Times New Roman"/>
        <family val="1"/>
      </rPr>
      <t>(4)</t>
    </r>
  </si>
  <si>
    <r>
      <t>Call Money Rate (Low / High)</t>
    </r>
    <r>
      <rPr>
        <vertAlign val="superscript"/>
        <sz val="11"/>
        <color indexed="8"/>
        <rFont val="Times New Roman"/>
        <family val="1"/>
      </rPr>
      <t>(5)</t>
    </r>
  </si>
  <si>
    <t>Source : Reserve Bank of India records: http://rbidocs.rbi.org.in/rdocs/Publications/PDFs/80303.pdf, which also can be verified from  http://www.rbi.org.in/scripts/PublicationsView.aspx?id=12810</t>
  </si>
  <si>
    <t xml:space="preserve">Bloomberg Screen Shots </t>
  </si>
  <si>
    <t xml:space="preserve">Beta Values </t>
  </si>
  <si>
    <t xml:space="preserve">The beta values for the period five years from the date of board decision are sourced from Bloomberg. The Bloomberg screen shots are provided below. 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</si>
</sst>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0.000"/>
    <numFmt numFmtId="165" formatCode="0.0%"/>
    <numFmt numFmtId="166" formatCode="_(* #,##0.0_);_(* \(#,##0.0\);_(* &quot;-&quot;??_);_(@_)"/>
    <numFmt numFmtId="167" formatCode="_(* #,##0_);_(* \(#,##0\);_(* &quot;-&quot;??_);_(@_)"/>
    <numFmt numFmtId="168" formatCode="[$-409]d\-mmm\-yy;@"/>
    <numFmt numFmtId="169" formatCode="_([$€-2]* #,##0.00_);_([$€-2]* \(#,##0.00\);_([$€-2]* &quot;-&quot;??_)"/>
    <numFmt numFmtId="170" formatCode="0.0000"/>
    <numFmt numFmtId="171" formatCode="[$-409]mmm\-yy;@"/>
    <numFmt numFmtId="172" formatCode="0.00_);\(0.00\)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color indexed="12"/>
      <name val="Arial"/>
      <family val="2"/>
    </font>
    <font>
      <b/>
      <sz val="8"/>
      <color indexed="12"/>
      <name val="Arial"/>
      <family val="2"/>
    </font>
    <font>
      <b/>
      <sz val="8"/>
      <color indexed="53"/>
      <name val="Arial"/>
      <family val="2"/>
    </font>
    <font>
      <sz val="8"/>
      <color indexed="8"/>
      <name val="Arial"/>
      <family val="2"/>
    </font>
    <font>
      <sz val="8"/>
      <color indexed="56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1"/>
      <color indexed="8"/>
      <name val="Times New Roman"/>
      <family val="1"/>
    </font>
    <font>
      <b/>
      <sz val="10"/>
      <color indexed="12"/>
      <name val="Times New Roman"/>
      <family val="1"/>
    </font>
    <font>
      <sz val="10"/>
      <color indexed="8"/>
      <name val="Times New Roman"/>
      <family val="1"/>
    </font>
    <font>
      <sz val="8"/>
      <color rgb="FF00000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17" fontId="2" fillId="0" borderId="3" xfId="0" applyNumberFormat="1" applyFont="1" applyBorder="1" applyAlignment="1">
      <alignment horizontal="center"/>
    </xf>
    <xf numFmtId="0" fontId="2" fillId="0" borderId="0" xfId="0" applyFont="1"/>
    <xf numFmtId="10" fontId="2" fillId="0" borderId="0" xfId="3" applyNumberFormat="1" applyFont="1"/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/>
    </xf>
    <xf numFmtId="43" fontId="2" fillId="0" borderId="1" xfId="1" applyFont="1" applyBorder="1"/>
    <xf numFmtId="10" fontId="3" fillId="0" borderId="0" xfId="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2" fillId="0" borderId="0" xfId="3" applyNumberFormat="1" applyFont="1" applyBorder="1"/>
    <xf numFmtId="9" fontId="2" fillId="0" borderId="0" xfId="3" applyFont="1" applyBorder="1"/>
    <xf numFmtId="17" fontId="2" fillId="0" borderId="2" xfId="0" applyNumberFormat="1" applyFont="1" applyBorder="1" applyAlignment="1">
      <alignment horizontal="center"/>
    </xf>
    <xf numFmtId="43" fontId="2" fillId="0" borderId="2" xfId="1" applyFont="1" applyBorder="1"/>
    <xf numFmtId="43" fontId="2" fillId="0" borderId="3" xfId="1" applyFont="1" applyBorder="1"/>
    <xf numFmtId="43" fontId="2" fillId="0" borderId="0" xfId="0" applyNumberFormat="1" applyFont="1"/>
    <xf numFmtId="43" fontId="2" fillId="0" borderId="0" xfId="1" applyFont="1"/>
    <xf numFmtId="170" fontId="2" fillId="0" borderId="0" xfId="0" applyNumberFormat="1" applyFont="1"/>
    <xf numFmtId="43" fontId="2" fillId="0" borderId="0" xfId="3" applyNumberFormat="1" applyFont="1" applyBorder="1"/>
    <xf numFmtId="9" fontId="2" fillId="0" borderId="0" xfId="0" applyNumberFormat="1" applyFont="1"/>
    <xf numFmtId="10" fontId="3" fillId="0" borderId="0" xfId="3" applyNumberFormat="1" applyFont="1"/>
    <xf numFmtId="9" fontId="5" fillId="0" borderId="0" xfId="3" applyFont="1" applyBorder="1"/>
    <xf numFmtId="10" fontId="5" fillId="0" borderId="0" xfId="3" applyNumberFormat="1" applyFont="1"/>
    <xf numFmtId="0" fontId="5" fillId="0" borderId="0" xfId="0" applyFont="1"/>
    <xf numFmtId="10" fontId="5" fillId="0" borderId="0" xfId="3" applyNumberFormat="1" applyFont="1" applyBorder="1"/>
    <xf numFmtId="0" fontId="6" fillId="0" borderId="0" xfId="0" applyFont="1"/>
    <xf numFmtId="10" fontId="6" fillId="0" borderId="0" xfId="3" applyNumberFormat="1" applyFont="1"/>
    <xf numFmtId="0" fontId="3" fillId="0" borderId="0" xfId="0" applyFont="1"/>
    <xf numFmtId="17" fontId="2" fillId="0" borderId="5" xfId="0" applyNumberFormat="1" applyFont="1" applyBorder="1" applyAlignment="1">
      <alignment horizontal="center"/>
    </xf>
    <xf numFmtId="43" fontId="2" fillId="0" borderId="6" xfId="1" applyFont="1" applyBorder="1"/>
    <xf numFmtId="43" fontId="2" fillId="0" borderId="7" xfId="1" applyFont="1" applyBorder="1"/>
    <xf numFmtId="4" fontId="7" fillId="2" borderId="1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2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Fill="1" applyBorder="1"/>
    <xf numFmtId="4" fontId="2" fillId="0" borderId="2" xfId="0" applyNumberFormat="1" applyFont="1" applyBorder="1"/>
    <xf numFmtId="2" fontId="2" fillId="0" borderId="2" xfId="0" applyNumberFormat="1" applyFont="1" applyBorder="1"/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1" fontId="2" fillId="0" borderId="0" xfId="0" applyNumberFormat="1" applyFont="1"/>
    <xf numFmtId="0" fontId="2" fillId="0" borderId="0" xfId="0" applyFont="1" applyBorder="1"/>
    <xf numFmtId="16" fontId="2" fillId="0" borderId="0" xfId="0" applyNumberFormat="1" applyFont="1" applyBorder="1"/>
    <xf numFmtId="2" fontId="2" fillId="0" borderId="1" xfId="1" applyNumberFormat="1" applyFont="1" applyBorder="1"/>
    <xf numFmtId="2" fontId="2" fillId="0" borderId="2" xfId="1" applyNumberFormat="1" applyFont="1" applyBorder="1"/>
    <xf numFmtId="0" fontId="2" fillId="0" borderId="2" xfId="0" applyFont="1" applyBorder="1"/>
    <xf numFmtId="0" fontId="2" fillId="0" borderId="12" xfId="0" applyFont="1" applyBorder="1"/>
    <xf numFmtId="0" fontId="2" fillId="0" borderId="10" xfId="0" applyFont="1" applyBorder="1"/>
    <xf numFmtId="0" fontId="2" fillId="0" borderId="5" xfId="0" applyFont="1" applyBorder="1"/>
    <xf numFmtId="0" fontId="2" fillId="0" borderId="6" xfId="0" applyFont="1" applyBorder="1"/>
    <xf numFmtId="17" fontId="2" fillId="0" borderId="2" xfId="0" applyNumberFormat="1" applyFont="1" applyFill="1" applyBorder="1"/>
    <xf numFmtId="0" fontId="3" fillId="0" borderId="4" xfId="0" applyFont="1" applyBorder="1"/>
    <xf numFmtId="2" fontId="3" fillId="0" borderId="4" xfId="0" applyNumberFormat="1" applyFont="1" applyBorder="1"/>
    <xf numFmtId="0" fontId="3" fillId="0" borderId="6" xfId="0" applyFont="1" applyBorder="1"/>
    <xf numFmtId="2" fontId="3" fillId="0" borderId="6" xfId="0" applyNumberFormat="1" applyFont="1" applyBorder="1"/>
    <xf numFmtId="0" fontId="3" fillId="0" borderId="8" xfId="0" applyFont="1" applyBorder="1"/>
    <xf numFmtId="0" fontId="3" fillId="0" borderId="9" xfId="0" applyFont="1" applyBorder="1"/>
    <xf numFmtId="168" fontId="2" fillId="0" borderId="3" xfId="0" applyNumberFormat="1" applyFont="1" applyFill="1" applyBorder="1"/>
    <xf numFmtId="0" fontId="13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0" fontId="15" fillId="0" borderId="4" xfId="0" applyNumberFormat="1" applyFont="1" applyFill="1" applyBorder="1" applyAlignment="1">
      <alignment horizontal="center" vertical="center" wrapText="1"/>
    </xf>
    <xf numFmtId="10" fontId="15" fillId="0" borderId="4" xfId="3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6" fillId="2" borderId="4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167" fontId="10" fillId="0" borderId="4" xfId="1" applyNumberFormat="1" applyFont="1" applyBorder="1" applyAlignment="1">
      <alignment horizontal="left" vertical="center" wrapText="1"/>
    </xf>
    <xf numFmtId="17" fontId="10" fillId="0" borderId="4" xfId="0" applyNumberFormat="1" applyFont="1" applyBorder="1" applyAlignment="1">
      <alignment horizontal="left" vertical="center"/>
    </xf>
    <xf numFmtId="10" fontId="10" fillId="0" borderId="4" xfId="3" applyNumberFormat="1" applyFont="1" applyBorder="1" applyAlignment="1">
      <alignment horizontal="left" vertical="center"/>
    </xf>
    <xf numFmtId="166" fontId="10" fillId="0" borderId="4" xfId="1" applyNumberFormat="1" applyFont="1" applyBorder="1" applyAlignment="1">
      <alignment horizontal="left" vertical="center"/>
    </xf>
    <xf numFmtId="166" fontId="10" fillId="0" borderId="0" xfId="1" applyNumberFormat="1" applyFont="1" applyAlignment="1">
      <alignment horizontal="left" vertical="center"/>
    </xf>
    <xf numFmtId="165" fontId="10" fillId="0" borderId="0" xfId="3" applyNumberFormat="1" applyFont="1" applyAlignment="1">
      <alignment horizontal="left" vertical="center"/>
    </xf>
    <xf numFmtId="10" fontId="10" fillId="0" borderId="0" xfId="3" applyNumberFormat="1" applyFont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10" fontId="18" fillId="0" borderId="4" xfId="3" applyNumberFormat="1" applyFont="1" applyBorder="1" applyAlignment="1">
      <alignment horizontal="left" vertical="center"/>
    </xf>
    <xf numFmtId="166" fontId="18" fillId="0" borderId="4" xfId="1" applyNumberFormat="1" applyFont="1" applyBorder="1" applyAlignment="1">
      <alignment horizontal="left" vertical="center"/>
    </xf>
    <xf numFmtId="10" fontId="17" fillId="0" borderId="0" xfId="3" applyNumberFormat="1" applyFont="1" applyAlignment="1">
      <alignment horizontal="left" vertical="center"/>
    </xf>
    <xf numFmtId="10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0" fontId="9" fillId="0" borderId="4" xfId="3" applyNumberFormat="1" applyFont="1" applyBorder="1" applyAlignment="1">
      <alignment horizontal="left" vertical="center"/>
    </xf>
    <xf numFmtId="10" fontId="14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9" fillId="0" borderId="0" xfId="0" applyFont="1" applyFill="1" applyBorder="1" applyAlignment="1">
      <alignment horizontal="right" wrapText="1"/>
    </xf>
    <xf numFmtId="168" fontId="2" fillId="0" borderId="3" xfId="0" applyNumberFormat="1" applyFont="1" applyFill="1" applyBorder="1" applyAlignment="1">
      <alignment horizontal="left"/>
    </xf>
    <xf numFmtId="0" fontId="21" fillId="3" borderId="4" xfId="0" applyFont="1" applyFill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3" fillId="0" borderId="0" xfId="0" applyFont="1" applyBorder="1"/>
    <xf numFmtId="10" fontId="3" fillId="0" borderId="0" xfId="3" applyNumberFormat="1" applyFont="1" applyFill="1" applyBorder="1"/>
    <xf numFmtId="0" fontId="11" fillId="2" borderId="4" xfId="0" applyFont="1" applyFill="1" applyBorder="1" applyAlignment="1">
      <alignment horizontal="center" vertical="top" wrapText="1"/>
    </xf>
    <xf numFmtId="10" fontId="3" fillId="0" borderId="4" xfId="3" applyNumberFormat="1" applyFont="1" applyFill="1" applyBorder="1"/>
    <xf numFmtId="0" fontId="13" fillId="0" borderId="0" xfId="0" applyFont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165" fontId="12" fillId="0" borderId="4" xfId="3" applyNumberFormat="1" applyFont="1" applyBorder="1" applyAlignment="1">
      <alignment horizontal="center"/>
    </xf>
    <xf numFmtId="164" fontId="15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0" fontId="10" fillId="0" borderId="0" xfId="3" applyNumberFormat="1" applyFont="1" applyBorder="1" applyAlignment="1">
      <alignment horizontal="left" vertical="center"/>
    </xf>
    <xf numFmtId="166" fontId="10" fillId="0" borderId="0" xfId="1" applyNumberFormat="1" applyFont="1" applyBorder="1" applyAlignment="1">
      <alignment horizontal="left" vertical="center"/>
    </xf>
    <xf numFmtId="0" fontId="24" fillId="0" borderId="4" xfId="0" applyFont="1" applyBorder="1" applyAlignment="1">
      <alignment horizontal="center" vertical="top" wrapText="1"/>
    </xf>
    <xf numFmtId="172" fontId="24" fillId="0" borderId="4" xfId="0" applyNumberFormat="1" applyFont="1" applyBorder="1" applyAlignment="1">
      <alignment horizontal="right" vertical="top" wrapText="1"/>
    </xf>
    <xf numFmtId="172" fontId="12" fillId="0" borderId="4" xfId="0" applyNumberFormat="1" applyFont="1" applyBorder="1" applyAlignment="1">
      <alignment horizontal="right" vertical="top" wrapText="1"/>
    </xf>
    <xf numFmtId="0" fontId="24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right" vertical="top" wrapText="1"/>
    </xf>
    <xf numFmtId="0" fontId="24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10" fontId="12" fillId="0" borderId="0" xfId="0" applyNumberFormat="1" applyFont="1" applyAlignment="1">
      <alignment horizontal="center"/>
    </xf>
    <xf numFmtId="0" fontId="23" fillId="0" borderId="0" xfId="0" applyFont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0" fontId="24" fillId="0" borderId="4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right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</cellXfs>
  <cellStyles count="8">
    <cellStyle name="Comma" xfId="1" builtinId="3"/>
    <cellStyle name="Comma 3" xfId="5"/>
    <cellStyle name="Euro" xfId="2"/>
    <cellStyle name="Hyperlink 2" xfId="7"/>
    <cellStyle name="Normal" xfId="0" builtinId="0"/>
    <cellStyle name="Normal 2" xfId="6"/>
    <cellStyle name="Percent" xfId="3" builtinId="5"/>
    <cellStyle name="Percent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</xdr:colOff>
      <xdr:row>17</xdr:row>
      <xdr:rowOff>181429</xdr:rowOff>
    </xdr:from>
    <xdr:to>
      <xdr:col>8</xdr:col>
      <xdr:colOff>209097</xdr:colOff>
      <xdr:row>42</xdr:row>
      <xdr:rowOff>98425</xdr:rowOff>
    </xdr:to>
    <xdr:pic>
      <xdr:nvPicPr>
        <xdr:cNvPr id="2" name="Picture 1" descr="BF Utilities LTd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893" y="4671786"/>
          <a:ext cx="7010400" cy="5019675"/>
        </a:xfrm>
        <a:prstGeom prst="rect">
          <a:avLst/>
        </a:prstGeom>
      </xdr:spPr>
    </xdr:pic>
    <xdr:clientData/>
  </xdr:twoCellAnchor>
  <xdr:twoCellAnchor editAs="oneCell">
    <xdr:from>
      <xdr:col>9</xdr:col>
      <xdr:colOff>430081</xdr:colOff>
      <xdr:row>17</xdr:row>
      <xdr:rowOff>120518</xdr:rowOff>
    </xdr:from>
    <xdr:to>
      <xdr:col>19</xdr:col>
      <xdr:colOff>83552</xdr:colOff>
      <xdr:row>42</xdr:row>
      <xdr:rowOff>51121</xdr:rowOff>
    </xdr:to>
    <xdr:pic>
      <xdr:nvPicPr>
        <xdr:cNvPr id="3" name="Picture 2" descr="CESC Ltd.gif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93206" y="4335331"/>
          <a:ext cx="7067096" cy="4693103"/>
        </a:xfrm>
        <a:prstGeom prst="rect">
          <a:avLst/>
        </a:prstGeom>
      </xdr:spPr>
    </xdr:pic>
    <xdr:clientData/>
  </xdr:twoCellAnchor>
  <xdr:twoCellAnchor editAs="oneCell">
    <xdr:from>
      <xdr:col>2</xdr:col>
      <xdr:colOff>21053</xdr:colOff>
      <xdr:row>74</xdr:row>
      <xdr:rowOff>57339</xdr:rowOff>
    </xdr:from>
    <xdr:to>
      <xdr:col>8</xdr:col>
      <xdr:colOff>325400</xdr:colOff>
      <xdr:row>98</xdr:row>
      <xdr:rowOff>178442</xdr:rowOff>
    </xdr:to>
    <xdr:pic>
      <xdr:nvPicPr>
        <xdr:cNvPr id="4" name="Picture 3" descr="Gujarat Industries Power Co.GI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9928" y="16360964"/>
          <a:ext cx="7003597" cy="5074103"/>
        </a:xfrm>
        <a:prstGeom prst="rect">
          <a:avLst/>
        </a:prstGeom>
      </xdr:spPr>
    </xdr:pic>
    <xdr:clientData/>
  </xdr:twoCellAnchor>
  <xdr:twoCellAnchor editAs="oneCell">
    <xdr:from>
      <xdr:col>2</xdr:col>
      <xdr:colOff>20411</xdr:colOff>
      <xdr:row>45</xdr:row>
      <xdr:rowOff>127963</xdr:rowOff>
    </xdr:from>
    <xdr:to>
      <xdr:col>8</xdr:col>
      <xdr:colOff>320222</xdr:colOff>
      <xdr:row>70</xdr:row>
      <xdr:rowOff>42692</xdr:rowOff>
    </xdr:to>
    <xdr:pic>
      <xdr:nvPicPr>
        <xdr:cNvPr id="5" name="Picture 4" descr="Neyveli Lignite Corpn.gi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79286" y="10446713"/>
          <a:ext cx="6999061" cy="5074104"/>
        </a:xfrm>
        <a:prstGeom prst="rect">
          <a:avLst/>
        </a:prstGeom>
      </xdr:spPr>
    </xdr:pic>
    <xdr:clientData/>
  </xdr:twoCellAnchor>
  <xdr:twoCellAnchor editAs="oneCell">
    <xdr:from>
      <xdr:col>9</xdr:col>
      <xdr:colOff>512688</xdr:colOff>
      <xdr:row>74</xdr:row>
      <xdr:rowOff>72724</xdr:rowOff>
    </xdr:from>
    <xdr:to>
      <xdr:col>19</xdr:col>
      <xdr:colOff>153686</xdr:colOff>
      <xdr:row>98</xdr:row>
      <xdr:rowOff>196095</xdr:rowOff>
    </xdr:to>
    <xdr:pic>
      <xdr:nvPicPr>
        <xdr:cNvPr id="6" name="Picture 5" descr="Reliance Infrastructure Ltd.gi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228188" y="16376349"/>
          <a:ext cx="6864123" cy="5076371"/>
        </a:xfrm>
        <a:prstGeom prst="rect">
          <a:avLst/>
        </a:prstGeom>
      </xdr:spPr>
    </xdr:pic>
    <xdr:clientData/>
  </xdr:twoCellAnchor>
  <xdr:twoCellAnchor editAs="oneCell">
    <xdr:from>
      <xdr:col>9</xdr:col>
      <xdr:colOff>422295</xdr:colOff>
      <xdr:row>45</xdr:row>
      <xdr:rowOff>169428</xdr:rowOff>
    </xdr:from>
    <xdr:to>
      <xdr:col>19</xdr:col>
      <xdr:colOff>65561</xdr:colOff>
      <xdr:row>70</xdr:row>
      <xdr:rowOff>86425</xdr:rowOff>
    </xdr:to>
    <xdr:pic>
      <xdr:nvPicPr>
        <xdr:cNvPr id="7" name="Picture 6" descr="Tata Power.gi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137795" y="10488178"/>
          <a:ext cx="6866391" cy="5076372"/>
        </a:xfrm>
        <a:prstGeom prst="rect">
          <a:avLst/>
        </a:prstGeom>
      </xdr:spPr>
    </xdr:pic>
    <xdr:clientData/>
  </xdr:twoCellAnchor>
  <xdr:twoCellAnchor editAs="oneCell">
    <xdr:from>
      <xdr:col>2</xdr:col>
      <xdr:colOff>54090</xdr:colOff>
      <xdr:row>101</xdr:row>
      <xdr:rowOff>128929</xdr:rowOff>
    </xdr:from>
    <xdr:to>
      <xdr:col>8</xdr:col>
      <xdr:colOff>404927</xdr:colOff>
      <xdr:row>126</xdr:row>
      <xdr:rowOff>30050</xdr:rowOff>
    </xdr:to>
    <xdr:pic>
      <xdr:nvPicPr>
        <xdr:cNvPr id="8" name="Picture 7" descr="Torrent.gi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2965" y="22004679"/>
          <a:ext cx="7050087" cy="50604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I5"/>
  <sheetViews>
    <sheetView showGridLines="0" tabSelected="1" zoomScale="75" zoomScaleNormal="75" workbookViewId="0">
      <selection activeCell="I11" sqref="I11"/>
    </sheetView>
  </sheetViews>
  <sheetFormatPr defaultRowHeight="16.5"/>
  <cols>
    <col min="1" max="1" width="9.140625" style="63"/>
    <col min="2" max="2" width="24.140625" style="63" customWidth="1"/>
    <col min="3" max="3" width="21.28515625" style="63" customWidth="1"/>
    <col min="4" max="4" width="22.7109375" style="63" customWidth="1"/>
    <col min="5" max="5" width="19.28515625" style="63" customWidth="1"/>
    <col min="6" max="7" width="16" style="63" customWidth="1"/>
    <col min="8" max="8" width="22.140625" style="63" customWidth="1"/>
    <col min="9" max="9" width="14.28515625" style="63" customWidth="1"/>
    <col min="10" max="16384" width="9.140625" style="63"/>
  </cols>
  <sheetData>
    <row r="4" spans="2:9" ht="33">
      <c r="B4" s="62" t="s">
        <v>2</v>
      </c>
      <c r="C4" s="62" t="s">
        <v>3</v>
      </c>
      <c r="D4" s="62" t="s">
        <v>4</v>
      </c>
      <c r="E4" s="62" t="s">
        <v>5</v>
      </c>
      <c r="F4" s="62" t="s">
        <v>6</v>
      </c>
      <c r="G4" s="62" t="s">
        <v>7</v>
      </c>
      <c r="H4" s="62" t="s">
        <v>8</v>
      </c>
      <c r="I4" s="62" t="s">
        <v>9</v>
      </c>
    </row>
    <row r="5" spans="2:9">
      <c r="B5" s="103">
        <v>1.0609999999999999</v>
      </c>
      <c r="C5" s="64">
        <v>7.8899999999999998E-2</v>
      </c>
      <c r="D5" s="64">
        <v>0.19370000000000001</v>
      </c>
      <c r="E5" s="64">
        <f>D5-C5</f>
        <v>0.11480000000000001</v>
      </c>
      <c r="F5" s="65">
        <f>C5+B5*E5</f>
        <v>0.20070280000000001</v>
      </c>
      <c r="G5" s="102">
        <v>0.11</v>
      </c>
      <c r="H5" s="65">
        <v>0.1133</v>
      </c>
      <c r="I5" s="89">
        <f>F5*30%+G5*70%*(1-H5)</f>
        <v>0.12848673999999999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101"/>
  <sheetViews>
    <sheetView showGridLines="0" zoomScale="60" zoomScaleNormal="60" workbookViewId="0">
      <selection activeCell="H9" sqref="H9"/>
    </sheetView>
  </sheetViews>
  <sheetFormatPr defaultRowHeight="15.75"/>
  <cols>
    <col min="1" max="1" width="11.28515625" style="61" customWidth="1"/>
    <col min="2" max="2" width="6.140625" style="61" customWidth="1"/>
    <col min="3" max="3" width="35" style="61" customWidth="1"/>
    <col min="4" max="4" width="20.85546875" style="61" customWidth="1"/>
    <col min="5" max="5" width="17.28515625" style="61" customWidth="1"/>
    <col min="6" max="10" width="9.140625" style="61"/>
    <col min="11" max="11" width="27" style="61" customWidth="1"/>
    <col min="12" max="16384" width="9.140625" style="61"/>
  </cols>
  <sheetData>
    <row r="1" spans="2:5" ht="16.5" thickBot="1">
      <c r="C1" s="105" t="s">
        <v>103</v>
      </c>
    </row>
    <row r="3" spans="2:5">
      <c r="C3" s="93" t="s">
        <v>100</v>
      </c>
      <c r="D3" s="93" t="s">
        <v>101</v>
      </c>
      <c r="E3" s="93" t="s">
        <v>134</v>
      </c>
    </row>
    <row r="4" spans="2:5">
      <c r="B4" s="99">
        <v>1</v>
      </c>
      <c r="C4" s="94" t="s">
        <v>86</v>
      </c>
      <c r="D4" s="94" t="s">
        <v>87</v>
      </c>
      <c r="E4" s="104">
        <v>1.4379999999999999</v>
      </c>
    </row>
    <row r="5" spans="2:5">
      <c r="B5" s="99">
        <v>2</v>
      </c>
      <c r="C5" s="94" t="s">
        <v>88</v>
      </c>
      <c r="D5" s="94" t="s">
        <v>89</v>
      </c>
      <c r="E5" s="104">
        <v>1.333</v>
      </c>
    </row>
    <row r="6" spans="2:5">
      <c r="B6" s="99">
        <v>3</v>
      </c>
      <c r="C6" s="94" t="s">
        <v>90</v>
      </c>
      <c r="D6" s="94" t="s">
        <v>91</v>
      </c>
      <c r="E6" s="104">
        <v>1.2509999999999999</v>
      </c>
    </row>
    <row r="7" spans="2:5">
      <c r="B7" s="99">
        <v>4</v>
      </c>
      <c r="C7" s="94" t="s">
        <v>92</v>
      </c>
      <c r="D7" s="94" t="s">
        <v>93</v>
      </c>
      <c r="E7" s="104">
        <v>1.079</v>
      </c>
    </row>
    <row r="8" spans="2:5">
      <c r="B8" s="99">
        <v>5</v>
      </c>
      <c r="C8" s="94" t="s">
        <v>94</v>
      </c>
      <c r="D8" s="94" t="s">
        <v>95</v>
      </c>
      <c r="E8" s="104">
        <v>1.046</v>
      </c>
    </row>
    <row r="9" spans="2:5">
      <c r="B9" s="99">
        <v>6</v>
      </c>
      <c r="C9" s="94" t="s">
        <v>96</v>
      </c>
      <c r="D9" s="94" t="s">
        <v>97</v>
      </c>
      <c r="E9" s="104">
        <v>0.97299999999999998</v>
      </c>
    </row>
    <row r="10" spans="2:5">
      <c r="B10" s="99">
        <v>7</v>
      </c>
      <c r="C10" s="94" t="s">
        <v>98</v>
      </c>
      <c r="D10" s="94" t="s">
        <v>99</v>
      </c>
      <c r="E10" s="104">
        <v>0.309</v>
      </c>
    </row>
    <row r="11" spans="2:5">
      <c r="C11" s="100" t="s">
        <v>10</v>
      </c>
      <c r="D11" s="101"/>
      <c r="E11" s="106">
        <f>AVERAGE(E4:E10)</f>
        <v>1.0612857142857144</v>
      </c>
    </row>
    <row r="13" spans="2:5">
      <c r="C13" s="61" t="s">
        <v>135</v>
      </c>
    </row>
    <row r="15" spans="2:5">
      <c r="C15" s="119" t="s">
        <v>133</v>
      </c>
    </row>
    <row r="17" spans="3:11">
      <c r="C17" s="94" t="s">
        <v>86</v>
      </c>
      <c r="K17" s="94" t="s">
        <v>88</v>
      </c>
    </row>
    <row r="45" spans="3:11">
      <c r="C45" s="94" t="s">
        <v>90</v>
      </c>
      <c r="K45" s="94" t="s">
        <v>92</v>
      </c>
    </row>
    <row r="74" spans="3:11">
      <c r="C74" s="94" t="s">
        <v>94</v>
      </c>
      <c r="K74" s="94" t="s">
        <v>96</v>
      </c>
    </row>
    <row r="101" spans="3:3">
      <c r="C101" s="94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I41"/>
  <sheetViews>
    <sheetView workbookViewId="0">
      <selection activeCell="B35" sqref="B35"/>
    </sheetView>
  </sheetViews>
  <sheetFormatPr defaultColWidth="44.42578125" defaultRowHeight="12.75"/>
  <cols>
    <col min="1" max="1" width="3.42578125" style="68" customWidth="1"/>
    <col min="2" max="2" width="7.140625" style="68" customWidth="1"/>
    <col min="3" max="3" width="10.85546875" style="68" customWidth="1"/>
    <col min="4" max="4" width="15.28515625" style="68" customWidth="1"/>
    <col min="5" max="5" width="12.5703125" style="68" bestFit="1" customWidth="1"/>
    <col min="6" max="6" width="18.140625" style="68" customWidth="1"/>
    <col min="7" max="7" width="7.28515625" style="68" bestFit="1" customWidth="1"/>
    <col min="8" max="8" width="16.42578125" style="68" bestFit="1" customWidth="1"/>
    <col min="9" max="16384" width="44.42578125" style="68"/>
  </cols>
  <sheetData>
    <row r="3" spans="1:7">
      <c r="B3" s="120" t="s">
        <v>21</v>
      </c>
      <c r="C3" s="121"/>
      <c r="D3" s="121"/>
      <c r="E3" s="121"/>
      <c r="F3" s="122"/>
    </row>
    <row r="4" spans="1:7">
      <c r="B4" s="69"/>
    </row>
    <row r="5" spans="1:7">
      <c r="B5" s="70" t="s">
        <v>0</v>
      </c>
      <c r="C5" s="70" t="s">
        <v>22</v>
      </c>
      <c r="D5" s="71" t="s">
        <v>23</v>
      </c>
      <c r="E5" s="71" t="s">
        <v>24</v>
      </c>
      <c r="F5" s="71" t="s">
        <v>79</v>
      </c>
      <c r="G5" s="72"/>
    </row>
    <row r="6" spans="1:7">
      <c r="A6" s="68">
        <v>0</v>
      </c>
      <c r="B6" s="70" t="s">
        <v>25</v>
      </c>
      <c r="C6" s="73"/>
      <c r="D6" s="71"/>
      <c r="E6" s="71"/>
      <c r="F6" s="74">
        <v>100</v>
      </c>
      <c r="G6" s="75">
        <v>28946</v>
      </c>
    </row>
    <row r="7" spans="1:7">
      <c r="A7" s="68">
        <f>A6+1</f>
        <v>1</v>
      </c>
      <c r="B7" s="73" t="s">
        <v>26</v>
      </c>
      <c r="C7" s="73">
        <v>1</v>
      </c>
      <c r="D7" s="73" t="s">
        <v>27</v>
      </c>
      <c r="E7" s="76">
        <v>7.0300000000000001E-2</v>
      </c>
      <c r="F7" s="77">
        <f>F6*(1+E7)</f>
        <v>107.03</v>
      </c>
      <c r="G7" s="78"/>
    </row>
    <row r="8" spans="1:7">
      <c r="A8" s="68">
        <f t="shared" ref="A8:A32" si="0">A7+1</f>
        <v>2</v>
      </c>
      <c r="B8" s="73" t="s">
        <v>28</v>
      </c>
      <c r="C8" s="73">
        <f t="shared" ref="C8:C32" si="1">C7+1</f>
        <v>2</v>
      </c>
      <c r="D8" s="73" t="s">
        <v>29</v>
      </c>
      <c r="E8" s="76">
        <v>7.2900000000000006E-2</v>
      </c>
      <c r="F8" s="77">
        <f>F7*(1+E8)</f>
        <v>114.832487</v>
      </c>
      <c r="G8" s="78"/>
    </row>
    <row r="9" spans="1:7">
      <c r="A9" s="68">
        <f t="shared" si="0"/>
        <v>3</v>
      </c>
      <c r="B9" s="73" t="s">
        <v>30</v>
      </c>
      <c r="C9" s="73">
        <f t="shared" si="1"/>
        <v>3</v>
      </c>
      <c r="D9" s="73" t="s">
        <v>31</v>
      </c>
      <c r="E9" s="76">
        <v>8.3599999999999994E-2</v>
      </c>
      <c r="F9" s="77">
        <f t="shared" ref="F9:F32" si="2">F8*(1+E9)</f>
        <v>124.43248291319999</v>
      </c>
      <c r="G9" s="78"/>
    </row>
    <row r="10" spans="1:7">
      <c r="A10" s="68">
        <f t="shared" si="0"/>
        <v>4</v>
      </c>
      <c r="B10" s="73" t="s">
        <v>32</v>
      </c>
      <c r="C10" s="73">
        <f t="shared" si="1"/>
        <v>4</v>
      </c>
      <c r="D10" s="73" t="s">
        <v>33</v>
      </c>
      <c r="E10" s="76">
        <v>9.2899999999999996E-2</v>
      </c>
      <c r="F10" s="77">
        <f t="shared" si="2"/>
        <v>135.99226057583627</v>
      </c>
      <c r="G10" s="78"/>
    </row>
    <row r="11" spans="1:7">
      <c r="A11" s="68">
        <f t="shared" si="0"/>
        <v>5</v>
      </c>
      <c r="B11" s="73" t="s">
        <v>34</v>
      </c>
      <c r="C11" s="73">
        <f t="shared" si="1"/>
        <v>5</v>
      </c>
      <c r="D11" s="73" t="s">
        <v>35</v>
      </c>
      <c r="E11" s="76">
        <v>9.98E-2</v>
      </c>
      <c r="F11" s="77">
        <f t="shared" si="2"/>
        <v>149.56428818130473</v>
      </c>
      <c r="G11" s="78"/>
    </row>
    <row r="12" spans="1:7">
      <c r="A12" s="68">
        <f t="shared" si="0"/>
        <v>6</v>
      </c>
      <c r="B12" s="73" t="s">
        <v>36</v>
      </c>
      <c r="C12" s="73">
        <f t="shared" si="1"/>
        <v>6</v>
      </c>
      <c r="D12" s="73" t="s">
        <v>37</v>
      </c>
      <c r="E12" s="76">
        <v>0.11</v>
      </c>
      <c r="F12" s="77">
        <f t="shared" si="2"/>
        <v>166.01635988124826</v>
      </c>
      <c r="G12" s="78"/>
    </row>
    <row r="13" spans="1:7">
      <c r="A13" s="68">
        <f t="shared" si="0"/>
        <v>7</v>
      </c>
      <c r="B13" s="73" t="s">
        <v>38</v>
      </c>
      <c r="C13" s="73">
        <f t="shared" si="1"/>
        <v>7</v>
      </c>
      <c r="D13" s="73" t="s">
        <v>39</v>
      </c>
      <c r="E13" s="76">
        <v>0.11380000000000001</v>
      </c>
      <c r="F13" s="77">
        <f t="shared" si="2"/>
        <v>184.90902163573429</v>
      </c>
      <c r="G13" s="78"/>
    </row>
    <row r="14" spans="1:7">
      <c r="A14" s="68">
        <f t="shared" si="0"/>
        <v>8</v>
      </c>
      <c r="B14" s="73" t="s">
        <v>40</v>
      </c>
      <c r="C14" s="73">
        <f t="shared" si="1"/>
        <v>8</v>
      </c>
      <c r="D14" s="73" t="s">
        <v>41</v>
      </c>
      <c r="E14" s="76">
        <v>0.1125</v>
      </c>
      <c r="F14" s="77">
        <f t="shared" si="2"/>
        <v>205.71128656975441</v>
      </c>
      <c r="G14" s="78"/>
    </row>
    <row r="15" spans="1:7">
      <c r="A15" s="68">
        <f t="shared" si="0"/>
        <v>9</v>
      </c>
      <c r="B15" s="73" t="s">
        <v>42</v>
      </c>
      <c r="C15" s="73">
        <f t="shared" si="1"/>
        <v>9</v>
      </c>
      <c r="D15" s="73" t="s">
        <v>39</v>
      </c>
      <c r="E15" s="76">
        <v>0.114</v>
      </c>
      <c r="F15" s="77">
        <f t="shared" si="2"/>
        <v>229.16237323870644</v>
      </c>
      <c r="G15" s="78"/>
    </row>
    <row r="16" spans="1:7">
      <c r="A16" s="68">
        <f t="shared" si="0"/>
        <v>10</v>
      </c>
      <c r="B16" s="73" t="s">
        <v>43</v>
      </c>
      <c r="C16" s="73">
        <f t="shared" si="1"/>
        <v>10</v>
      </c>
      <c r="D16" s="73" t="s">
        <v>41</v>
      </c>
      <c r="E16" s="76">
        <v>0.1149</v>
      </c>
      <c r="F16" s="77">
        <f t="shared" si="2"/>
        <v>255.49312992383381</v>
      </c>
      <c r="G16" s="78"/>
    </row>
    <row r="17" spans="1:9">
      <c r="A17" s="68">
        <f t="shared" si="0"/>
        <v>11</v>
      </c>
      <c r="B17" s="73" t="s">
        <v>44</v>
      </c>
      <c r="C17" s="73">
        <f t="shared" si="1"/>
        <v>11</v>
      </c>
      <c r="D17" s="73" t="s">
        <v>41</v>
      </c>
      <c r="E17" s="76">
        <v>0.11410000000000001</v>
      </c>
      <c r="F17" s="77">
        <f t="shared" si="2"/>
        <v>284.64489604814327</v>
      </c>
      <c r="G17" s="78"/>
    </row>
    <row r="18" spans="1:9">
      <c r="A18" s="68">
        <f t="shared" si="0"/>
        <v>12</v>
      </c>
      <c r="B18" s="73" t="s">
        <v>45</v>
      </c>
      <c r="C18" s="73">
        <f t="shared" si="1"/>
        <v>12</v>
      </c>
      <c r="D18" s="73" t="s">
        <v>46</v>
      </c>
      <c r="E18" s="76">
        <v>0.11779999999999999</v>
      </c>
      <c r="F18" s="77">
        <f t="shared" si="2"/>
        <v>318.17606480261452</v>
      </c>
      <c r="G18" s="78"/>
    </row>
    <row r="19" spans="1:9">
      <c r="A19" s="68">
        <f t="shared" si="0"/>
        <v>13</v>
      </c>
      <c r="B19" s="73" t="s">
        <v>47</v>
      </c>
      <c r="C19" s="73">
        <f t="shared" si="1"/>
        <v>13</v>
      </c>
      <c r="D19" s="73" t="s">
        <v>48</v>
      </c>
      <c r="E19" s="76">
        <v>0.1246</v>
      </c>
      <c r="F19" s="77">
        <f t="shared" si="2"/>
        <v>357.82080247702032</v>
      </c>
      <c r="G19" s="78"/>
    </row>
    <row r="20" spans="1:9">
      <c r="A20" s="68">
        <f t="shared" si="0"/>
        <v>14</v>
      </c>
      <c r="B20" s="73" t="s">
        <v>49</v>
      </c>
      <c r="C20" s="73">
        <f t="shared" si="1"/>
        <v>14</v>
      </c>
      <c r="D20" s="73" t="s">
        <v>50</v>
      </c>
      <c r="E20" s="76">
        <v>0.1263</v>
      </c>
      <c r="F20" s="77">
        <f t="shared" si="2"/>
        <v>403.013569829868</v>
      </c>
      <c r="G20" s="78"/>
    </row>
    <row r="21" spans="1:9">
      <c r="A21" s="68">
        <f t="shared" si="0"/>
        <v>15</v>
      </c>
      <c r="B21" s="73" t="s">
        <v>51</v>
      </c>
      <c r="C21" s="73">
        <f t="shared" si="1"/>
        <v>15</v>
      </c>
      <c r="D21" s="73" t="s">
        <v>52</v>
      </c>
      <c r="E21" s="76">
        <v>0.11900000000000001</v>
      </c>
      <c r="F21" s="77">
        <f t="shared" si="2"/>
        <v>450.9721846396223</v>
      </c>
      <c r="G21" s="78"/>
    </row>
    <row r="22" spans="1:9">
      <c r="A22" s="68">
        <f t="shared" si="0"/>
        <v>16</v>
      </c>
      <c r="B22" s="73" t="s">
        <v>53</v>
      </c>
      <c r="C22" s="73">
        <f t="shared" si="1"/>
        <v>16</v>
      </c>
      <c r="D22" s="73" t="s">
        <v>54</v>
      </c>
      <c r="E22" s="76">
        <v>0.13750000000000001</v>
      </c>
      <c r="F22" s="77">
        <f t="shared" si="2"/>
        <v>512.98086002757032</v>
      </c>
      <c r="G22" s="78"/>
    </row>
    <row r="23" spans="1:9">
      <c r="A23" s="68">
        <f t="shared" si="0"/>
        <v>17</v>
      </c>
      <c r="B23" s="73" t="s">
        <v>55</v>
      </c>
      <c r="C23" s="73">
        <f t="shared" si="1"/>
        <v>17</v>
      </c>
      <c r="D23" s="73" t="s">
        <v>56</v>
      </c>
      <c r="E23" s="76">
        <v>0.13689999999999999</v>
      </c>
      <c r="F23" s="77">
        <f t="shared" si="2"/>
        <v>583.20793976534469</v>
      </c>
      <c r="G23" s="78"/>
    </row>
    <row r="24" spans="1:9">
      <c r="A24" s="68">
        <f t="shared" si="0"/>
        <v>18</v>
      </c>
      <c r="B24" s="73" t="s">
        <v>57</v>
      </c>
      <c r="C24" s="73">
        <f t="shared" si="1"/>
        <v>18</v>
      </c>
      <c r="D24" s="73" t="s">
        <v>58</v>
      </c>
      <c r="E24" s="76">
        <v>0.1201</v>
      </c>
      <c r="F24" s="77">
        <f t="shared" si="2"/>
        <v>653.2512133311626</v>
      </c>
      <c r="G24" s="78"/>
    </row>
    <row r="25" spans="1:9">
      <c r="A25" s="68">
        <f t="shared" si="0"/>
        <v>19</v>
      </c>
      <c r="B25" s="73" t="s">
        <v>59</v>
      </c>
      <c r="C25" s="73">
        <f t="shared" si="1"/>
        <v>19</v>
      </c>
      <c r="D25" s="73" t="s">
        <v>60</v>
      </c>
      <c r="E25" s="76">
        <v>0.1186</v>
      </c>
      <c r="F25" s="77">
        <f t="shared" si="2"/>
        <v>730.72680723223846</v>
      </c>
      <c r="G25" s="78"/>
    </row>
    <row r="26" spans="1:9">
      <c r="A26" s="68">
        <f t="shared" si="0"/>
        <v>20</v>
      </c>
      <c r="B26" s="73" t="s">
        <v>61</v>
      </c>
      <c r="C26" s="73">
        <f t="shared" si="1"/>
        <v>20</v>
      </c>
      <c r="D26" s="73" t="s">
        <v>62</v>
      </c>
      <c r="E26" s="76">
        <v>0.1177</v>
      </c>
      <c r="F26" s="77">
        <f t="shared" si="2"/>
        <v>816.73335244347288</v>
      </c>
      <c r="G26" s="79"/>
    </row>
    <row r="27" spans="1:9">
      <c r="A27" s="68">
        <f t="shared" si="0"/>
        <v>21</v>
      </c>
      <c r="B27" s="73" t="s">
        <v>63</v>
      </c>
      <c r="C27" s="73">
        <f t="shared" si="1"/>
        <v>21</v>
      </c>
      <c r="D27" s="73" t="s">
        <v>64</v>
      </c>
      <c r="E27" s="76">
        <v>0.10949999999999999</v>
      </c>
      <c r="F27" s="77">
        <f t="shared" si="2"/>
        <v>906.16565453603312</v>
      </c>
      <c r="G27" s="80"/>
    </row>
    <row r="28" spans="1:9">
      <c r="A28" s="68">
        <f t="shared" si="0"/>
        <v>22</v>
      </c>
      <c r="B28" s="73" t="s">
        <v>65</v>
      </c>
      <c r="C28" s="73">
        <f t="shared" si="1"/>
        <v>22</v>
      </c>
      <c r="D28" s="73" t="s">
        <v>66</v>
      </c>
      <c r="E28" s="76">
        <v>9.4399999999999998E-2</v>
      </c>
      <c r="F28" s="77">
        <f t="shared" si="2"/>
        <v>991.7076923242347</v>
      </c>
      <c r="G28" s="80"/>
    </row>
    <row r="29" spans="1:9">
      <c r="A29" s="68">
        <f t="shared" si="0"/>
        <v>23</v>
      </c>
      <c r="B29" s="73" t="s">
        <v>67</v>
      </c>
      <c r="C29" s="73">
        <f t="shared" si="1"/>
        <v>23</v>
      </c>
      <c r="D29" s="73" t="s">
        <v>68</v>
      </c>
      <c r="E29" s="76">
        <v>7.3399999999999993E-2</v>
      </c>
      <c r="F29" s="77">
        <f t="shared" si="2"/>
        <v>1064.4990369408335</v>
      </c>
      <c r="G29" s="80"/>
    </row>
    <row r="30" spans="1:9">
      <c r="A30" s="68">
        <f t="shared" si="0"/>
        <v>24</v>
      </c>
      <c r="B30" s="73" t="s">
        <v>69</v>
      </c>
      <c r="C30" s="73">
        <f t="shared" si="1"/>
        <v>24</v>
      </c>
      <c r="D30" s="73" t="s">
        <v>70</v>
      </c>
      <c r="E30" s="76">
        <v>5.7099999999999998E-2</v>
      </c>
      <c r="F30" s="77">
        <f t="shared" si="2"/>
        <v>1125.281931950155</v>
      </c>
      <c r="G30" s="80"/>
    </row>
    <row r="31" spans="1:9">
      <c r="A31" s="68">
        <f t="shared" si="0"/>
        <v>25</v>
      </c>
      <c r="B31" s="73" t="s">
        <v>71</v>
      </c>
      <c r="C31" s="73">
        <f t="shared" si="1"/>
        <v>25</v>
      </c>
      <c r="D31" s="73" t="s">
        <v>72</v>
      </c>
      <c r="E31" s="76">
        <v>6.1100000000000002E-2</v>
      </c>
      <c r="F31" s="77">
        <f t="shared" si="2"/>
        <v>1194.0366579923093</v>
      </c>
      <c r="G31" s="80"/>
      <c r="H31" s="80"/>
      <c r="I31" s="79"/>
    </row>
    <row r="32" spans="1:9" s="86" customFormat="1">
      <c r="A32" s="68">
        <f t="shared" si="0"/>
        <v>26</v>
      </c>
      <c r="B32" s="81" t="s">
        <v>73</v>
      </c>
      <c r="C32" s="81">
        <f t="shared" si="1"/>
        <v>26</v>
      </c>
      <c r="D32" s="81" t="s">
        <v>74</v>
      </c>
      <c r="E32" s="82">
        <v>7.3399999999999993E-2</v>
      </c>
      <c r="F32" s="83">
        <f t="shared" si="2"/>
        <v>1281.6789486889447</v>
      </c>
      <c r="G32" s="84"/>
      <c r="H32" s="85"/>
    </row>
    <row r="33" spans="1:7">
      <c r="A33" s="68">
        <f>A32+1</f>
        <v>27</v>
      </c>
      <c r="B33" s="73" t="s">
        <v>75</v>
      </c>
      <c r="C33" s="73">
        <f>C32+1</f>
        <v>27</v>
      </c>
      <c r="D33" s="73" t="s">
        <v>76</v>
      </c>
      <c r="E33" s="76">
        <v>7.8899999999999998E-2</v>
      </c>
      <c r="F33" s="77">
        <f>F32*(1+E33)</f>
        <v>1382.8034177405025</v>
      </c>
      <c r="G33" s="80"/>
    </row>
    <row r="34" spans="1:7">
      <c r="B34" s="107"/>
      <c r="C34" s="107"/>
      <c r="D34" s="107"/>
      <c r="E34" s="108"/>
      <c r="F34" s="109"/>
      <c r="G34" s="80"/>
    </row>
    <row r="35" spans="1:7">
      <c r="B35" s="68" t="s">
        <v>132</v>
      </c>
    </row>
    <row r="37" spans="1:7">
      <c r="B37" s="73" t="s">
        <v>18</v>
      </c>
      <c r="C37" s="73"/>
      <c r="D37" s="73"/>
      <c r="E37" s="92">
        <v>39350</v>
      </c>
    </row>
    <row r="38" spans="1:7">
      <c r="B38" s="73" t="s">
        <v>77</v>
      </c>
      <c r="C38" s="73"/>
      <c r="D38" s="73"/>
      <c r="E38" s="87" t="s">
        <v>75</v>
      </c>
    </row>
    <row r="40" spans="1:7" s="69" customFormat="1">
      <c r="B40" s="70" t="s">
        <v>78</v>
      </c>
      <c r="C40" s="70"/>
      <c r="D40" s="70"/>
      <c r="E40" s="88">
        <f>VLOOKUP(E38,$B$7:$F$33,4)</f>
        <v>7.8899999999999998E-2</v>
      </c>
    </row>
    <row r="41" spans="1:7">
      <c r="E41" s="80"/>
    </row>
  </sheetData>
  <mergeCells count="1">
    <mergeCell ref="B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J21"/>
  <sheetViews>
    <sheetView showGridLines="0" zoomScale="90" zoomScaleNormal="90" workbookViewId="0">
      <selection activeCell="J10" sqref="J10"/>
    </sheetView>
  </sheetViews>
  <sheetFormatPr defaultRowHeight="15"/>
  <cols>
    <col min="1" max="1" width="9.140625" style="66"/>
    <col min="2" max="2" width="23.28515625" style="66" customWidth="1"/>
    <col min="3" max="9" width="13" style="66" customWidth="1"/>
    <col min="10" max="10" width="15.5703125" style="66" customWidth="1"/>
    <col min="11" max="14" width="9.140625" style="66"/>
    <col min="15" max="16" width="17.7109375" style="66" customWidth="1"/>
    <col min="17" max="16384" width="9.140625" style="66"/>
  </cols>
  <sheetData>
    <row r="2" spans="2:10" ht="15" customHeight="1">
      <c r="B2" s="123" t="s">
        <v>102</v>
      </c>
      <c r="C2" s="123"/>
      <c r="D2" s="123"/>
      <c r="E2" s="123"/>
      <c r="F2" s="123"/>
      <c r="G2" s="123"/>
      <c r="H2" s="123"/>
      <c r="I2" s="123"/>
    </row>
    <row r="3" spans="2:10">
      <c r="B3" s="127" t="s">
        <v>80</v>
      </c>
      <c r="C3" s="127"/>
      <c r="D3" s="127"/>
      <c r="E3" s="127"/>
      <c r="F3" s="127"/>
      <c r="G3" s="127"/>
      <c r="H3" s="127"/>
      <c r="I3" s="127"/>
    </row>
    <row r="4" spans="2:10">
      <c r="B4" s="125" t="s">
        <v>104</v>
      </c>
      <c r="C4" s="97">
        <v>2006</v>
      </c>
      <c r="D4" s="128">
        <v>2007</v>
      </c>
      <c r="E4" s="129"/>
      <c r="F4" s="129"/>
      <c r="G4" s="129"/>
      <c r="H4" s="129"/>
      <c r="I4" s="130"/>
    </row>
    <row r="5" spans="2:10">
      <c r="B5" s="126"/>
      <c r="C5" s="116" t="s">
        <v>105</v>
      </c>
      <c r="D5" s="116" t="s">
        <v>106</v>
      </c>
      <c r="E5" s="116" t="s">
        <v>107</v>
      </c>
      <c r="F5" s="116" t="s">
        <v>108</v>
      </c>
      <c r="G5" s="116" t="s">
        <v>109</v>
      </c>
      <c r="H5" s="116" t="s">
        <v>110</v>
      </c>
      <c r="I5" s="117" t="s">
        <v>111</v>
      </c>
      <c r="J5" s="67" t="s">
        <v>10</v>
      </c>
    </row>
    <row r="6" spans="2:10">
      <c r="B6" s="110">
        <v>1</v>
      </c>
      <c r="C6" s="116">
        <v>2</v>
      </c>
      <c r="D6" s="116">
        <v>3</v>
      </c>
      <c r="E6" s="116">
        <v>4</v>
      </c>
      <c r="F6" s="116">
        <v>5</v>
      </c>
      <c r="G6" s="116">
        <v>6</v>
      </c>
      <c r="H6" s="116">
        <v>7</v>
      </c>
      <c r="I6" s="117">
        <v>8</v>
      </c>
    </row>
    <row r="7" spans="2:10" ht="33">
      <c r="B7" s="115" t="s">
        <v>127</v>
      </c>
      <c r="C7" s="111">
        <v>5</v>
      </c>
      <c r="D7" s="111">
        <v>7</v>
      </c>
      <c r="E7" s="111">
        <v>7</v>
      </c>
      <c r="F7" s="111">
        <v>7</v>
      </c>
      <c r="G7" s="111">
        <v>7</v>
      </c>
      <c r="H7" s="111">
        <v>7</v>
      </c>
      <c r="I7" s="112">
        <v>7</v>
      </c>
    </row>
    <row r="8" spans="2:10">
      <c r="B8" s="115" t="s">
        <v>81</v>
      </c>
      <c r="C8" s="111">
        <v>6</v>
      </c>
      <c r="D8" s="111">
        <v>6</v>
      </c>
      <c r="E8" s="111">
        <v>6</v>
      </c>
      <c r="F8" s="111">
        <v>6</v>
      </c>
      <c r="G8" s="111">
        <v>6</v>
      </c>
      <c r="H8" s="111">
        <v>6</v>
      </c>
      <c r="I8" s="112">
        <v>6</v>
      </c>
    </row>
    <row r="9" spans="2:10" ht="18">
      <c r="B9" s="115" t="s">
        <v>128</v>
      </c>
      <c r="C9" s="113">
        <v>10.25</v>
      </c>
      <c r="D9" s="113">
        <v>10.25</v>
      </c>
      <c r="E9" s="113">
        <v>10.25</v>
      </c>
      <c r="F9" s="113">
        <v>10.25</v>
      </c>
      <c r="G9" s="113">
        <v>10.25</v>
      </c>
      <c r="H9" s="113">
        <v>10.25</v>
      </c>
      <c r="I9" s="114">
        <v>10.25</v>
      </c>
    </row>
    <row r="10" spans="2:10" ht="18">
      <c r="B10" s="115" t="s">
        <v>129</v>
      </c>
      <c r="C10" s="113" t="s">
        <v>112</v>
      </c>
      <c r="D10" s="113" t="s">
        <v>113</v>
      </c>
      <c r="E10" s="113" t="s">
        <v>113</v>
      </c>
      <c r="F10" s="113" t="s">
        <v>113</v>
      </c>
      <c r="G10" s="113" t="s">
        <v>113</v>
      </c>
      <c r="H10" s="113" t="s">
        <v>113</v>
      </c>
      <c r="I10" s="114" t="s">
        <v>113</v>
      </c>
      <c r="J10" s="118">
        <v>0.13</v>
      </c>
    </row>
    <row r="11" spans="2:10" ht="18">
      <c r="B11" s="115" t="s">
        <v>130</v>
      </c>
      <c r="C11" s="113" t="s">
        <v>114</v>
      </c>
      <c r="D11" s="113" t="s">
        <v>115</v>
      </c>
      <c r="E11" s="113" t="s">
        <v>115</v>
      </c>
      <c r="F11" s="113" t="s">
        <v>115</v>
      </c>
      <c r="G11" s="113" t="s">
        <v>115</v>
      </c>
      <c r="H11" s="113" t="s">
        <v>115</v>
      </c>
      <c r="I11" s="114" t="s">
        <v>115</v>
      </c>
    </row>
    <row r="12" spans="2:10" ht="33">
      <c r="B12" s="115" t="s">
        <v>131</v>
      </c>
      <c r="C12" s="114"/>
      <c r="D12" s="114"/>
      <c r="E12" s="114"/>
      <c r="F12" s="114"/>
      <c r="G12" s="114"/>
      <c r="H12" s="114"/>
      <c r="I12" s="114"/>
    </row>
    <row r="13" spans="2:10">
      <c r="B13" s="115" t="s">
        <v>82</v>
      </c>
      <c r="C13" s="113" t="s">
        <v>116</v>
      </c>
      <c r="D13" s="113" t="s">
        <v>117</v>
      </c>
      <c r="E13" s="113" t="s">
        <v>118</v>
      </c>
      <c r="F13" s="113" t="s">
        <v>119</v>
      </c>
      <c r="G13" s="113" t="s">
        <v>120</v>
      </c>
      <c r="H13" s="113" t="s">
        <v>121</v>
      </c>
      <c r="I13" s="114" t="s">
        <v>122</v>
      </c>
    </row>
    <row r="14" spans="2:10">
      <c r="B14" s="115" t="s">
        <v>83</v>
      </c>
      <c r="C14" s="113" t="s">
        <v>116</v>
      </c>
      <c r="D14" s="113" t="s">
        <v>117</v>
      </c>
      <c r="E14" s="113" t="s">
        <v>118</v>
      </c>
      <c r="F14" s="113" t="s">
        <v>119</v>
      </c>
      <c r="G14" s="113" t="s">
        <v>120</v>
      </c>
      <c r="H14" s="113" t="s">
        <v>121</v>
      </c>
      <c r="I14" s="114" t="s">
        <v>122</v>
      </c>
    </row>
    <row r="15" spans="2:10">
      <c r="B15" s="124" t="s">
        <v>84</v>
      </c>
      <c r="C15" s="124"/>
      <c r="D15" s="124"/>
      <c r="E15" s="124"/>
      <c r="F15" s="124"/>
      <c r="G15" s="124"/>
      <c r="H15" s="124"/>
      <c r="I15" s="124"/>
    </row>
    <row r="16" spans="2:10">
      <c r="B16" s="124" t="s">
        <v>123</v>
      </c>
      <c r="C16" s="124"/>
      <c r="D16" s="124"/>
      <c r="E16" s="124"/>
      <c r="F16" s="124"/>
      <c r="G16" s="124"/>
      <c r="H16" s="124"/>
      <c r="I16" s="124"/>
    </row>
    <row r="17" spans="2:9">
      <c r="B17" s="124" t="s">
        <v>124</v>
      </c>
      <c r="C17" s="124"/>
      <c r="D17" s="124"/>
      <c r="E17" s="124"/>
      <c r="F17" s="124"/>
      <c r="G17" s="124"/>
      <c r="H17" s="124"/>
      <c r="I17" s="124"/>
    </row>
    <row r="18" spans="2:9">
      <c r="B18" s="124" t="s">
        <v>125</v>
      </c>
      <c r="C18" s="124"/>
      <c r="D18" s="124"/>
      <c r="E18" s="124"/>
      <c r="F18" s="124"/>
      <c r="G18" s="124"/>
      <c r="H18" s="124"/>
      <c r="I18" s="124"/>
    </row>
    <row r="19" spans="2:9">
      <c r="B19" s="124" t="s">
        <v>85</v>
      </c>
      <c r="C19" s="124"/>
      <c r="D19" s="124"/>
      <c r="E19" s="124"/>
      <c r="F19" s="124"/>
      <c r="G19" s="124"/>
      <c r="H19" s="124"/>
      <c r="I19" s="124"/>
    </row>
    <row r="21" spans="2:9">
      <c r="B21" s="66" t="s">
        <v>126</v>
      </c>
    </row>
  </sheetData>
  <mergeCells count="9">
    <mergeCell ref="B2:I2"/>
    <mergeCell ref="B18:I18"/>
    <mergeCell ref="B19:I19"/>
    <mergeCell ref="B4:B5"/>
    <mergeCell ref="B3:I3"/>
    <mergeCell ref="D4:I4"/>
    <mergeCell ref="B15:I15"/>
    <mergeCell ref="B16:I16"/>
    <mergeCell ref="B17:I1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L195"/>
  <sheetViews>
    <sheetView topLeftCell="A162" workbookViewId="0">
      <selection activeCell="F193" sqref="F193"/>
    </sheetView>
  </sheetViews>
  <sheetFormatPr defaultRowHeight="11.25"/>
  <cols>
    <col min="1" max="1" width="9.140625" style="2"/>
    <col min="2" max="2" width="25.28515625" style="2" customWidth="1"/>
    <col min="3" max="7" width="10.7109375" style="2" customWidth="1"/>
    <col min="8" max="8" width="10.7109375" style="3" customWidth="1"/>
    <col min="9" max="9" width="10.7109375" style="2" customWidth="1"/>
    <col min="10" max="10" width="14.7109375" style="2" customWidth="1"/>
    <col min="11" max="16384" width="9.140625" style="2"/>
  </cols>
  <sheetData>
    <row r="3" spans="1:10" ht="18">
      <c r="B3" s="131" t="s">
        <v>11</v>
      </c>
      <c r="C3" s="131"/>
      <c r="D3" s="131"/>
      <c r="E3" s="131"/>
      <c r="F3" s="131"/>
    </row>
    <row r="4" spans="1:10">
      <c r="B4" s="4" t="s">
        <v>1</v>
      </c>
      <c r="C4" s="4" t="s">
        <v>12</v>
      </c>
      <c r="D4" s="4" t="s">
        <v>13</v>
      </c>
      <c r="E4" s="4" t="s">
        <v>14</v>
      </c>
      <c r="F4" s="4" t="s">
        <v>15</v>
      </c>
      <c r="G4" s="5"/>
    </row>
    <row r="5" spans="1:10">
      <c r="A5" s="2" t="s">
        <v>16</v>
      </c>
      <c r="B5" s="6">
        <v>28946</v>
      </c>
      <c r="C5" s="7"/>
      <c r="D5" s="7"/>
      <c r="E5" s="7"/>
      <c r="F5" s="8">
        <v>100</v>
      </c>
      <c r="G5" s="5"/>
      <c r="J5" s="90"/>
    </row>
    <row r="6" spans="1:10" ht="11.25" customHeight="1">
      <c r="B6" s="9">
        <v>34911</v>
      </c>
      <c r="C6" s="10">
        <v>3217.01</v>
      </c>
      <c r="D6" s="10">
        <v>3595.55</v>
      </c>
      <c r="E6" s="10">
        <v>3135.47</v>
      </c>
      <c r="F6" s="10">
        <v>3386.97</v>
      </c>
      <c r="H6" s="11"/>
      <c r="I6" s="12"/>
    </row>
    <row r="7" spans="1:10" ht="11.25" customHeight="1">
      <c r="B7" s="9">
        <f t="shared" ref="B7:B70" si="0">EOMONTH(B6,1)</f>
        <v>34942</v>
      </c>
      <c r="C7" s="10">
        <v>3383.29</v>
      </c>
      <c r="D7" s="10">
        <v>3462.75</v>
      </c>
      <c r="E7" s="10">
        <v>3327.72</v>
      </c>
      <c r="F7" s="10">
        <v>3346.76</v>
      </c>
      <c r="H7" s="13"/>
      <c r="I7" s="14"/>
    </row>
    <row r="8" spans="1:10">
      <c r="B8" s="9">
        <f t="shared" si="0"/>
        <v>34972</v>
      </c>
      <c r="C8" s="10">
        <v>3345.56</v>
      </c>
      <c r="D8" s="10">
        <v>3519.14</v>
      </c>
      <c r="E8" s="10">
        <v>3289.4</v>
      </c>
      <c r="F8" s="10">
        <v>3493.21</v>
      </c>
      <c r="H8" s="13"/>
      <c r="I8" s="14"/>
    </row>
    <row r="9" spans="1:10">
      <c r="B9" s="9">
        <f t="shared" si="0"/>
        <v>35003</v>
      </c>
      <c r="C9" s="10">
        <v>3531.49</v>
      </c>
      <c r="D9" s="10">
        <v>3611.56</v>
      </c>
      <c r="E9" s="10">
        <v>3383.19</v>
      </c>
      <c r="F9" s="10">
        <v>3423.47</v>
      </c>
      <c r="H9" s="13"/>
      <c r="I9" s="14"/>
    </row>
    <row r="10" spans="1:10">
      <c r="B10" s="9">
        <f t="shared" si="0"/>
        <v>35033</v>
      </c>
      <c r="C10" s="10">
        <v>3428.79</v>
      </c>
      <c r="D10" s="10">
        <v>3509.26</v>
      </c>
      <c r="E10" s="10">
        <v>2891.45</v>
      </c>
      <c r="F10" s="10">
        <v>2994.29</v>
      </c>
      <c r="H10" s="13"/>
      <c r="I10" s="14"/>
    </row>
    <row r="11" spans="1:10">
      <c r="B11" s="15">
        <f t="shared" si="0"/>
        <v>35064</v>
      </c>
      <c r="C11" s="16">
        <v>3064.38</v>
      </c>
      <c r="D11" s="16">
        <v>3149.04</v>
      </c>
      <c r="E11" s="16">
        <v>2991.84</v>
      </c>
      <c r="F11" s="16">
        <v>3110.49</v>
      </c>
      <c r="H11" s="13"/>
      <c r="I11" s="14"/>
    </row>
    <row r="12" spans="1:10">
      <c r="B12" s="9">
        <f t="shared" si="0"/>
        <v>35095</v>
      </c>
      <c r="C12" s="17">
        <v>3114.08</v>
      </c>
      <c r="D12" s="17">
        <v>3131.37</v>
      </c>
      <c r="E12" s="17">
        <v>2820.26</v>
      </c>
      <c r="F12" s="17">
        <v>2931.84</v>
      </c>
      <c r="H12" s="13"/>
      <c r="I12" s="14"/>
    </row>
    <row r="13" spans="1:10">
      <c r="B13" s="9">
        <f t="shared" si="0"/>
        <v>35124</v>
      </c>
      <c r="C13" s="10">
        <v>2929.04</v>
      </c>
      <c r="D13" s="10">
        <v>3607.27</v>
      </c>
      <c r="E13" s="10">
        <v>2929.04</v>
      </c>
      <c r="F13" s="10">
        <v>3391.99</v>
      </c>
      <c r="H13" s="13"/>
      <c r="I13" s="14"/>
    </row>
    <row r="14" spans="1:10">
      <c r="B14" s="9">
        <f t="shared" si="0"/>
        <v>35155</v>
      </c>
      <c r="C14" s="10">
        <v>3391.08</v>
      </c>
      <c r="D14" s="10">
        <v>3435.85</v>
      </c>
      <c r="E14" s="10">
        <v>3210.7</v>
      </c>
      <c r="F14" s="10">
        <v>3366.61</v>
      </c>
      <c r="H14" s="13"/>
      <c r="I14" s="14"/>
    </row>
    <row r="15" spans="1:10">
      <c r="B15" s="9">
        <f t="shared" si="0"/>
        <v>35185</v>
      </c>
      <c r="C15" s="10">
        <v>3376.64</v>
      </c>
      <c r="D15" s="10">
        <v>3950.82</v>
      </c>
      <c r="E15" s="10">
        <v>3376.64</v>
      </c>
      <c r="F15" s="10">
        <v>3826.72</v>
      </c>
      <c r="H15" s="13"/>
      <c r="I15" s="14"/>
    </row>
    <row r="16" spans="1:10">
      <c r="B16" s="9">
        <f t="shared" si="0"/>
        <v>35216</v>
      </c>
      <c r="C16" s="10">
        <v>3827.6</v>
      </c>
      <c r="D16" s="10">
        <v>3879.55</v>
      </c>
      <c r="E16" s="10">
        <v>3578.29</v>
      </c>
      <c r="F16" s="10">
        <v>3724.97</v>
      </c>
    </row>
    <row r="17" spans="2:10">
      <c r="B17" s="9">
        <f t="shared" si="0"/>
        <v>35246</v>
      </c>
      <c r="C17" s="10">
        <v>3731.96</v>
      </c>
      <c r="D17" s="10">
        <v>4131.22</v>
      </c>
      <c r="E17" s="10">
        <v>3731.96</v>
      </c>
      <c r="F17" s="10">
        <v>3812.52</v>
      </c>
      <c r="H17" s="13"/>
    </row>
    <row r="18" spans="2:10">
      <c r="B18" s="9">
        <f t="shared" si="0"/>
        <v>35277</v>
      </c>
      <c r="C18" s="10">
        <v>3798.87</v>
      </c>
      <c r="D18" s="10">
        <v>3820.95</v>
      </c>
      <c r="E18" s="10">
        <v>3387.39</v>
      </c>
      <c r="F18" s="10">
        <v>3536.94</v>
      </c>
      <c r="H18" s="13"/>
    </row>
    <row r="19" spans="2:10">
      <c r="B19" s="9">
        <f t="shared" si="0"/>
        <v>35308</v>
      </c>
      <c r="C19" s="10">
        <v>3539.97</v>
      </c>
      <c r="D19" s="10">
        <v>3585.15</v>
      </c>
      <c r="E19" s="10">
        <v>3276.15</v>
      </c>
      <c r="F19" s="10">
        <v>3514.61</v>
      </c>
      <c r="H19" s="13"/>
    </row>
    <row r="20" spans="2:10">
      <c r="B20" s="9">
        <f t="shared" si="0"/>
        <v>35338</v>
      </c>
      <c r="C20" s="10">
        <v>3519.42</v>
      </c>
      <c r="D20" s="10">
        <v>3586.89</v>
      </c>
      <c r="E20" s="10">
        <v>3205.23</v>
      </c>
      <c r="F20" s="10">
        <v>3239.48</v>
      </c>
      <c r="H20" s="13"/>
    </row>
    <row r="21" spans="2:10">
      <c r="B21" s="9">
        <f t="shared" si="0"/>
        <v>35369</v>
      </c>
      <c r="C21" s="10">
        <v>3249.15</v>
      </c>
      <c r="D21" s="10">
        <v>3344.67</v>
      </c>
      <c r="E21" s="10">
        <v>2930.93</v>
      </c>
      <c r="F21" s="10">
        <v>3163.78</v>
      </c>
      <c r="H21" s="13"/>
    </row>
    <row r="22" spans="2:10">
      <c r="B22" s="9">
        <f t="shared" si="0"/>
        <v>35399</v>
      </c>
      <c r="C22" s="10">
        <v>3164.03</v>
      </c>
      <c r="D22" s="10">
        <v>3190.82</v>
      </c>
      <c r="E22" s="10">
        <v>2847.48</v>
      </c>
      <c r="F22" s="10">
        <v>2890.5</v>
      </c>
      <c r="H22" s="13"/>
    </row>
    <row r="23" spans="2:10">
      <c r="B23" s="9">
        <f t="shared" si="0"/>
        <v>35430</v>
      </c>
      <c r="C23" s="16">
        <v>2883.88</v>
      </c>
      <c r="D23" s="16">
        <v>3127.19</v>
      </c>
      <c r="E23" s="16">
        <v>2713.12</v>
      </c>
      <c r="F23" s="16">
        <v>3085.2</v>
      </c>
      <c r="H23" s="13"/>
    </row>
    <row r="24" spans="2:10">
      <c r="B24" s="1">
        <f t="shared" si="0"/>
        <v>35461</v>
      </c>
      <c r="C24" s="17">
        <v>3096.65</v>
      </c>
      <c r="D24" s="17">
        <v>3812.31</v>
      </c>
      <c r="E24" s="17">
        <v>3096.65</v>
      </c>
      <c r="F24" s="17">
        <v>3382.47</v>
      </c>
      <c r="H24" s="13"/>
    </row>
    <row r="25" spans="2:10">
      <c r="B25" s="9">
        <f t="shared" si="0"/>
        <v>35489</v>
      </c>
      <c r="C25" s="10">
        <v>3379.76</v>
      </c>
      <c r="D25" s="10">
        <v>3735.89</v>
      </c>
      <c r="E25" s="10">
        <v>3316.15</v>
      </c>
      <c r="F25" s="10">
        <v>3651.91</v>
      </c>
      <c r="H25" s="13"/>
    </row>
    <row r="26" spans="2:10">
      <c r="B26" s="9">
        <f t="shared" si="0"/>
        <v>35520</v>
      </c>
      <c r="C26" s="10">
        <v>3713.74</v>
      </c>
      <c r="D26" s="10">
        <v>4029.56</v>
      </c>
      <c r="E26" s="10">
        <v>3318.9</v>
      </c>
      <c r="F26" s="10">
        <v>3360.89</v>
      </c>
      <c r="H26" s="13"/>
      <c r="I26" s="18"/>
    </row>
    <row r="27" spans="2:10">
      <c r="B27" s="9">
        <f t="shared" si="0"/>
        <v>35550</v>
      </c>
      <c r="C27" s="10">
        <v>3339.47</v>
      </c>
      <c r="D27" s="10">
        <v>3879.21</v>
      </c>
      <c r="E27" s="10">
        <v>3315.36</v>
      </c>
      <c r="F27" s="10">
        <v>3841.11</v>
      </c>
      <c r="H27" s="13"/>
      <c r="I27" s="14"/>
    </row>
    <row r="28" spans="2:10">
      <c r="B28" s="9">
        <f t="shared" si="0"/>
        <v>35581</v>
      </c>
      <c r="C28" s="10">
        <v>3838.44</v>
      </c>
      <c r="D28" s="10">
        <v>3838.44</v>
      </c>
      <c r="E28" s="10">
        <v>3652.2</v>
      </c>
      <c r="F28" s="10">
        <v>3755.1</v>
      </c>
      <c r="J28" s="20"/>
    </row>
    <row r="29" spans="2:10">
      <c r="B29" s="9">
        <f t="shared" si="0"/>
        <v>35611</v>
      </c>
      <c r="C29" s="10">
        <v>3758.39</v>
      </c>
      <c r="D29" s="10">
        <v>4272.4399999999996</v>
      </c>
      <c r="E29" s="10">
        <v>3747.14</v>
      </c>
      <c r="F29" s="10">
        <v>4256.09</v>
      </c>
      <c r="H29" s="13"/>
    </row>
    <row r="30" spans="2:10">
      <c r="B30" s="9">
        <f t="shared" si="0"/>
        <v>35642</v>
      </c>
      <c r="C30" s="10">
        <v>4263.1099999999997</v>
      </c>
      <c r="D30" s="10">
        <v>4448.0600000000004</v>
      </c>
      <c r="E30" s="10">
        <v>4105.28</v>
      </c>
      <c r="F30" s="10">
        <v>4305.76</v>
      </c>
      <c r="H30" s="13"/>
    </row>
    <row r="31" spans="2:10">
      <c r="B31" s="9">
        <f t="shared" si="0"/>
        <v>35673</v>
      </c>
      <c r="C31" s="10">
        <v>4322.1899999999996</v>
      </c>
      <c r="D31" s="10">
        <v>4605.41</v>
      </c>
      <c r="E31" s="10">
        <v>3851.04</v>
      </c>
      <c r="F31" s="10">
        <v>3876.08</v>
      </c>
      <c r="H31" s="13"/>
    </row>
    <row r="32" spans="2:10">
      <c r="B32" s="9">
        <f t="shared" si="0"/>
        <v>35703</v>
      </c>
      <c r="C32" s="10">
        <v>3875.26</v>
      </c>
      <c r="D32" s="10">
        <v>4112.4799999999996</v>
      </c>
      <c r="E32" s="10">
        <v>3758.52</v>
      </c>
      <c r="F32" s="10">
        <v>3902.03</v>
      </c>
      <c r="H32" s="13"/>
    </row>
    <row r="33" spans="2:10">
      <c r="B33" s="9">
        <f t="shared" si="0"/>
        <v>35734</v>
      </c>
      <c r="C33" s="10">
        <v>3885.41</v>
      </c>
      <c r="D33" s="10">
        <v>4166.1400000000003</v>
      </c>
      <c r="E33" s="10">
        <v>3795.66</v>
      </c>
      <c r="F33" s="10">
        <v>3803.24</v>
      </c>
      <c r="H33" s="13"/>
    </row>
    <row r="34" spans="2:10">
      <c r="B34" s="9">
        <f t="shared" si="0"/>
        <v>35764</v>
      </c>
      <c r="C34" s="10">
        <v>3814.75</v>
      </c>
      <c r="D34" s="10">
        <v>3852.24</v>
      </c>
      <c r="E34" s="10">
        <v>3388.46</v>
      </c>
      <c r="F34" s="10">
        <v>3560.29</v>
      </c>
      <c r="H34" s="13"/>
    </row>
    <row r="35" spans="2:10">
      <c r="B35" s="15">
        <f t="shared" si="0"/>
        <v>35795</v>
      </c>
      <c r="C35" s="16">
        <v>3536.07</v>
      </c>
      <c r="D35" s="16">
        <v>3711.26</v>
      </c>
      <c r="E35" s="16">
        <v>3247.63</v>
      </c>
      <c r="F35" s="16">
        <v>3658.98</v>
      </c>
      <c r="H35" s="13"/>
    </row>
    <row r="36" spans="2:10">
      <c r="B36" s="1">
        <f t="shared" si="0"/>
        <v>35826</v>
      </c>
      <c r="C36" s="17">
        <v>3658.34</v>
      </c>
      <c r="D36" s="17">
        <v>3792.86</v>
      </c>
      <c r="E36" s="17">
        <v>3164.66</v>
      </c>
      <c r="F36" s="17">
        <v>3224.36</v>
      </c>
      <c r="H36" s="13"/>
    </row>
    <row r="37" spans="2:10">
      <c r="B37" s="9">
        <f t="shared" si="0"/>
        <v>35854</v>
      </c>
      <c r="C37" s="10">
        <v>3288.78</v>
      </c>
      <c r="D37" s="10">
        <v>3639.84</v>
      </c>
      <c r="E37" s="10">
        <v>3261.38</v>
      </c>
      <c r="F37" s="10">
        <v>3622.22</v>
      </c>
      <c r="H37" s="13"/>
      <c r="J37" s="3"/>
    </row>
    <row r="38" spans="2:10">
      <c r="B38" s="9">
        <f t="shared" si="0"/>
        <v>35885</v>
      </c>
      <c r="C38" s="10">
        <v>3657.57</v>
      </c>
      <c r="D38" s="10">
        <v>3999.03</v>
      </c>
      <c r="E38" s="10">
        <v>3600.06</v>
      </c>
      <c r="F38" s="10">
        <v>3892.75</v>
      </c>
      <c r="H38" s="13"/>
      <c r="I38" s="18"/>
      <c r="J38" s="3"/>
    </row>
    <row r="39" spans="2:10">
      <c r="B39" s="9">
        <f t="shared" si="0"/>
        <v>35915</v>
      </c>
      <c r="C39" s="10">
        <v>3901.44</v>
      </c>
      <c r="D39" s="10">
        <v>4322</v>
      </c>
      <c r="E39" s="10">
        <v>3901.44</v>
      </c>
      <c r="F39" s="10">
        <v>4006.81</v>
      </c>
      <c r="H39" s="13"/>
      <c r="I39" s="21"/>
      <c r="J39" s="3"/>
    </row>
    <row r="40" spans="2:10">
      <c r="B40" s="9">
        <f t="shared" si="0"/>
        <v>35946</v>
      </c>
      <c r="C40" s="10">
        <v>4058.75</v>
      </c>
      <c r="D40" s="10">
        <v>4156.58</v>
      </c>
      <c r="E40" s="10">
        <v>3589.24</v>
      </c>
      <c r="F40" s="10">
        <v>3686.39</v>
      </c>
      <c r="I40" s="14"/>
      <c r="J40" s="3"/>
    </row>
    <row r="41" spans="2:10">
      <c r="B41" s="9">
        <f t="shared" si="0"/>
        <v>35976</v>
      </c>
      <c r="C41" s="10">
        <v>3737.25</v>
      </c>
      <c r="D41" s="10">
        <v>3823.15</v>
      </c>
      <c r="E41" s="10">
        <v>2951.45</v>
      </c>
      <c r="F41" s="10">
        <v>3250.69</v>
      </c>
      <c r="H41" s="13"/>
      <c r="I41" s="14"/>
      <c r="J41" s="3"/>
    </row>
    <row r="42" spans="2:10">
      <c r="B42" s="9">
        <f t="shared" si="0"/>
        <v>36007</v>
      </c>
      <c r="C42" s="10">
        <v>3210.6</v>
      </c>
      <c r="D42" s="10">
        <v>3525.9</v>
      </c>
      <c r="E42" s="10">
        <v>3079.43</v>
      </c>
      <c r="F42" s="10">
        <v>3211.31</v>
      </c>
      <c r="H42" s="13"/>
      <c r="I42" s="14"/>
      <c r="J42" s="3"/>
    </row>
    <row r="43" spans="2:10">
      <c r="B43" s="9">
        <f t="shared" si="0"/>
        <v>36038</v>
      </c>
      <c r="C43" s="10">
        <v>3159.02</v>
      </c>
      <c r="D43" s="10">
        <v>3163.28</v>
      </c>
      <c r="E43" s="10">
        <v>2838.99</v>
      </c>
      <c r="F43" s="10">
        <v>2933.85</v>
      </c>
      <c r="H43" s="13"/>
      <c r="I43" s="14"/>
      <c r="J43" s="3"/>
    </row>
    <row r="44" spans="2:10">
      <c r="B44" s="9">
        <f t="shared" si="0"/>
        <v>36068</v>
      </c>
      <c r="C44" s="10">
        <v>2862.24</v>
      </c>
      <c r="D44" s="10">
        <v>3266.71</v>
      </c>
      <c r="E44" s="10">
        <v>2850.3</v>
      </c>
      <c r="F44" s="10">
        <v>3102.29</v>
      </c>
      <c r="H44" s="13"/>
      <c r="I44" s="14"/>
      <c r="J44" s="3"/>
    </row>
    <row r="45" spans="2:10">
      <c r="B45" s="9">
        <f t="shared" si="0"/>
        <v>36099</v>
      </c>
      <c r="C45" s="10">
        <v>3036.15</v>
      </c>
      <c r="D45" s="10">
        <v>3045.54</v>
      </c>
      <c r="E45" s="10">
        <v>2741.22</v>
      </c>
      <c r="F45" s="10">
        <v>2812.49</v>
      </c>
      <c r="H45" s="13"/>
      <c r="I45" s="14"/>
      <c r="J45" s="3"/>
    </row>
    <row r="46" spans="2:10">
      <c r="B46" s="9">
        <f t="shared" si="0"/>
        <v>36129</v>
      </c>
      <c r="C46" s="10">
        <v>2820.23</v>
      </c>
      <c r="D46" s="10">
        <v>3027.2</v>
      </c>
      <c r="E46" s="10">
        <v>2741.7</v>
      </c>
      <c r="F46" s="10">
        <v>2810.66</v>
      </c>
      <c r="H46" s="13"/>
      <c r="I46" s="14"/>
      <c r="J46" s="3"/>
    </row>
    <row r="47" spans="2:10">
      <c r="B47" s="15">
        <f t="shared" si="0"/>
        <v>36160</v>
      </c>
      <c r="C47" s="16">
        <v>2803.73</v>
      </c>
      <c r="D47" s="16">
        <v>3118.59</v>
      </c>
      <c r="E47" s="16">
        <v>2790.32</v>
      </c>
      <c r="F47" s="16">
        <v>3055.41</v>
      </c>
      <c r="H47" s="13"/>
      <c r="I47" s="14"/>
      <c r="J47" s="22"/>
    </row>
    <row r="48" spans="2:10">
      <c r="B48" s="1">
        <f t="shared" si="0"/>
        <v>36191</v>
      </c>
      <c r="C48" s="17">
        <v>3064.95</v>
      </c>
      <c r="D48" s="17">
        <v>3515.49</v>
      </c>
      <c r="E48" s="17">
        <v>3042.25</v>
      </c>
      <c r="F48" s="17">
        <v>3315.57</v>
      </c>
      <c r="H48" s="13"/>
      <c r="I48" s="14"/>
    </row>
    <row r="49" spans="2:10">
      <c r="B49" s="9">
        <f t="shared" si="0"/>
        <v>36219</v>
      </c>
      <c r="C49" s="10">
        <v>3331.91</v>
      </c>
      <c r="D49" s="10">
        <v>3406.28</v>
      </c>
      <c r="E49" s="10">
        <v>3157.7</v>
      </c>
      <c r="F49" s="10">
        <v>3399.63</v>
      </c>
      <c r="H49" s="13"/>
      <c r="I49" s="14"/>
      <c r="J49" s="3"/>
    </row>
    <row r="50" spans="2:10">
      <c r="B50" s="9">
        <f t="shared" si="0"/>
        <v>36250</v>
      </c>
      <c r="C50" s="10">
        <v>3447.5</v>
      </c>
      <c r="D50" s="10">
        <v>3817.94</v>
      </c>
      <c r="E50" s="10">
        <v>3417.22</v>
      </c>
      <c r="F50" s="10">
        <v>3739.96</v>
      </c>
      <c r="H50" s="13"/>
      <c r="I50" s="14"/>
      <c r="J50" s="3"/>
    </row>
    <row r="51" spans="2:10">
      <c r="B51" s="9">
        <f t="shared" si="0"/>
        <v>36280</v>
      </c>
      <c r="C51" s="10">
        <v>3750.22</v>
      </c>
      <c r="D51" s="10">
        <v>3754.73</v>
      </c>
      <c r="E51" s="10">
        <v>3183.47</v>
      </c>
      <c r="F51" s="10">
        <v>3325.69</v>
      </c>
      <c r="H51" s="13"/>
      <c r="I51" s="14"/>
      <c r="J51" s="3"/>
    </row>
    <row r="52" spans="2:10">
      <c r="B52" s="9">
        <f t="shared" si="0"/>
        <v>36311</v>
      </c>
      <c r="C52" s="10">
        <v>3380.61</v>
      </c>
      <c r="D52" s="10">
        <v>4197.08</v>
      </c>
      <c r="E52" s="10">
        <v>3363.06</v>
      </c>
      <c r="F52" s="10">
        <v>3963.56</v>
      </c>
      <c r="I52" s="14"/>
      <c r="J52" s="3"/>
    </row>
    <row r="53" spans="2:10">
      <c r="B53" s="9">
        <f t="shared" si="0"/>
        <v>36341</v>
      </c>
      <c r="C53" s="10">
        <v>3954.26</v>
      </c>
      <c r="D53" s="10">
        <v>4285.99</v>
      </c>
      <c r="E53" s="10">
        <v>3830.15</v>
      </c>
      <c r="F53" s="10">
        <v>4140.7299999999996</v>
      </c>
      <c r="H53" s="13"/>
      <c r="I53" s="14"/>
      <c r="J53" s="3"/>
    </row>
    <row r="54" spans="2:10">
      <c r="B54" s="9">
        <f t="shared" si="0"/>
        <v>36372</v>
      </c>
      <c r="C54" s="10">
        <v>4156.62</v>
      </c>
      <c r="D54" s="10">
        <v>4810.33</v>
      </c>
      <c r="E54" s="10">
        <v>4120.7299999999996</v>
      </c>
      <c r="F54" s="10">
        <v>4542.34</v>
      </c>
      <c r="H54" s="13"/>
      <c r="I54" s="14"/>
      <c r="J54" s="3"/>
    </row>
    <row r="55" spans="2:10">
      <c r="B55" s="9">
        <f t="shared" si="0"/>
        <v>36403</v>
      </c>
      <c r="C55" s="10">
        <v>4571.3599999999997</v>
      </c>
      <c r="D55" s="10">
        <v>4965.79</v>
      </c>
      <c r="E55" s="10">
        <v>4470.5200000000004</v>
      </c>
      <c r="F55" s="10">
        <v>4898.21</v>
      </c>
      <c r="H55" s="13"/>
      <c r="I55" s="14"/>
      <c r="J55" s="3"/>
    </row>
    <row r="56" spans="2:10">
      <c r="B56" s="9">
        <f t="shared" si="0"/>
        <v>36433</v>
      </c>
      <c r="C56" s="10">
        <v>4910.6400000000003</v>
      </c>
      <c r="D56" s="10">
        <v>4914.12</v>
      </c>
      <c r="E56" s="10">
        <v>4513.55</v>
      </c>
      <c r="F56" s="10">
        <v>4764.42</v>
      </c>
      <c r="H56" s="13"/>
      <c r="I56" s="14"/>
      <c r="J56" s="3"/>
    </row>
    <row r="57" spans="2:10">
      <c r="B57" s="9">
        <f t="shared" si="0"/>
        <v>36464</v>
      </c>
      <c r="C57" s="10">
        <v>4808.63</v>
      </c>
      <c r="D57" s="10">
        <v>5150.99</v>
      </c>
      <c r="E57" s="10">
        <v>4368.8500000000004</v>
      </c>
      <c r="F57" s="10">
        <v>4444.5600000000004</v>
      </c>
      <c r="H57" s="13"/>
      <c r="I57" s="14"/>
      <c r="J57" s="3"/>
    </row>
    <row r="58" spans="2:10">
      <c r="B58" s="9">
        <f t="shared" si="0"/>
        <v>36494</v>
      </c>
      <c r="C58" s="10">
        <v>4490.0600000000004</v>
      </c>
      <c r="D58" s="10">
        <v>4770.1099999999997</v>
      </c>
      <c r="E58" s="10">
        <v>4209.41</v>
      </c>
      <c r="F58" s="10">
        <v>4622.21</v>
      </c>
      <c r="H58" s="13"/>
      <c r="I58" s="14"/>
      <c r="J58" s="3"/>
    </row>
    <row r="59" spans="2:10">
      <c r="B59" s="15">
        <f t="shared" si="0"/>
        <v>36525</v>
      </c>
      <c r="C59" s="16">
        <v>4609.66</v>
      </c>
      <c r="D59" s="16">
        <v>5077.2299999999996</v>
      </c>
      <c r="E59" s="16">
        <v>4584.74</v>
      </c>
      <c r="F59" s="16">
        <v>5005.82</v>
      </c>
      <c r="H59" s="13"/>
      <c r="I59" s="14"/>
      <c r="J59" s="22"/>
    </row>
    <row r="60" spans="2:10">
      <c r="B60" s="1">
        <f t="shared" si="0"/>
        <v>36556</v>
      </c>
      <c r="C60" s="17">
        <v>5209.54</v>
      </c>
      <c r="D60" s="17">
        <v>5668.28</v>
      </c>
      <c r="E60" s="17">
        <v>5184.4799999999996</v>
      </c>
      <c r="F60" s="17">
        <v>5205.29</v>
      </c>
      <c r="H60" s="13"/>
      <c r="I60" s="14"/>
    </row>
    <row r="61" spans="2:10">
      <c r="B61" s="9">
        <f t="shared" si="0"/>
        <v>36585</v>
      </c>
      <c r="C61" s="10">
        <v>5217.6499999999996</v>
      </c>
      <c r="D61" s="10">
        <v>6150.69</v>
      </c>
      <c r="E61" s="10">
        <v>5127.79</v>
      </c>
      <c r="F61" s="10">
        <v>5446.98</v>
      </c>
      <c r="H61" s="13"/>
      <c r="I61" s="14"/>
      <c r="J61" s="3"/>
    </row>
    <row r="62" spans="2:10">
      <c r="B62" s="9">
        <f t="shared" si="0"/>
        <v>36616</v>
      </c>
      <c r="C62" s="10">
        <v>5464.65</v>
      </c>
      <c r="D62" s="10">
        <v>5828.79</v>
      </c>
      <c r="E62" s="10">
        <v>4867.2299999999996</v>
      </c>
      <c r="F62" s="10">
        <v>5001.28</v>
      </c>
      <c r="H62" s="13"/>
      <c r="I62" s="14"/>
      <c r="J62" s="3"/>
    </row>
    <row r="63" spans="2:10">
      <c r="B63" s="9">
        <f t="shared" si="0"/>
        <v>36646</v>
      </c>
      <c r="C63" s="10">
        <v>5070.5</v>
      </c>
      <c r="D63" s="10">
        <v>5542.81</v>
      </c>
      <c r="E63" s="10">
        <v>4284.17</v>
      </c>
      <c r="F63" s="10">
        <v>4657.55</v>
      </c>
      <c r="H63" s="13"/>
      <c r="I63" s="14"/>
      <c r="J63" s="3"/>
    </row>
    <row r="64" spans="2:10">
      <c r="B64" s="9">
        <f t="shared" si="0"/>
        <v>36677</v>
      </c>
      <c r="C64" s="10">
        <v>4736.0200000000004</v>
      </c>
      <c r="D64" s="10">
        <v>4757.8900000000003</v>
      </c>
      <c r="E64" s="10">
        <v>3831.86</v>
      </c>
      <c r="F64" s="10">
        <v>4433.6099999999997</v>
      </c>
      <c r="I64" s="14"/>
      <c r="J64" s="3"/>
    </row>
    <row r="65" spans="2:10">
      <c r="B65" s="9">
        <f t="shared" si="0"/>
        <v>36707</v>
      </c>
      <c r="C65" s="10">
        <v>4406.5200000000004</v>
      </c>
      <c r="D65" s="10">
        <v>4919.63</v>
      </c>
      <c r="E65" s="10">
        <v>4321.26</v>
      </c>
      <c r="F65" s="10">
        <v>4748.7700000000004</v>
      </c>
      <c r="H65" s="13"/>
      <c r="I65" s="14"/>
      <c r="J65" s="3"/>
    </row>
    <row r="66" spans="2:10">
      <c r="B66" s="9">
        <f t="shared" si="0"/>
        <v>36738</v>
      </c>
      <c r="C66" s="10">
        <v>4846.6899999999996</v>
      </c>
      <c r="D66" s="10">
        <v>5058.8999999999996</v>
      </c>
      <c r="E66" s="10">
        <v>4052.61</v>
      </c>
      <c r="F66" s="10">
        <v>4279.8599999999997</v>
      </c>
      <c r="H66" s="13"/>
      <c r="I66" s="14"/>
      <c r="J66" s="3"/>
    </row>
    <row r="67" spans="2:10">
      <c r="B67" s="9">
        <f t="shared" si="0"/>
        <v>36769</v>
      </c>
      <c r="C67" s="10">
        <v>4295.3500000000004</v>
      </c>
      <c r="D67" s="10">
        <v>4500.3</v>
      </c>
      <c r="E67" s="10">
        <v>4142.8100000000004</v>
      </c>
      <c r="F67" s="10">
        <v>4477.3100000000004</v>
      </c>
      <c r="H67" s="13"/>
      <c r="I67" s="14"/>
      <c r="J67" s="3"/>
    </row>
    <row r="68" spans="2:10">
      <c r="B68" s="9">
        <f t="shared" si="0"/>
        <v>36799</v>
      </c>
      <c r="C68" s="10">
        <v>4571.8900000000003</v>
      </c>
      <c r="D68" s="10">
        <v>4790.63</v>
      </c>
      <c r="E68" s="10">
        <v>4004.73</v>
      </c>
      <c r="F68" s="10">
        <v>4090.38</v>
      </c>
      <c r="H68" s="13"/>
      <c r="I68" s="14"/>
      <c r="J68" s="3"/>
    </row>
    <row r="69" spans="2:10">
      <c r="B69" s="9">
        <f t="shared" si="0"/>
        <v>36830</v>
      </c>
      <c r="C69" s="10">
        <v>4035.64</v>
      </c>
      <c r="D69" s="10">
        <v>4197.3900000000003</v>
      </c>
      <c r="E69" s="10">
        <v>3491.55</v>
      </c>
      <c r="F69" s="10">
        <v>3711.02</v>
      </c>
      <c r="H69" s="13"/>
      <c r="I69" s="14"/>
      <c r="J69" s="3"/>
    </row>
    <row r="70" spans="2:10">
      <c r="B70" s="9">
        <f t="shared" si="0"/>
        <v>36860</v>
      </c>
      <c r="C70" s="10">
        <v>3749.35</v>
      </c>
      <c r="D70" s="10">
        <v>4046.19</v>
      </c>
      <c r="E70" s="10">
        <v>3734.98</v>
      </c>
      <c r="F70" s="10">
        <v>3997.99</v>
      </c>
      <c r="H70" s="13"/>
      <c r="I70" s="14"/>
      <c r="J70" s="3"/>
    </row>
    <row r="71" spans="2:10">
      <c r="B71" s="15">
        <f t="shared" ref="B71:B134" si="1">EOMONTH(B70,1)</f>
        <v>36891</v>
      </c>
      <c r="C71" s="16">
        <v>3968.89</v>
      </c>
      <c r="D71" s="16">
        <v>4332.6499999999996</v>
      </c>
      <c r="E71" s="16">
        <v>3803.69</v>
      </c>
      <c r="F71" s="16">
        <v>3972.12</v>
      </c>
      <c r="H71" s="13"/>
      <c r="I71" s="14"/>
      <c r="J71" s="22"/>
    </row>
    <row r="72" spans="2:10">
      <c r="B72" s="1">
        <f t="shared" si="1"/>
        <v>36922</v>
      </c>
      <c r="C72" s="17">
        <v>3990.65</v>
      </c>
      <c r="D72" s="17">
        <v>4409.33</v>
      </c>
      <c r="E72" s="17">
        <v>3929.37</v>
      </c>
      <c r="F72" s="17">
        <v>4326.72</v>
      </c>
      <c r="H72" s="13"/>
      <c r="I72" s="14"/>
    </row>
    <row r="73" spans="2:10">
      <c r="B73" s="9">
        <f t="shared" si="1"/>
        <v>36950</v>
      </c>
      <c r="C73" s="10">
        <v>4303.13</v>
      </c>
      <c r="D73" s="10">
        <v>4462.1099999999997</v>
      </c>
      <c r="E73" s="10">
        <v>4020.68</v>
      </c>
      <c r="F73" s="10">
        <v>4247.04</v>
      </c>
      <c r="H73" s="13"/>
      <c r="I73" s="14"/>
      <c r="J73" s="3"/>
    </row>
    <row r="74" spans="2:10">
      <c r="B74" s="9">
        <f t="shared" si="1"/>
        <v>36981</v>
      </c>
      <c r="C74" s="10">
        <v>4288.2299999999996</v>
      </c>
      <c r="D74" s="10">
        <v>4386.9799999999996</v>
      </c>
      <c r="E74" s="10">
        <v>3436.75</v>
      </c>
      <c r="F74" s="10">
        <v>3604.38</v>
      </c>
      <c r="H74" s="13"/>
      <c r="I74" s="14"/>
      <c r="J74" s="3"/>
    </row>
    <row r="75" spans="2:10">
      <c r="B75" s="9">
        <f t="shared" si="1"/>
        <v>37011</v>
      </c>
      <c r="C75" s="10">
        <v>3491.41</v>
      </c>
      <c r="D75" s="10">
        <v>3676.82</v>
      </c>
      <c r="E75" s="10">
        <v>3096.51</v>
      </c>
      <c r="F75" s="10">
        <v>3519.16</v>
      </c>
      <c r="H75" s="13"/>
      <c r="I75" s="14"/>
      <c r="J75" s="3"/>
    </row>
    <row r="76" spans="2:10">
      <c r="B76" s="9">
        <f t="shared" si="1"/>
        <v>37042</v>
      </c>
      <c r="C76" s="10">
        <v>3565.53</v>
      </c>
      <c r="D76" s="10">
        <v>3759.96</v>
      </c>
      <c r="E76" s="10">
        <v>3420.14</v>
      </c>
      <c r="F76" s="10">
        <v>3631.91</v>
      </c>
      <c r="I76" s="14"/>
      <c r="J76" s="3"/>
    </row>
    <row r="77" spans="2:10">
      <c r="B77" s="9">
        <f t="shared" si="1"/>
        <v>37072</v>
      </c>
      <c r="C77" s="10">
        <v>3637.03</v>
      </c>
      <c r="D77" s="10">
        <v>3651.32</v>
      </c>
      <c r="E77" s="10">
        <v>3287.94</v>
      </c>
      <c r="F77" s="10">
        <v>3456.78</v>
      </c>
      <c r="H77" s="13"/>
      <c r="I77" s="14"/>
      <c r="J77" s="3"/>
    </row>
    <row r="78" spans="2:10">
      <c r="B78" s="9">
        <f t="shared" si="1"/>
        <v>37103</v>
      </c>
      <c r="C78" s="10">
        <v>3480.06</v>
      </c>
      <c r="D78" s="10">
        <v>3513.79</v>
      </c>
      <c r="E78" s="10">
        <v>3241.66</v>
      </c>
      <c r="F78" s="10">
        <v>3329.28</v>
      </c>
      <c r="H78" s="13"/>
      <c r="I78" s="14"/>
      <c r="J78" s="3"/>
    </row>
    <row r="79" spans="2:10">
      <c r="B79" s="9">
        <f t="shared" si="1"/>
        <v>37134</v>
      </c>
      <c r="C79" s="10">
        <v>3335</v>
      </c>
      <c r="D79" s="10">
        <v>3359.07</v>
      </c>
      <c r="E79" s="10">
        <v>3241.12</v>
      </c>
      <c r="F79" s="10">
        <v>3244.95</v>
      </c>
      <c r="H79" s="13"/>
      <c r="I79" s="14"/>
      <c r="J79" s="3"/>
    </row>
    <row r="80" spans="2:10">
      <c r="B80" s="9">
        <f t="shared" si="1"/>
        <v>37164</v>
      </c>
      <c r="C80" s="10">
        <v>3245.71</v>
      </c>
      <c r="D80" s="10">
        <v>3267.93</v>
      </c>
      <c r="E80" s="10">
        <v>2594.87</v>
      </c>
      <c r="F80" s="10">
        <v>2811.6</v>
      </c>
      <c r="H80" s="13"/>
      <c r="I80" s="14"/>
      <c r="J80" s="3"/>
    </row>
    <row r="81" spans="2:10">
      <c r="B81" s="9">
        <f t="shared" si="1"/>
        <v>37195</v>
      </c>
      <c r="C81" s="10">
        <v>2817.74</v>
      </c>
      <c r="D81" s="10">
        <v>3083.65</v>
      </c>
      <c r="E81" s="10">
        <v>2718.41</v>
      </c>
      <c r="F81" s="10">
        <v>2989.35</v>
      </c>
      <c r="H81" s="13"/>
      <c r="I81" s="14"/>
      <c r="J81" s="3"/>
    </row>
    <row r="82" spans="2:10">
      <c r="B82" s="9">
        <f t="shared" si="1"/>
        <v>37225</v>
      </c>
      <c r="C82" s="10">
        <v>3003.95</v>
      </c>
      <c r="D82" s="10">
        <v>3377.81</v>
      </c>
      <c r="E82" s="10">
        <v>3003.95</v>
      </c>
      <c r="F82" s="10">
        <v>3287.56</v>
      </c>
      <c r="H82" s="13"/>
      <c r="I82" s="14"/>
      <c r="J82" s="3"/>
    </row>
    <row r="83" spans="2:10">
      <c r="B83" s="15">
        <f t="shared" si="1"/>
        <v>37256</v>
      </c>
      <c r="C83" s="16">
        <v>3301.05</v>
      </c>
      <c r="D83" s="16">
        <v>3500.2</v>
      </c>
      <c r="E83" s="16">
        <v>3100.57</v>
      </c>
      <c r="F83" s="16">
        <v>3262.33</v>
      </c>
      <c r="H83" s="13"/>
      <c r="I83" s="14"/>
      <c r="J83" s="22"/>
    </row>
    <row r="84" spans="2:10">
      <c r="B84" s="1">
        <f t="shared" si="1"/>
        <v>37287</v>
      </c>
      <c r="C84" s="17">
        <v>3262.01</v>
      </c>
      <c r="D84" s="17">
        <v>3466.73</v>
      </c>
      <c r="E84" s="17">
        <v>3236.76</v>
      </c>
      <c r="F84" s="17">
        <v>3311.03</v>
      </c>
      <c r="H84" s="13"/>
      <c r="I84" s="14"/>
    </row>
    <row r="85" spans="2:10">
      <c r="B85" s="9">
        <f t="shared" si="1"/>
        <v>37315</v>
      </c>
      <c r="C85" s="10">
        <v>3334.69</v>
      </c>
      <c r="D85" s="10">
        <v>3758.11</v>
      </c>
      <c r="E85" s="10">
        <v>3290</v>
      </c>
      <c r="F85" s="10">
        <v>3562.31</v>
      </c>
      <c r="H85" s="13"/>
      <c r="I85" s="14"/>
      <c r="J85" s="3"/>
    </row>
    <row r="86" spans="2:10">
      <c r="B86" s="9">
        <f t="shared" si="1"/>
        <v>37346</v>
      </c>
      <c r="C86" s="10">
        <v>3551.56</v>
      </c>
      <c r="D86" s="10">
        <v>3758.27</v>
      </c>
      <c r="E86" s="10">
        <v>3454.27</v>
      </c>
      <c r="F86" s="10">
        <v>3469.35</v>
      </c>
      <c r="H86" s="13"/>
      <c r="I86" s="14"/>
      <c r="J86" s="3"/>
    </row>
    <row r="87" spans="2:10">
      <c r="B87" s="9">
        <f t="shared" si="1"/>
        <v>37376</v>
      </c>
      <c r="C87" s="10">
        <v>3482.94</v>
      </c>
      <c r="D87" s="10">
        <v>3538.49</v>
      </c>
      <c r="E87" s="10">
        <v>3296.88</v>
      </c>
      <c r="F87" s="10">
        <v>3338.16</v>
      </c>
      <c r="H87" s="13"/>
      <c r="I87" s="14"/>
      <c r="J87" s="3"/>
    </row>
    <row r="88" spans="2:10">
      <c r="B88" s="9">
        <f t="shared" si="1"/>
        <v>37407</v>
      </c>
      <c r="C88" s="10">
        <v>3361.33</v>
      </c>
      <c r="D88" s="10">
        <v>3478.02</v>
      </c>
      <c r="E88" s="10">
        <v>3097.73</v>
      </c>
      <c r="F88" s="10">
        <v>3125.73</v>
      </c>
      <c r="I88" s="14"/>
      <c r="J88" s="3"/>
    </row>
    <row r="89" spans="2:10">
      <c r="B89" s="9">
        <f t="shared" si="1"/>
        <v>37437</v>
      </c>
      <c r="C89" s="10">
        <v>3162.27</v>
      </c>
      <c r="D89" s="10">
        <v>3377.88</v>
      </c>
      <c r="E89" s="10">
        <v>3148.57</v>
      </c>
      <c r="F89" s="10">
        <v>3244.7</v>
      </c>
      <c r="H89" s="13"/>
      <c r="I89" s="14"/>
      <c r="J89" s="3"/>
    </row>
    <row r="90" spans="2:10">
      <c r="B90" s="9">
        <f t="shared" si="1"/>
        <v>37468</v>
      </c>
      <c r="C90" s="10">
        <v>3246.44</v>
      </c>
      <c r="D90" s="10">
        <v>3366.74</v>
      </c>
      <c r="E90" s="10">
        <v>2932.35</v>
      </c>
      <c r="F90" s="10">
        <v>2987.65</v>
      </c>
      <c r="H90" s="13"/>
      <c r="I90" s="14"/>
      <c r="J90" s="3"/>
    </row>
    <row r="91" spans="2:10">
      <c r="B91" s="9">
        <f t="shared" si="1"/>
        <v>37499</v>
      </c>
      <c r="C91" s="10">
        <v>2998.46</v>
      </c>
      <c r="D91" s="10">
        <v>3185.08</v>
      </c>
      <c r="E91" s="10">
        <v>2931.78</v>
      </c>
      <c r="F91" s="10">
        <v>3181.23</v>
      </c>
      <c r="H91" s="13"/>
      <c r="I91" s="14"/>
      <c r="J91" s="3"/>
    </row>
    <row r="92" spans="2:10">
      <c r="B92" s="9">
        <f t="shared" si="1"/>
        <v>37529</v>
      </c>
      <c r="C92" s="10">
        <v>3206.81</v>
      </c>
      <c r="D92" s="10">
        <v>3227.62</v>
      </c>
      <c r="E92" s="10">
        <v>2973.97</v>
      </c>
      <c r="F92" s="10">
        <v>2991.36</v>
      </c>
      <c r="H92" s="13"/>
      <c r="I92" s="14"/>
      <c r="J92" s="3"/>
    </row>
    <row r="93" spans="2:10">
      <c r="B93" s="9">
        <f t="shared" si="1"/>
        <v>37560</v>
      </c>
      <c r="C93" s="10">
        <v>2976.04</v>
      </c>
      <c r="D93" s="10">
        <v>3038.92</v>
      </c>
      <c r="E93" s="10">
        <v>2828.48</v>
      </c>
      <c r="F93" s="10">
        <v>2949.32</v>
      </c>
      <c r="H93" s="13"/>
      <c r="I93" s="14"/>
      <c r="J93" s="3"/>
    </row>
    <row r="94" spans="2:10">
      <c r="B94" s="9">
        <f t="shared" si="1"/>
        <v>37590</v>
      </c>
      <c r="C94" s="10">
        <v>2956.94</v>
      </c>
      <c r="D94" s="10">
        <v>3245.98</v>
      </c>
      <c r="E94" s="10">
        <v>2928.63</v>
      </c>
      <c r="F94" s="10">
        <v>3228.82</v>
      </c>
      <c r="H94" s="13"/>
      <c r="I94" s="14"/>
      <c r="J94" s="3"/>
    </row>
    <row r="95" spans="2:10">
      <c r="B95" s="15">
        <f t="shared" si="1"/>
        <v>37621</v>
      </c>
      <c r="C95" s="16">
        <v>3247.6</v>
      </c>
      <c r="D95" s="16">
        <v>3413.83</v>
      </c>
      <c r="E95" s="16">
        <v>3186.62</v>
      </c>
      <c r="F95" s="16">
        <v>3377.28</v>
      </c>
      <c r="H95" s="13"/>
      <c r="I95" s="14"/>
      <c r="J95" s="22"/>
    </row>
    <row r="96" spans="2:10">
      <c r="B96" s="1">
        <f t="shared" si="1"/>
        <v>37652</v>
      </c>
      <c r="C96" s="17">
        <v>3383.85</v>
      </c>
      <c r="D96" s="17">
        <v>3416.92</v>
      </c>
      <c r="E96" s="17">
        <v>3199.18</v>
      </c>
      <c r="F96" s="17">
        <v>3250.38</v>
      </c>
      <c r="H96" s="13"/>
      <c r="I96" s="14"/>
    </row>
    <row r="97" spans="2:10">
      <c r="B97" s="9">
        <f t="shared" si="1"/>
        <v>37680</v>
      </c>
      <c r="C97" s="10">
        <v>3260.04</v>
      </c>
      <c r="D97" s="10">
        <v>3341.61</v>
      </c>
      <c r="E97" s="10">
        <v>3218.37</v>
      </c>
      <c r="F97" s="10">
        <v>3283.66</v>
      </c>
      <c r="H97" s="13"/>
      <c r="I97" s="14"/>
      <c r="J97" s="3"/>
    </row>
    <row r="98" spans="2:10">
      <c r="B98" s="9">
        <f t="shared" si="1"/>
        <v>37711</v>
      </c>
      <c r="C98" s="10">
        <v>3301.67</v>
      </c>
      <c r="D98" s="10">
        <v>3311.57</v>
      </c>
      <c r="E98" s="10">
        <v>3039.83</v>
      </c>
      <c r="F98" s="10">
        <v>3048.72</v>
      </c>
      <c r="H98" s="13"/>
      <c r="I98" s="14"/>
      <c r="J98" s="3"/>
    </row>
    <row r="99" spans="2:10">
      <c r="B99" s="9">
        <f t="shared" si="1"/>
        <v>37741</v>
      </c>
      <c r="C99" s="10">
        <v>3037.54</v>
      </c>
      <c r="D99" s="10">
        <v>3221.9</v>
      </c>
      <c r="E99" s="10">
        <v>2904.44</v>
      </c>
      <c r="F99" s="10">
        <v>2959.79</v>
      </c>
      <c r="H99" s="13"/>
      <c r="I99" s="14"/>
      <c r="J99" s="3"/>
    </row>
    <row r="100" spans="2:10">
      <c r="B100" s="9">
        <f t="shared" si="1"/>
        <v>37772</v>
      </c>
      <c r="C100" s="10">
        <v>2949.04</v>
      </c>
      <c r="D100" s="10">
        <v>3200.48</v>
      </c>
      <c r="E100" s="10">
        <v>2934.78</v>
      </c>
      <c r="F100" s="10">
        <v>3180.75</v>
      </c>
      <c r="I100" s="14"/>
      <c r="J100" s="3"/>
    </row>
    <row r="101" spans="2:10">
      <c r="B101" s="9">
        <f t="shared" si="1"/>
        <v>37802</v>
      </c>
      <c r="C101" s="10">
        <v>3176.56</v>
      </c>
      <c r="D101" s="10">
        <v>3632.84</v>
      </c>
      <c r="E101" s="10">
        <v>3170.38</v>
      </c>
      <c r="F101" s="10">
        <v>3607.13</v>
      </c>
      <c r="H101" s="13"/>
      <c r="I101" s="14"/>
      <c r="J101" s="3"/>
    </row>
    <row r="102" spans="2:10">
      <c r="B102" s="9">
        <f t="shared" si="1"/>
        <v>37833</v>
      </c>
      <c r="C102" s="10">
        <v>3617.74</v>
      </c>
      <c r="D102" s="10">
        <v>3835.75</v>
      </c>
      <c r="E102" s="10">
        <v>3534.06</v>
      </c>
      <c r="F102" s="10">
        <v>3792.61</v>
      </c>
      <c r="H102" s="13"/>
      <c r="I102" s="14"/>
      <c r="J102" s="3"/>
    </row>
    <row r="103" spans="2:10">
      <c r="B103" s="9">
        <f t="shared" si="1"/>
        <v>37864</v>
      </c>
      <c r="C103" s="10">
        <v>3800.73</v>
      </c>
      <c r="D103" s="10">
        <v>4277.6400000000003</v>
      </c>
      <c r="E103" s="10">
        <v>3722.08</v>
      </c>
      <c r="F103" s="10">
        <v>4244.7299999999996</v>
      </c>
      <c r="H103" s="13"/>
      <c r="I103" s="14"/>
      <c r="J103" s="3"/>
    </row>
    <row r="104" spans="2:10">
      <c r="B104" s="9">
        <f t="shared" si="1"/>
        <v>37894</v>
      </c>
      <c r="C104" s="10">
        <v>4248.07</v>
      </c>
      <c r="D104" s="10">
        <v>4473.57</v>
      </c>
      <c r="E104" s="10">
        <v>4097.55</v>
      </c>
      <c r="F104" s="10">
        <v>4453.24</v>
      </c>
      <c r="H104" s="13"/>
      <c r="I104" s="14"/>
      <c r="J104" s="3"/>
    </row>
    <row r="105" spans="2:10">
      <c r="B105" s="9">
        <f t="shared" si="1"/>
        <v>37925</v>
      </c>
      <c r="C105" s="10">
        <v>4452.07</v>
      </c>
      <c r="D105" s="10">
        <v>4951.1099999999997</v>
      </c>
      <c r="E105" s="10">
        <v>4432.93</v>
      </c>
      <c r="F105" s="10">
        <v>4906.87</v>
      </c>
      <c r="H105" s="13"/>
      <c r="I105" s="14"/>
      <c r="J105" s="3"/>
    </row>
    <row r="106" spans="2:10">
      <c r="B106" s="9">
        <f t="shared" si="1"/>
        <v>37955</v>
      </c>
      <c r="C106" s="10">
        <v>4946.93</v>
      </c>
      <c r="D106" s="10">
        <v>5135</v>
      </c>
      <c r="E106" s="10">
        <v>4736.7</v>
      </c>
      <c r="F106" s="10">
        <v>5044.82</v>
      </c>
      <c r="H106" s="13"/>
      <c r="I106" s="14"/>
      <c r="J106" s="3"/>
    </row>
    <row r="107" spans="2:10">
      <c r="B107" s="15">
        <f t="shared" si="1"/>
        <v>37986</v>
      </c>
      <c r="C107" s="16">
        <v>5086.8599999999997</v>
      </c>
      <c r="D107" s="16">
        <v>5920.76</v>
      </c>
      <c r="E107" s="16">
        <v>5082.82</v>
      </c>
      <c r="F107" s="16">
        <v>5838.96</v>
      </c>
      <c r="H107" s="13"/>
      <c r="I107" s="14"/>
      <c r="J107" s="22"/>
    </row>
    <row r="108" spans="2:10">
      <c r="B108" s="1">
        <f t="shared" si="1"/>
        <v>38017</v>
      </c>
      <c r="C108" s="17">
        <v>5872.48</v>
      </c>
      <c r="D108" s="17">
        <v>6249.6</v>
      </c>
      <c r="E108" s="17">
        <v>5567.68</v>
      </c>
      <c r="F108" s="17">
        <v>5695.67</v>
      </c>
      <c r="H108" s="13"/>
      <c r="I108" s="14"/>
    </row>
    <row r="109" spans="2:10">
      <c r="B109" s="9">
        <f t="shared" si="1"/>
        <v>38046</v>
      </c>
      <c r="C109" s="10">
        <v>5715.46</v>
      </c>
      <c r="D109" s="10">
        <v>6082.8</v>
      </c>
      <c r="E109" s="10">
        <v>5550.17</v>
      </c>
      <c r="F109" s="10">
        <v>5667.51</v>
      </c>
      <c r="H109" s="13"/>
      <c r="I109" s="14"/>
      <c r="J109" s="3"/>
    </row>
    <row r="110" spans="2:10">
      <c r="B110" s="9">
        <f t="shared" si="1"/>
        <v>38077</v>
      </c>
      <c r="C110" s="10">
        <v>5649.3</v>
      </c>
      <c r="D110" s="10">
        <v>5951.03</v>
      </c>
      <c r="E110" s="10">
        <v>5324.78</v>
      </c>
      <c r="F110" s="10">
        <v>5590.6</v>
      </c>
      <c r="H110" s="13"/>
      <c r="I110" s="14"/>
      <c r="J110" s="3"/>
    </row>
    <row r="111" spans="2:10">
      <c r="B111" s="9">
        <f t="shared" si="1"/>
        <v>38107</v>
      </c>
      <c r="C111" s="10">
        <v>5599.12</v>
      </c>
      <c r="D111" s="10">
        <v>5979.25</v>
      </c>
      <c r="E111" s="10">
        <v>5599.12</v>
      </c>
      <c r="F111" s="10">
        <v>5655.09</v>
      </c>
      <c r="H111" s="13"/>
      <c r="I111" s="14"/>
      <c r="J111" s="3"/>
    </row>
    <row r="112" spans="2:10">
      <c r="B112" s="9">
        <f t="shared" si="1"/>
        <v>38138</v>
      </c>
      <c r="C112" s="10">
        <v>5645.86</v>
      </c>
      <c r="D112" s="10">
        <v>5772.64</v>
      </c>
      <c r="E112" s="10">
        <v>4227.5</v>
      </c>
      <c r="F112" s="10">
        <v>4759.62</v>
      </c>
      <c r="I112" s="14"/>
      <c r="J112" s="3"/>
    </row>
    <row r="113" spans="2:10">
      <c r="B113" s="9">
        <f t="shared" si="1"/>
        <v>38168</v>
      </c>
      <c r="C113" s="10">
        <v>4792.01</v>
      </c>
      <c r="D113" s="10">
        <v>5012.5200000000004</v>
      </c>
      <c r="E113" s="10">
        <v>4613.9399999999996</v>
      </c>
      <c r="F113" s="10">
        <v>4795.46</v>
      </c>
      <c r="H113" s="13"/>
      <c r="I113" s="14"/>
      <c r="J113" s="3"/>
    </row>
    <row r="114" spans="2:10">
      <c r="B114" s="9">
        <f t="shared" si="1"/>
        <v>38199</v>
      </c>
      <c r="C114" s="10">
        <v>4813.76</v>
      </c>
      <c r="D114" s="10">
        <v>5200.8500000000004</v>
      </c>
      <c r="E114" s="10">
        <v>4723.04</v>
      </c>
      <c r="F114" s="10">
        <v>5170.32</v>
      </c>
      <c r="H114" s="13"/>
      <c r="I114" s="14"/>
      <c r="J114" s="3"/>
    </row>
    <row r="115" spans="2:10">
      <c r="B115" s="9">
        <f t="shared" si="1"/>
        <v>38230</v>
      </c>
      <c r="C115" s="10">
        <v>5193.25</v>
      </c>
      <c r="D115" s="10">
        <v>5269.22</v>
      </c>
      <c r="E115" s="10">
        <v>5022.29</v>
      </c>
      <c r="F115" s="10">
        <v>5192.08</v>
      </c>
      <c r="H115" s="13"/>
      <c r="I115" s="14"/>
      <c r="J115" s="3"/>
    </row>
    <row r="116" spans="2:10">
      <c r="B116" s="9">
        <f t="shared" si="1"/>
        <v>38260</v>
      </c>
      <c r="C116" s="10">
        <v>5202.16</v>
      </c>
      <c r="D116" s="10">
        <v>5638.79</v>
      </c>
      <c r="E116" s="10">
        <v>5178.57</v>
      </c>
      <c r="F116" s="10">
        <v>5583.61</v>
      </c>
      <c r="H116" s="13"/>
      <c r="I116" s="14"/>
      <c r="J116" s="3"/>
    </row>
    <row r="117" spans="2:10">
      <c r="B117" s="9">
        <f t="shared" si="1"/>
        <v>38291</v>
      </c>
      <c r="C117" s="10">
        <v>5587.46</v>
      </c>
      <c r="D117" s="10">
        <v>5803.82</v>
      </c>
      <c r="E117" s="10">
        <v>5558.14</v>
      </c>
      <c r="F117" s="10">
        <v>5672.27</v>
      </c>
      <c r="H117" s="13"/>
      <c r="I117" s="14"/>
      <c r="J117" s="3"/>
    </row>
    <row r="118" spans="2:10">
      <c r="B118" s="9">
        <f t="shared" si="1"/>
        <v>38321</v>
      </c>
      <c r="C118" s="10">
        <v>5678.65</v>
      </c>
      <c r="D118" s="10">
        <v>6248.43</v>
      </c>
      <c r="E118" s="10">
        <v>5649.03</v>
      </c>
      <c r="F118" s="10">
        <v>6234.29</v>
      </c>
      <c r="H118" s="13"/>
      <c r="I118" s="14"/>
      <c r="J118" s="3"/>
    </row>
    <row r="119" spans="2:10">
      <c r="B119" s="15">
        <f t="shared" si="1"/>
        <v>38352</v>
      </c>
      <c r="C119" s="16">
        <v>6259.28</v>
      </c>
      <c r="D119" s="16">
        <v>6617.15</v>
      </c>
      <c r="E119" s="16">
        <v>6176.09</v>
      </c>
      <c r="F119" s="16">
        <v>6602.69</v>
      </c>
      <c r="H119" s="13"/>
      <c r="I119" s="14"/>
      <c r="J119" s="22"/>
    </row>
    <row r="120" spans="2:10">
      <c r="B120" s="1">
        <f t="shared" si="1"/>
        <v>38383</v>
      </c>
      <c r="C120" s="17">
        <v>6626.49</v>
      </c>
      <c r="D120" s="17">
        <v>6696.31</v>
      </c>
      <c r="E120" s="17">
        <v>6069.33</v>
      </c>
      <c r="F120" s="17">
        <v>6555.94</v>
      </c>
      <c r="H120" s="13"/>
      <c r="I120" s="14"/>
    </row>
    <row r="121" spans="2:10">
      <c r="B121" s="9">
        <f t="shared" si="1"/>
        <v>38411</v>
      </c>
      <c r="C121" s="10">
        <v>6565.21</v>
      </c>
      <c r="D121" s="10">
        <v>6721.08</v>
      </c>
      <c r="E121" s="10">
        <v>6508.33</v>
      </c>
      <c r="F121" s="10">
        <v>6713.86</v>
      </c>
      <c r="H121" s="13"/>
      <c r="I121" s="14"/>
      <c r="J121" s="3"/>
    </row>
    <row r="122" spans="2:10">
      <c r="B122" s="9">
        <f t="shared" si="1"/>
        <v>38442</v>
      </c>
      <c r="C122" s="10">
        <v>6725.92</v>
      </c>
      <c r="D122" s="10">
        <v>6954.86</v>
      </c>
      <c r="E122" s="10">
        <v>6321.31</v>
      </c>
      <c r="F122" s="10">
        <v>6492.82</v>
      </c>
      <c r="H122" s="13"/>
      <c r="I122" s="14"/>
      <c r="J122" s="3"/>
    </row>
    <row r="123" spans="2:10">
      <c r="B123" s="9">
        <f t="shared" si="1"/>
        <v>38472</v>
      </c>
      <c r="C123" s="10">
        <v>6506.6</v>
      </c>
      <c r="D123" s="10">
        <v>6649.42</v>
      </c>
      <c r="E123" s="10">
        <v>6118.42</v>
      </c>
      <c r="F123" s="10">
        <v>6154.44</v>
      </c>
      <c r="H123" s="13"/>
      <c r="I123" s="14"/>
      <c r="J123" s="3"/>
    </row>
    <row r="124" spans="2:10">
      <c r="B124" s="9">
        <f t="shared" si="1"/>
        <v>38503</v>
      </c>
      <c r="C124" s="10">
        <v>6183.07</v>
      </c>
      <c r="D124" s="10">
        <v>6772.74</v>
      </c>
      <c r="E124" s="10">
        <v>6140.97</v>
      </c>
      <c r="F124" s="10">
        <v>6715.11</v>
      </c>
      <c r="I124" s="14"/>
      <c r="J124" s="3"/>
    </row>
    <row r="125" spans="2:10">
      <c r="B125" s="9">
        <f t="shared" si="1"/>
        <v>38533</v>
      </c>
      <c r="C125" s="10">
        <v>6729.39</v>
      </c>
      <c r="D125" s="10">
        <v>7228.21</v>
      </c>
      <c r="E125" s="10">
        <v>6647.36</v>
      </c>
      <c r="F125" s="10">
        <v>7193.85</v>
      </c>
      <c r="H125" s="13"/>
      <c r="I125" s="14"/>
      <c r="J125" s="3"/>
    </row>
    <row r="126" spans="2:10">
      <c r="B126" s="9">
        <f t="shared" si="1"/>
        <v>38564</v>
      </c>
      <c r="C126" s="10">
        <v>7165.45</v>
      </c>
      <c r="D126" s="10">
        <v>7708.59</v>
      </c>
      <c r="E126" s="10">
        <v>7123.11</v>
      </c>
      <c r="F126" s="10">
        <v>7635.42</v>
      </c>
      <c r="H126" s="13"/>
      <c r="I126" s="14"/>
      <c r="J126" s="3"/>
    </row>
    <row r="127" spans="2:10">
      <c r="B127" s="9">
        <f t="shared" si="1"/>
        <v>38595</v>
      </c>
      <c r="C127" s="10">
        <v>7632.01</v>
      </c>
      <c r="D127" s="10">
        <v>7921.39</v>
      </c>
      <c r="E127" s="10">
        <v>7537.5</v>
      </c>
      <c r="F127" s="10">
        <v>7805.43</v>
      </c>
      <c r="H127" s="13"/>
      <c r="I127" s="14"/>
      <c r="J127" s="3"/>
    </row>
    <row r="128" spans="2:10">
      <c r="B128" s="9">
        <f t="shared" si="1"/>
        <v>38625</v>
      </c>
      <c r="C128" s="10">
        <v>7818.9</v>
      </c>
      <c r="D128" s="10">
        <v>8722.17</v>
      </c>
      <c r="E128" s="10">
        <v>7818.9</v>
      </c>
      <c r="F128" s="10">
        <v>8634.48</v>
      </c>
      <c r="H128" s="13"/>
      <c r="I128" s="14"/>
      <c r="J128" s="3"/>
    </row>
    <row r="129" spans="2:10">
      <c r="B129" s="9">
        <f t="shared" si="1"/>
        <v>38656</v>
      </c>
      <c r="C129" s="10">
        <v>8662.99</v>
      </c>
      <c r="D129" s="10">
        <v>8821.84</v>
      </c>
      <c r="E129" s="10">
        <v>7656.15</v>
      </c>
      <c r="F129" s="10">
        <v>7892.32</v>
      </c>
      <c r="H129" s="23"/>
      <c r="I129" s="14"/>
      <c r="J129" s="3"/>
    </row>
    <row r="130" spans="2:10">
      <c r="B130" s="9">
        <f t="shared" si="1"/>
        <v>38686</v>
      </c>
      <c r="C130" s="10">
        <v>7989.86</v>
      </c>
      <c r="D130" s="10">
        <v>9033.99</v>
      </c>
      <c r="E130" s="10">
        <v>7891.23</v>
      </c>
      <c r="F130" s="10">
        <v>8788.81</v>
      </c>
      <c r="I130" s="14"/>
      <c r="J130" s="3"/>
    </row>
    <row r="131" spans="2:10">
      <c r="B131" s="15">
        <f t="shared" si="1"/>
        <v>38717</v>
      </c>
      <c r="C131" s="16">
        <v>8813.82</v>
      </c>
      <c r="D131" s="16">
        <v>9442.98</v>
      </c>
      <c r="E131" s="16">
        <v>8769.56</v>
      </c>
      <c r="F131" s="16">
        <v>9397.93</v>
      </c>
      <c r="H131" s="23"/>
      <c r="I131" s="14"/>
      <c r="J131" s="22"/>
    </row>
    <row r="132" spans="2:10">
      <c r="B132" s="1">
        <f t="shared" si="1"/>
        <v>38748</v>
      </c>
      <c r="C132" s="17">
        <v>9422.49</v>
      </c>
      <c r="D132" s="17">
        <v>9945.19</v>
      </c>
      <c r="E132" s="17">
        <v>9158.44</v>
      </c>
      <c r="F132" s="17">
        <v>9919.89</v>
      </c>
      <c r="H132" s="13"/>
      <c r="I132" s="14"/>
    </row>
    <row r="133" spans="2:10">
      <c r="B133" s="9">
        <f t="shared" si="1"/>
        <v>38776</v>
      </c>
      <c r="C133" s="10">
        <v>9959.24</v>
      </c>
      <c r="D133" s="10">
        <v>10422.65</v>
      </c>
      <c r="E133" s="10">
        <v>9713.51</v>
      </c>
      <c r="F133" s="10">
        <v>10370.24</v>
      </c>
      <c r="I133" s="14"/>
      <c r="J133" s="3"/>
    </row>
    <row r="134" spans="2:10">
      <c r="B134" s="9">
        <f t="shared" si="1"/>
        <v>38807</v>
      </c>
      <c r="C134" s="10">
        <v>10368.75</v>
      </c>
      <c r="D134" s="10">
        <v>11356.95</v>
      </c>
      <c r="E134" s="10">
        <v>10344.26</v>
      </c>
      <c r="F134" s="10">
        <v>11279.96</v>
      </c>
      <c r="H134" s="13"/>
      <c r="I134" s="14"/>
      <c r="J134" s="3"/>
    </row>
    <row r="135" spans="2:10">
      <c r="B135" s="9">
        <f t="shared" ref="B135:B183" si="2">EOMONTH(B134,1)</f>
        <v>38837</v>
      </c>
      <c r="C135" s="10">
        <v>11342.96</v>
      </c>
      <c r="D135" s="10">
        <v>12102</v>
      </c>
      <c r="E135" s="10">
        <v>11008.43</v>
      </c>
      <c r="F135" s="10">
        <v>12042.56</v>
      </c>
      <c r="H135" s="13"/>
      <c r="I135" s="14"/>
      <c r="J135" s="3"/>
    </row>
    <row r="136" spans="2:10">
      <c r="B136" s="9">
        <f t="shared" si="2"/>
        <v>38868</v>
      </c>
      <c r="C136" s="10">
        <v>12103.78</v>
      </c>
      <c r="D136" s="10">
        <v>12671.11</v>
      </c>
      <c r="E136" s="10">
        <v>9826.91</v>
      </c>
      <c r="F136" s="10">
        <v>10398.61</v>
      </c>
      <c r="I136" s="14"/>
      <c r="J136" s="3"/>
    </row>
    <row r="137" spans="2:10">
      <c r="B137" s="9">
        <f t="shared" si="2"/>
        <v>38898</v>
      </c>
      <c r="C137" s="10">
        <v>10472.459999999999</v>
      </c>
      <c r="D137" s="10">
        <v>10626.84</v>
      </c>
      <c r="E137" s="10">
        <v>8799.01</v>
      </c>
      <c r="F137" s="10">
        <v>10609.25</v>
      </c>
      <c r="H137" s="13"/>
      <c r="I137" s="14"/>
      <c r="J137" s="3"/>
    </row>
    <row r="138" spans="2:10" s="26" customFormat="1">
      <c r="B138" s="9">
        <f t="shared" si="2"/>
        <v>38929</v>
      </c>
      <c r="C138" s="10">
        <v>10616.97</v>
      </c>
      <c r="D138" s="10">
        <v>10940.45</v>
      </c>
      <c r="E138" s="10">
        <v>9875.35</v>
      </c>
      <c r="F138" s="10">
        <v>10743.88</v>
      </c>
      <c r="G138" s="2"/>
      <c r="H138" s="23"/>
      <c r="I138" s="24"/>
      <c r="J138" s="25"/>
    </row>
    <row r="139" spans="2:10">
      <c r="B139" s="9">
        <f t="shared" si="2"/>
        <v>38960</v>
      </c>
      <c r="C139" s="10">
        <v>10737.5</v>
      </c>
      <c r="D139" s="10">
        <v>11794.43</v>
      </c>
      <c r="E139" s="10">
        <v>10645.99</v>
      </c>
      <c r="F139" s="10">
        <v>11699.05</v>
      </c>
      <c r="H139" s="27"/>
      <c r="I139" s="14"/>
      <c r="J139" s="3"/>
    </row>
    <row r="140" spans="2:10">
      <c r="B140" s="9">
        <f t="shared" si="2"/>
        <v>38990</v>
      </c>
      <c r="C140" s="10">
        <v>11699.57</v>
      </c>
      <c r="D140" s="10">
        <v>12485.17</v>
      </c>
      <c r="E140" s="10">
        <v>11444.18</v>
      </c>
      <c r="F140" s="10">
        <v>12454.42</v>
      </c>
      <c r="H140" s="13"/>
      <c r="I140" s="14"/>
      <c r="J140" s="3"/>
    </row>
    <row r="141" spans="2:10">
      <c r="B141" s="9">
        <f t="shared" si="2"/>
        <v>39021</v>
      </c>
      <c r="C141" s="10">
        <v>12473.79</v>
      </c>
      <c r="D141" s="10">
        <v>13075.85</v>
      </c>
      <c r="E141" s="10">
        <v>12178.83</v>
      </c>
      <c r="F141" s="10">
        <v>12961.9</v>
      </c>
      <c r="H141" s="13"/>
      <c r="I141" s="14"/>
      <c r="J141" s="3"/>
    </row>
    <row r="142" spans="2:10">
      <c r="B142" s="9">
        <f t="shared" si="2"/>
        <v>39051</v>
      </c>
      <c r="C142" s="10">
        <v>12992.62</v>
      </c>
      <c r="D142" s="10">
        <v>13799.08</v>
      </c>
      <c r="E142" s="10">
        <v>12937.3</v>
      </c>
      <c r="F142" s="10">
        <v>13696.31</v>
      </c>
      <c r="H142" s="13"/>
      <c r="I142" s="14"/>
      <c r="J142" s="3"/>
    </row>
    <row r="143" spans="2:10">
      <c r="B143" s="15">
        <f t="shared" si="2"/>
        <v>39082</v>
      </c>
      <c r="C143" s="16">
        <v>13729.67</v>
      </c>
      <c r="D143" s="16">
        <v>14035.3</v>
      </c>
      <c r="E143" s="16">
        <v>12801.65</v>
      </c>
      <c r="F143" s="16">
        <v>13786.91</v>
      </c>
      <c r="G143" s="28"/>
      <c r="H143" s="29"/>
      <c r="I143" s="14"/>
      <c r="J143" s="22"/>
    </row>
    <row r="144" spans="2:10">
      <c r="B144" s="1">
        <f t="shared" si="2"/>
        <v>39113</v>
      </c>
      <c r="C144" s="17">
        <v>13827.77</v>
      </c>
      <c r="D144" s="17">
        <v>14325.92</v>
      </c>
      <c r="E144" s="17">
        <v>13303.22</v>
      </c>
      <c r="F144" s="17">
        <v>14090.92</v>
      </c>
      <c r="H144" s="13"/>
      <c r="I144" s="14"/>
    </row>
    <row r="145" spans="1:10">
      <c r="B145" s="9">
        <f t="shared" si="2"/>
        <v>39141</v>
      </c>
      <c r="C145" s="10">
        <v>14124.36</v>
      </c>
      <c r="D145" s="10">
        <v>14723.88</v>
      </c>
      <c r="E145" s="10">
        <v>12800.91</v>
      </c>
      <c r="F145" s="10">
        <v>12938.09</v>
      </c>
      <c r="H145" s="13"/>
      <c r="I145" s="14"/>
      <c r="J145" s="3"/>
    </row>
    <row r="146" spans="1:10">
      <c r="B146" s="9">
        <f t="shared" si="2"/>
        <v>39172</v>
      </c>
      <c r="C146" s="10">
        <v>13013.74</v>
      </c>
      <c r="D146" s="10">
        <v>13386.95</v>
      </c>
      <c r="E146" s="10">
        <v>12316.1</v>
      </c>
      <c r="F146" s="10">
        <v>13072.1</v>
      </c>
      <c r="H146" s="13"/>
      <c r="I146" s="14"/>
      <c r="J146" s="3"/>
    </row>
    <row r="147" spans="1:10">
      <c r="B147" s="9">
        <f t="shared" si="2"/>
        <v>39202</v>
      </c>
      <c r="C147" s="10">
        <v>12811.93</v>
      </c>
      <c r="D147" s="10">
        <v>14383.72</v>
      </c>
      <c r="E147" s="10">
        <v>12425.52</v>
      </c>
      <c r="F147" s="10">
        <v>13872.37</v>
      </c>
      <c r="H147" s="13"/>
      <c r="I147" s="14"/>
      <c r="J147" s="3"/>
    </row>
    <row r="148" spans="1:10">
      <c r="B148" s="9">
        <f t="shared" si="2"/>
        <v>39233</v>
      </c>
      <c r="C148" s="10">
        <v>13987.77</v>
      </c>
      <c r="D148" s="10">
        <v>14576.37</v>
      </c>
      <c r="E148" s="10">
        <v>13554.34</v>
      </c>
      <c r="F148" s="10">
        <v>14544.46</v>
      </c>
      <c r="I148" s="14"/>
      <c r="J148" s="3"/>
    </row>
    <row r="149" spans="1:10">
      <c r="B149" s="9">
        <f t="shared" si="2"/>
        <v>39263</v>
      </c>
      <c r="C149" s="10">
        <v>14610.28</v>
      </c>
      <c r="D149" s="10">
        <v>14683.36</v>
      </c>
      <c r="E149" s="10">
        <v>13946.99</v>
      </c>
      <c r="F149" s="10">
        <v>14650.51</v>
      </c>
      <c r="H149" s="13"/>
      <c r="I149" s="14"/>
      <c r="J149" s="3"/>
    </row>
    <row r="150" spans="1:10">
      <c r="B150" s="9">
        <f t="shared" si="2"/>
        <v>39294</v>
      </c>
      <c r="C150" s="10">
        <v>14685.16</v>
      </c>
      <c r="D150" s="10">
        <v>15868.85</v>
      </c>
      <c r="E150" s="10">
        <v>14638.88</v>
      </c>
      <c r="F150" s="10">
        <v>15550.99</v>
      </c>
      <c r="H150" s="13"/>
      <c r="I150" s="14"/>
      <c r="J150" s="3"/>
    </row>
    <row r="151" spans="1:10">
      <c r="B151" s="9">
        <f t="shared" si="2"/>
        <v>39325</v>
      </c>
      <c r="C151" s="10">
        <v>15344.02</v>
      </c>
      <c r="D151" s="10">
        <v>15542.4</v>
      </c>
      <c r="E151" s="10">
        <v>13779.88</v>
      </c>
      <c r="F151" s="10">
        <v>15318.6</v>
      </c>
      <c r="H151" s="13"/>
      <c r="I151" s="14"/>
      <c r="J151" s="3"/>
    </row>
    <row r="152" spans="1:10">
      <c r="B152" s="9">
        <f t="shared" si="2"/>
        <v>39355</v>
      </c>
      <c r="C152" s="10">
        <v>15401.99</v>
      </c>
      <c r="D152" s="10">
        <v>17361.47</v>
      </c>
      <c r="E152" s="10">
        <v>15323.05</v>
      </c>
      <c r="F152" s="10">
        <v>17291.099999999999</v>
      </c>
      <c r="H152" s="13"/>
      <c r="I152" s="14"/>
      <c r="J152" s="3"/>
    </row>
    <row r="153" spans="1:10">
      <c r="B153" s="9">
        <f t="shared" si="2"/>
        <v>39386</v>
      </c>
      <c r="C153" s="10">
        <v>17356.990000000002</v>
      </c>
      <c r="D153" s="10">
        <v>20238.16</v>
      </c>
      <c r="E153" s="10">
        <v>17144.580000000002</v>
      </c>
      <c r="F153" s="10">
        <v>19837.990000000002</v>
      </c>
      <c r="H153" s="13"/>
      <c r="I153" s="14"/>
      <c r="J153" s="3"/>
    </row>
    <row r="154" spans="1:10">
      <c r="A154" s="30"/>
      <c r="B154" s="9">
        <f t="shared" si="2"/>
        <v>39416</v>
      </c>
      <c r="C154" s="10">
        <v>20130.23</v>
      </c>
      <c r="D154" s="10">
        <v>20204.21</v>
      </c>
      <c r="E154" s="10">
        <v>18182.830000000002</v>
      </c>
      <c r="F154" s="10">
        <v>19363.189999999999</v>
      </c>
      <c r="H154" s="23"/>
    </row>
    <row r="155" spans="1:10">
      <c r="B155" s="31">
        <f t="shared" si="2"/>
        <v>39447</v>
      </c>
      <c r="C155" s="32">
        <v>19547.09</v>
      </c>
      <c r="D155" s="32">
        <v>20498.11</v>
      </c>
      <c r="E155" s="32">
        <v>18886.400000000001</v>
      </c>
      <c r="F155" s="33">
        <v>20286.990000000002</v>
      </c>
      <c r="H155" s="2"/>
    </row>
    <row r="156" spans="1:10">
      <c r="B156" s="9">
        <f t="shared" si="2"/>
        <v>39478</v>
      </c>
      <c r="C156" s="34">
        <v>20325.27</v>
      </c>
      <c r="D156" s="34">
        <v>21206.77</v>
      </c>
      <c r="E156" s="34">
        <v>15332.42</v>
      </c>
      <c r="F156" s="34">
        <v>17648.7</v>
      </c>
      <c r="H156" s="2"/>
    </row>
    <row r="157" spans="1:10">
      <c r="B157" s="9">
        <f t="shared" si="2"/>
        <v>39507</v>
      </c>
      <c r="C157" s="34">
        <v>17820.669999999998</v>
      </c>
      <c r="D157" s="34">
        <v>18895.34</v>
      </c>
      <c r="E157" s="34">
        <v>16457.740000000002</v>
      </c>
      <c r="F157" s="34">
        <v>17578.72</v>
      </c>
      <c r="H157" s="2"/>
    </row>
    <row r="158" spans="1:10">
      <c r="B158" s="9">
        <f t="shared" si="2"/>
        <v>39538</v>
      </c>
      <c r="C158" s="34">
        <v>17227.560000000001</v>
      </c>
      <c r="D158" s="34">
        <v>17227.560000000001</v>
      </c>
      <c r="E158" s="34">
        <v>14677.24</v>
      </c>
      <c r="F158" s="34">
        <v>15644.44</v>
      </c>
      <c r="H158" s="2"/>
    </row>
    <row r="159" spans="1:10">
      <c r="B159" s="9">
        <f t="shared" si="2"/>
        <v>39568</v>
      </c>
      <c r="C159" s="34">
        <v>15771.72</v>
      </c>
      <c r="D159" s="34">
        <v>17480.740000000002</v>
      </c>
      <c r="E159" s="34">
        <v>15297.96</v>
      </c>
      <c r="F159" s="34">
        <v>17287.310000000001</v>
      </c>
      <c r="H159" s="2"/>
    </row>
    <row r="160" spans="1:10">
      <c r="B160" s="9">
        <f t="shared" si="2"/>
        <v>39599</v>
      </c>
      <c r="C160" s="34">
        <v>17560.150000000001</v>
      </c>
      <c r="D160" s="34">
        <v>17735.7</v>
      </c>
      <c r="E160" s="34">
        <v>16196.02</v>
      </c>
      <c r="F160" s="34">
        <v>16415.57</v>
      </c>
      <c r="H160" s="2"/>
    </row>
    <row r="161" spans="2:10">
      <c r="B161" s="9">
        <f t="shared" si="2"/>
        <v>39629</v>
      </c>
      <c r="C161" s="35">
        <v>16591.46</v>
      </c>
      <c r="D161" s="35">
        <v>16632.72</v>
      </c>
      <c r="E161" s="35">
        <v>13405.54</v>
      </c>
      <c r="F161" s="35">
        <v>13461.6</v>
      </c>
      <c r="H161" s="2"/>
    </row>
    <row r="162" spans="2:10">
      <c r="B162" s="9">
        <f t="shared" si="2"/>
        <v>39660</v>
      </c>
      <c r="C162" s="10">
        <v>13480.02</v>
      </c>
      <c r="D162" s="10">
        <v>15130.09</v>
      </c>
      <c r="E162" s="10">
        <v>12514.02</v>
      </c>
      <c r="F162" s="10">
        <v>14355.75</v>
      </c>
      <c r="H162" s="2"/>
    </row>
    <row r="163" spans="2:10">
      <c r="B163" s="9">
        <f t="shared" si="2"/>
        <v>39691</v>
      </c>
      <c r="C163" s="36">
        <v>14064.26</v>
      </c>
      <c r="D163" s="36">
        <v>15579.78</v>
      </c>
      <c r="E163" s="36">
        <v>14002.43</v>
      </c>
      <c r="F163" s="36">
        <v>14564.53</v>
      </c>
      <c r="H163" s="2"/>
    </row>
    <row r="164" spans="2:10">
      <c r="B164" s="9">
        <f t="shared" si="2"/>
        <v>39721</v>
      </c>
      <c r="C164" s="36">
        <v>14412.99</v>
      </c>
      <c r="D164" s="36">
        <v>15107.01</v>
      </c>
      <c r="E164" s="36">
        <v>12153.55</v>
      </c>
      <c r="F164" s="36">
        <v>12860.43</v>
      </c>
    </row>
    <row r="165" spans="2:10">
      <c r="B165" s="9">
        <f t="shared" si="2"/>
        <v>39752</v>
      </c>
      <c r="C165" s="36">
        <v>13006.72</v>
      </c>
      <c r="D165" s="37">
        <v>13203.86</v>
      </c>
      <c r="E165" s="37">
        <v>7697.39</v>
      </c>
      <c r="F165" s="38">
        <v>9788.06</v>
      </c>
    </row>
    <row r="166" spans="2:10">
      <c r="B166" s="9">
        <f t="shared" si="2"/>
        <v>39782</v>
      </c>
      <c r="C166" s="36">
        <v>10209.370000000001</v>
      </c>
      <c r="D166" s="37">
        <v>10945.41</v>
      </c>
      <c r="E166" s="37">
        <v>8316.39</v>
      </c>
      <c r="F166" s="38">
        <v>9092.7199999999993</v>
      </c>
    </row>
    <row r="167" spans="2:10">
      <c r="B167" s="15">
        <f t="shared" si="2"/>
        <v>39813</v>
      </c>
      <c r="C167" s="39">
        <v>9162.94</v>
      </c>
      <c r="D167" s="40">
        <v>10188.540000000001</v>
      </c>
      <c r="E167" s="40">
        <v>8467.43</v>
      </c>
      <c r="F167" s="40">
        <v>9647.31</v>
      </c>
      <c r="H167" s="41"/>
      <c r="I167" s="42"/>
      <c r="J167" s="42"/>
    </row>
    <row r="168" spans="2:10">
      <c r="B168" s="9">
        <f t="shared" si="2"/>
        <v>39844</v>
      </c>
      <c r="C168" s="36">
        <v>9720.5499999999993</v>
      </c>
      <c r="D168" s="37">
        <v>10469.719999999999</v>
      </c>
      <c r="E168" s="37">
        <v>8631.6</v>
      </c>
      <c r="F168" s="37">
        <v>9424.24</v>
      </c>
      <c r="H168" s="43"/>
    </row>
    <row r="169" spans="2:10" s="44" customFormat="1">
      <c r="B169" s="9">
        <f t="shared" si="2"/>
        <v>39872</v>
      </c>
      <c r="C169" s="36">
        <v>9340.3700000000008</v>
      </c>
      <c r="D169" s="37">
        <v>9724.8700000000008</v>
      </c>
      <c r="E169" s="37">
        <v>8619.2199999999993</v>
      </c>
      <c r="F169" s="37">
        <v>8891.61</v>
      </c>
      <c r="H169" s="45"/>
    </row>
    <row r="170" spans="2:10">
      <c r="B170" s="9">
        <f t="shared" si="2"/>
        <v>39903</v>
      </c>
      <c r="C170" s="36">
        <v>8762.8799999999992</v>
      </c>
      <c r="D170" s="37">
        <v>10127.09</v>
      </c>
      <c r="E170" s="37">
        <v>8047.17</v>
      </c>
      <c r="F170" s="37">
        <v>9708.5</v>
      </c>
      <c r="H170" s="2"/>
    </row>
    <row r="171" spans="2:10">
      <c r="B171" s="9">
        <f t="shared" si="2"/>
        <v>39933</v>
      </c>
      <c r="C171" s="36">
        <v>9745.77</v>
      </c>
      <c r="D171" s="37">
        <v>11492.1</v>
      </c>
      <c r="E171" s="37">
        <v>9546.2900000000009</v>
      </c>
      <c r="F171" s="37">
        <v>11403.25</v>
      </c>
      <c r="H171" s="2"/>
    </row>
    <row r="172" spans="2:10">
      <c r="B172" s="9">
        <f t="shared" si="2"/>
        <v>39964</v>
      </c>
      <c r="C172" s="10">
        <v>11635.24</v>
      </c>
      <c r="D172" s="46">
        <v>14930.54</v>
      </c>
      <c r="E172" s="46">
        <v>11621.3</v>
      </c>
      <c r="F172" s="46">
        <v>14625.25</v>
      </c>
    </row>
    <row r="173" spans="2:10">
      <c r="B173" s="9">
        <f t="shared" si="2"/>
        <v>39994</v>
      </c>
      <c r="C173" s="36">
        <v>14746.51</v>
      </c>
      <c r="D173" s="37">
        <v>15600.3</v>
      </c>
      <c r="E173" s="37">
        <v>14016.95</v>
      </c>
      <c r="F173" s="37">
        <v>14493.84</v>
      </c>
    </row>
    <row r="174" spans="2:10">
      <c r="B174" s="9">
        <f t="shared" si="2"/>
        <v>40025</v>
      </c>
      <c r="C174" s="10">
        <v>14506.43</v>
      </c>
      <c r="D174" s="46">
        <v>15732.81</v>
      </c>
      <c r="E174" s="46">
        <v>13219.99</v>
      </c>
      <c r="F174" s="46">
        <v>15670.31</v>
      </c>
    </row>
    <row r="175" spans="2:10">
      <c r="B175" s="9">
        <f t="shared" si="2"/>
        <v>40056</v>
      </c>
      <c r="C175" s="10">
        <v>15694.78</v>
      </c>
      <c r="D175" s="46">
        <v>16002.46</v>
      </c>
      <c r="E175" s="46">
        <v>14684.45</v>
      </c>
      <c r="F175" s="46">
        <v>15666.64</v>
      </c>
    </row>
    <row r="176" spans="2:10">
      <c r="B176" s="9">
        <f t="shared" si="2"/>
        <v>40086</v>
      </c>
      <c r="C176" s="10">
        <v>15691.27</v>
      </c>
      <c r="D176" s="46">
        <v>17142.52</v>
      </c>
      <c r="E176" s="46">
        <v>15356.72</v>
      </c>
      <c r="F176" s="46">
        <v>17126.84</v>
      </c>
    </row>
    <row r="177" spans="2:12">
      <c r="B177" s="9">
        <f t="shared" si="2"/>
        <v>40117</v>
      </c>
      <c r="C177" s="10">
        <v>17186.2</v>
      </c>
      <c r="D177" s="46">
        <v>17493.169999999998</v>
      </c>
      <c r="E177" s="46">
        <v>15805.2</v>
      </c>
      <c r="F177" s="46">
        <v>15896.28</v>
      </c>
    </row>
    <row r="178" spans="2:12">
      <c r="B178" s="9">
        <f t="shared" si="2"/>
        <v>40147</v>
      </c>
      <c r="C178" s="10">
        <v>15838.63</v>
      </c>
      <c r="D178" s="46">
        <v>17290.48</v>
      </c>
      <c r="E178" s="46">
        <v>15330.56</v>
      </c>
      <c r="F178" s="46">
        <v>16926.22</v>
      </c>
    </row>
    <row r="179" spans="2:12">
      <c r="B179" s="15">
        <f t="shared" si="2"/>
        <v>40178</v>
      </c>
      <c r="C179" s="16">
        <v>16947.46</v>
      </c>
      <c r="D179" s="47">
        <v>17530.939999999999</v>
      </c>
      <c r="E179" s="47">
        <v>16577.78</v>
      </c>
      <c r="F179" s="47">
        <v>17464.810000000001</v>
      </c>
    </row>
    <row r="180" spans="2:12">
      <c r="B180" s="9">
        <f t="shared" si="2"/>
        <v>40209</v>
      </c>
      <c r="C180" s="36">
        <v>17473.45</v>
      </c>
      <c r="D180" s="37">
        <v>17790.330000000002</v>
      </c>
      <c r="E180" s="37">
        <v>15982.08</v>
      </c>
      <c r="F180" s="37">
        <v>16357.96</v>
      </c>
    </row>
    <row r="181" spans="2:12">
      <c r="B181" s="9">
        <f t="shared" si="2"/>
        <v>40237</v>
      </c>
      <c r="C181" s="36">
        <v>16339.32</v>
      </c>
      <c r="D181" s="37">
        <v>16669.25</v>
      </c>
      <c r="E181" s="37">
        <v>15651.99</v>
      </c>
      <c r="F181" s="37">
        <v>16429.55</v>
      </c>
    </row>
    <row r="182" spans="2:12">
      <c r="B182" s="9">
        <f t="shared" si="2"/>
        <v>40268</v>
      </c>
      <c r="C182" s="36">
        <v>16438.45</v>
      </c>
      <c r="D182" s="37">
        <v>17793.009999999998</v>
      </c>
      <c r="E182" s="37">
        <v>16438.45</v>
      </c>
      <c r="F182" s="37">
        <v>17527.77</v>
      </c>
    </row>
    <row r="183" spans="2:12">
      <c r="B183" s="9">
        <f t="shared" si="2"/>
        <v>40298</v>
      </c>
      <c r="C183" s="36">
        <v>17555.04</v>
      </c>
      <c r="D183" s="37">
        <v>18047.86</v>
      </c>
      <c r="E183" s="37">
        <v>17276.8</v>
      </c>
      <c r="F183" s="37">
        <v>17558.71</v>
      </c>
      <c r="K183" s="91"/>
      <c r="L183" s="91"/>
    </row>
    <row r="184" spans="2:12">
      <c r="B184" s="15"/>
      <c r="C184" s="48"/>
      <c r="D184" s="48"/>
      <c r="E184" s="48"/>
      <c r="F184" s="48"/>
    </row>
    <row r="187" spans="2:12">
      <c r="B187" s="19" t="s">
        <v>17</v>
      </c>
    </row>
    <row r="189" spans="2:12">
      <c r="B189" s="49" t="s">
        <v>18</v>
      </c>
      <c r="C189" s="50"/>
      <c r="D189" s="50"/>
      <c r="E189" s="60">
        <v>39350</v>
      </c>
    </row>
    <row r="190" spans="2:12">
      <c r="B190" s="51" t="s">
        <v>19</v>
      </c>
      <c r="C190" s="52"/>
      <c r="D190" s="52"/>
      <c r="E190" s="53">
        <f>EOMONTH(E189,-1)</f>
        <v>39325</v>
      </c>
    </row>
    <row r="191" spans="2:12">
      <c r="B191" s="19"/>
    </row>
    <row r="192" spans="2:12">
      <c r="B192" s="54" t="s">
        <v>20</v>
      </c>
      <c r="C192" s="54"/>
      <c r="D192" s="55">
        <f>YEARFRAC($B$5,VLOOKUP($E$190,$B$5:$F$183,1))</f>
        <v>28.416666666666668</v>
      </c>
    </row>
    <row r="193" spans="2:5">
      <c r="B193" s="56"/>
      <c r="C193" s="56"/>
      <c r="D193" s="57"/>
      <c r="E193" s="44"/>
    </row>
    <row r="194" spans="2:5">
      <c r="B194" s="58" t="s">
        <v>4</v>
      </c>
      <c r="C194" s="59"/>
      <c r="D194" s="98">
        <f>(VLOOKUP($E$190,$B$5:$F$183,5)/$F$5)^(1/$D$192)-1</f>
        <v>0.19371102509315108</v>
      </c>
    </row>
    <row r="195" spans="2:5">
      <c r="B195" s="95"/>
      <c r="C195" s="95"/>
      <c r="D195" s="96"/>
    </row>
  </sheetData>
  <mergeCells count="1">
    <mergeCell ref="B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WACC calc</vt:lpstr>
      <vt:lpstr>Beta Values</vt:lpstr>
      <vt:lpstr>GOVT Bond Rate</vt:lpstr>
      <vt:lpstr>PLR</vt:lpstr>
      <vt:lpstr>SENSEX</vt:lpstr>
    </vt:vector>
  </TitlesOfParts>
  <Company>Enercon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DIXIT</dc:creator>
  <cp:lastModifiedBy>selvakumarr601</cp:lastModifiedBy>
  <cp:lastPrinted>2011-12-14T07:45:14Z</cp:lastPrinted>
  <dcterms:created xsi:type="dcterms:W3CDTF">2000-12-16T06:48:30Z</dcterms:created>
  <dcterms:modified xsi:type="dcterms:W3CDTF">2012-12-26T12:00:40Z</dcterms:modified>
</cp:coreProperties>
</file>