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5570" windowHeight="8415"/>
  </bookViews>
  <sheets>
    <sheet name="Summarized Emission Reductions " sheetId="1" r:id="rId1"/>
    <sheet name="Flare efficiency (FE)" sheetId="5" r:id="rId2"/>
    <sheet name="Project Emissions" sheetId="6" r:id="rId3"/>
  </sheets>
  <calcPr calcId="145621"/>
</workbook>
</file>

<file path=xl/calcChain.xml><?xml version="1.0" encoding="utf-8"?>
<calcChain xmlns="http://schemas.openxmlformats.org/spreadsheetml/2006/main">
  <c r="E16" i="1" l="1"/>
  <c r="E13" i="1"/>
  <c r="E10" i="1"/>
  <c r="G19" i="1" l="1"/>
  <c r="E19" i="1"/>
  <c r="E15" i="1" l="1"/>
  <c r="E14" i="1"/>
  <c r="E30" i="6" l="1"/>
  <c r="E20" i="6" l="1"/>
  <c r="D19" i="1" l="1"/>
  <c r="J15" i="5"/>
  <c r="I15" i="5"/>
  <c r="H15" i="5"/>
  <c r="K15" i="5" s="1"/>
  <c r="J14" i="5"/>
  <c r="I14" i="5"/>
  <c r="H14" i="5"/>
  <c r="K14" i="5" s="1"/>
  <c r="J13" i="5"/>
  <c r="I13" i="5"/>
  <c r="H13" i="5"/>
  <c r="K13" i="5" s="1"/>
  <c r="J12" i="5"/>
  <c r="I12" i="5"/>
  <c r="H12" i="5"/>
  <c r="K12" i="5" s="1"/>
  <c r="J11" i="5"/>
  <c r="I11" i="5"/>
  <c r="H11" i="5"/>
  <c r="K11" i="5" s="1"/>
  <c r="J10" i="5"/>
  <c r="I10" i="5"/>
  <c r="H10" i="5"/>
  <c r="K10" i="5" s="1"/>
  <c r="E12" i="1"/>
  <c r="F10" i="1"/>
  <c r="G10" i="1"/>
  <c r="J9" i="5"/>
  <c r="I9" i="5"/>
  <c r="H9" i="5"/>
  <c r="K9" i="5" s="1"/>
  <c r="I8" i="5"/>
  <c r="J8" i="5" s="1"/>
  <c r="H8" i="5"/>
  <c r="K8" i="5" s="1"/>
  <c r="E22" i="6"/>
  <c r="B16" i="6"/>
  <c r="E11" i="6" s="1"/>
  <c r="H10" i="1" l="1"/>
  <c r="F12" i="1"/>
  <c r="F11" i="1"/>
  <c r="F16" i="1"/>
  <c r="G16" i="1"/>
  <c r="G15" i="1"/>
  <c r="G14" i="1"/>
  <c r="F14" i="1"/>
  <c r="G13" i="1"/>
  <c r="F13" i="1"/>
  <c r="F19" i="1" s="1"/>
  <c r="G12" i="1"/>
  <c r="G11" i="1"/>
  <c r="H11" i="1" l="1"/>
  <c r="F15" i="1"/>
  <c r="H15" i="1" s="1"/>
  <c r="H16" i="1"/>
  <c r="H13" i="1"/>
  <c r="H14" i="1"/>
  <c r="H12" i="1"/>
  <c r="H19" i="1" l="1"/>
  <c r="K13" i="1" s="1"/>
  <c r="L17" i="1" l="1"/>
</calcChain>
</file>

<file path=xl/comments1.xml><?xml version="1.0" encoding="utf-8"?>
<comments xmlns="http://schemas.openxmlformats.org/spreadsheetml/2006/main">
  <authors>
    <author>ffreitas</author>
  </authors>
  <commentList>
    <comment ref="A11" authorId="0">
      <text>
        <r>
          <rPr>
            <b/>
            <sz val="9"/>
            <color indexed="81"/>
            <rFont val="Tahoma"/>
            <family val="2"/>
          </rPr>
          <t>ffreitas:</t>
        </r>
        <r>
          <rPr>
            <sz val="9"/>
            <color indexed="81"/>
            <rFont val="Tahoma"/>
            <family val="2"/>
          </rPr>
          <t xml:space="preserve">
Mês completo com 2 sopradores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ffreitas:</t>
        </r>
        <r>
          <rPr>
            <sz val="9"/>
            <color indexed="81"/>
            <rFont val="Tahoma"/>
            <family val="2"/>
          </rPr>
          <t xml:space="preserve">
Mês completo com 2 linhas de 400 mm</t>
        </r>
      </text>
    </comment>
  </commentList>
</comments>
</file>

<file path=xl/sharedStrings.xml><?xml version="1.0" encoding="utf-8"?>
<sst xmlns="http://schemas.openxmlformats.org/spreadsheetml/2006/main" count="104" uniqueCount="95">
  <si>
    <t>Where:</t>
  </si>
  <si>
    <t>Period:</t>
  </si>
  <si>
    <t>AF (20%) =</t>
  </si>
  <si>
    <t>Total</t>
  </si>
  <si>
    <t>Discounts (Application of 
conservative
deduction factors)</t>
  </si>
  <si>
    <t>Date</t>
  </si>
  <si>
    <t>n</t>
  </si>
  <si>
    <t>Flare</t>
  </si>
  <si>
    <t>Project emission due to electricity consumption</t>
  </si>
  <si>
    <t>Month</t>
  </si>
  <si>
    <t>Electricity consumption
 (in MWh)</t>
  </si>
  <si>
    <t>TDL =</t>
  </si>
  <si>
    <t>Project emission due to LPG consumption</t>
  </si>
  <si>
    <t>Verification Period</t>
  </si>
  <si>
    <t>LPG consumption (in ton)</t>
  </si>
  <si>
    <t>From 1 January 2010 to 30 September 2010</t>
  </si>
  <si>
    <t xml:space="preserve">Total project emissions </t>
  </si>
  <si>
    <t>From</t>
  </si>
  <si>
    <t>To</t>
  </si>
  <si>
    <r>
      <t>Adjusted MD</t>
    </r>
    <r>
      <rPr>
        <b/>
        <vertAlign val="subscript"/>
        <sz val="10"/>
        <color theme="1"/>
        <rFont val="Arial"/>
        <family val="2"/>
      </rPr>
      <t>project,y</t>
    </r>
    <r>
      <rPr>
        <b/>
        <sz val="10"/>
        <color theme="1"/>
        <rFont val="Arial"/>
        <family val="2"/>
      </rPr>
      <t xml:space="preserve"> </t>
    </r>
  </si>
  <si>
    <r>
      <t>MD</t>
    </r>
    <r>
      <rPr>
        <b/>
        <vertAlign val="subscript"/>
        <sz val="10"/>
        <color theme="1"/>
        <rFont val="Arial"/>
        <family val="2"/>
      </rPr>
      <t>reg,y</t>
    </r>
    <r>
      <rPr>
        <b/>
        <sz val="10"/>
        <color theme="1"/>
        <rFont val="Arial"/>
        <family val="2"/>
      </rPr>
      <t xml:space="preserve"> </t>
    </r>
  </si>
  <si>
    <r>
      <t>Baseline emissions
ER</t>
    </r>
    <r>
      <rPr>
        <b/>
        <vertAlign val="subscript"/>
        <sz val="10"/>
        <color theme="1"/>
        <rFont val="Arial"/>
        <family val="2"/>
      </rPr>
      <t>y</t>
    </r>
    <r>
      <rPr>
        <b/>
        <sz val="10"/>
        <color theme="1"/>
        <rFont val="Arial"/>
        <family val="2"/>
      </rPr>
      <t xml:space="preserve">  </t>
    </r>
  </si>
  <si>
    <r>
      <t>Application of conservative deduction factors for the parameter MD</t>
    </r>
    <r>
      <rPr>
        <b/>
        <vertAlign val="subscript"/>
        <sz val="10"/>
        <rFont val="Arial"/>
        <family val="2"/>
      </rPr>
      <t>project,y</t>
    </r>
    <r>
      <rPr>
        <b/>
        <sz val="10"/>
        <rFont val="Arial"/>
        <family val="2"/>
      </rPr>
      <t xml:space="preserve"> due to identified measurement errors/deviations of the CH</t>
    </r>
    <r>
      <rPr>
        <b/>
        <vertAlign val="subscript"/>
        <sz val="10"/>
        <rFont val="Arial"/>
        <family val="2"/>
      </rPr>
      <t>4</t>
    </r>
    <r>
      <rPr>
        <b/>
        <sz val="10"/>
        <rFont val="Arial"/>
        <family val="2"/>
      </rPr>
      <t xml:space="preserve"> content gas analizer unit</t>
    </r>
  </si>
  <si>
    <r>
      <t>ER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 (Baseline emissions) = (Adjusted MD</t>
    </r>
    <r>
      <rPr>
        <vertAlign val="subscript"/>
        <sz val="10"/>
        <color theme="1"/>
        <rFont val="Arial"/>
        <family val="2"/>
      </rPr>
      <t>project</t>
    </r>
    <r>
      <rPr>
        <sz val="10"/>
        <color theme="1"/>
        <rFont val="Arial"/>
        <family val="2"/>
      </rPr>
      <t>,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- MD</t>
    </r>
    <r>
      <rPr>
        <vertAlign val="subscript"/>
        <sz val="10"/>
        <color theme="1"/>
        <rFont val="Arial"/>
        <family val="2"/>
      </rPr>
      <t>reg,y</t>
    </r>
    <r>
      <rPr>
        <sz val="10"/>
        <color theme="1"/>
        <rFont val="Arial"/>
        <family val="2"/>
      </rPr>
      <t>)</t>
    </r>
    <r>
      <rPr>
        <vertAlign val="subscript"/>
        <sz val="10"/>
        <color theme="1"/>
        <rFont val="Arial"/>
        <family val="2"/>
      </rPr>
      <t xml:space="preserve">  </t>
    </r>
    <r>
      <rPr>
        <sz val="10"/>
        <color theme="1"/>
        <rFont val="Arial"/>
        <family val="2"/>
      </rPr>
      <t xml:space="preserve">x </t>
    </r>
    <r>
      <rPr>
        <vertAlign val="subscript"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GWP</t>
    </r>
    <r>
      <rPr>
        <vertAlign val="subscript"/>
        <sz val="10"/>
        <color theme="1"/>
        <rFont val="Arial"/>
        <family val="2"/>
      </rPr>
      <t>CH4</t>
    </r>
  </si>
  <si>
    <r>
      <t>MD</t>
    </r>
    <r>
      <rPr>
        <vertAlign val="subscript"/>
        <sz val="10"/>
        <color theme="1"/>
        <rFont val="Arial"/>
        <family val="2"/>
      </rPr>
      <t>reg,y</t>
    </r>
    <r>
      <rPr>
        <sz val="10"/>
        <color theme="1"/>
        <rFont val="Arial"/>
        <family val="2"/>
      </rPr>
      <t xml:space="preserve"> = MD</t>
    </r>
    <r>
      <rPr>
        <vertAlign val="subscript"/>
        <sz val="10"/>
        <color theme="1"/>
        <rFont val="Arial"/>
        <family val="2"/>
      </rPr>
      <t>project</t>
    </r>
    <r>
      <rPr>
        <sz val="10"/>
        <color theme="1"/>
        <rFont val="Arial"/>
        <family val="2"/>
      </rPr>
      <t>,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* AF</t>
    </r>
  </si>
  <si>
    <t>From September 2011, 6th to Sptember 2011, 16th</t>
  </si>
  <si>
    <r>
      <t>Application of conservative deduction factors for the parameter MD</t>
    </r>
    <r>
      <rPr>
        <b/>
        <vertAlign val="subscript"/>
        <sz val="10"/>
        <rFont val="Arial"/>
        <family val="2"/>
      </rPr>
      <t>project,y</t>
    </r>
    <r>
      <rPr>
        <b/>
        <sz val="10"/>
        <rFont val="Arial"/>
        <family val="2"/>
      </rPr>
      <t xml:space="preserve"> due to identified relative delay on performed calibration events of the CH</t>
    </r>
    <r>
      <rPr>
        <b/>
        <vertAlign val="subscript"/>
        <sz val="10"/>
        <rFont val="Arial"/>
        <family val="2"/>
      </rPr>
      <t>4</t>
    </r>
    <r>
      <rPr>
        <b/>
        <sz val="10"/>
        <rFont val="Arial"/>
        <family val="2"/>
      </rPr>
      <t xml:space="preserve"> content gas analizer </t>
    </r>
  </si>
  <si>
    <t>From November 2011, 9th to November 2011, 16th</t>
  </si>
  <si>
    <t>From December 2011, 10th to December 2011, 12th</t>
  </si>
  <si>
    <t>September 2011</t>
  </si>
  <si>
    <t>October 2011</t>
  </si>
  <si>
    <t>November 2011</t>
  </si>
  <si>
    <t>December 2011</t>
  </si>
  <si>
    <t>January 2012</t>
  </si>
  <si>
    <t>February 2012</t>
  </si>
  <si>
    <t>March 2012</t>
  </si>
  <si>
    <t>Value (%):</t>
  </si>
  <si>
    <r>
      <t>Accumulated quantity of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 xml:space="preserve"> (ton):</t>
    </r>
  </si>
  <si>
    <r>
      <t>Total quantity of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 xml:space="preserve"> discounted (ton):</t>
    </r>
  </si>
  <si>
    <r>
      <t>Adjusted MD</t>
    </r>
    <r>
      <rPr>
        <vertAlign val="subscript"/>
        <sz val="10"/>
        <color theme="1"/>
        <rFont val="Arial"/>
        <family val="2"/>
      </rPr>
      <t>project</t>
    </r>
    <r>
      <rPr>
        <sz val="10"/>
        <color theme="1"/>
        <rFont val="Arial"/>
        <family val="2"/>
      </rPr>
      <t>,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= MD</t>
    </r>
    <r>
      <rPr>
        <vertAlign val="subscript"/>
        <sz val="10"/>
        <color theme="1"/>
        <rFont val="Arial"/>
        <family val="2"/>
      </rPr>
      <t>project,y</t>
    </r>
    <r>
      <rPr>
        <sz val="10"/>
        <color theme="1"/>
        <rFont val="Arial"/>
        <family val="2"/>
      </rPr>
      <t xml:space="preserve"> - Applied conservative deduction factors</t>
    </r>
  </si>
  <si>
    <t>Determination of baseline emissions</t>
  </si>
  <si>
    <r>
      <t>Average-CH4</t>
    </r>
    <r>
      <rPr>
        <vertAlign val="subscript"/>
        <sz val="10"/>
        <rFont val="Arial"/>
        <family val="2"/>
      </rPr>
      <t xml:space="preserve">Flared-2hour,n,f
</t>
    </r>
    <r>
      <rPr>
        <sz val="10"/>
        <rFont val="Arial"/>
        <family val="2"/>
      </rPr>
      <t>(kg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/h)</t>
    </r>
  </si>
  <si>
    <r>
      <t>Flow_Exhaust_Gas_flare</t>
    </r>
    <r>
      <rPr>
        <vertAlign val="subscript"/>
        <sz val="10"/>
        <rFont val="Arial"/>
        <family val="2"/>
      </rPr>
      <t xml:space="preserve">2-hour,n,f
</t>
    </r>
    <r>
      <rPr>
        <sz val="10"/>
        <rFont val="Arial"/>
        <family val="2"/>
      </rPr>
      <t>(Nm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/h)</t>
    </r>
  </si>
  <si>
    <r>
      <rPr>
        <sz val="10"/>
        <rFont val="Arial"/>
        <family val="2"/>
      </rPr>
      <t>Min._wCH4</t>
    </r>
    <r>
      <rPr>
        <vertAlign val="subscript"/>
        <sz val="10"/>
        <rFont val="Arial"/>
        <family val="2"/>
      </rPr>
      <t xml:space="preserve">residual-2-hour,n,f
</t>
    </r>
    <r>
      <rPr>
        <sz val="10"/>
        <rFont val="Arial"/>
        <family val="2"/>
      </rPr>
      <t>(ppm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)</t>
    </r>
  </si>
  <si>
    <r>
      <t>Max._wCH4</t>
    </r>
    <r>
      <rPr>
        <vertAlign val="subscript"/>
        <sz val="10"/>
        <rFont val="Arial"/>
        <family val="2"/>
      </rPr>
      <t xml:space="preserve">residual-2-hour,n,f
</t>
    </r>
    <r>
      <rPr>
        <sz val="10"/>
        <rFont val="Arial"/>
        <family val="2"/>
      </rPr>
      <t>(ppm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)</t>
    </r>
  </si>
  <si>
    <r>
      <t>Min._Fe</t>
    </r>
    <r>
      <rPr>
        <vertAlign val="subscript"/>
        <sz val="10"/>
        <rFont val="Arial"/>
        <family val="2"/>
      </rPr>
      <t>n,f</t>
    </r>
    <r>
      <rPr>
        <sz val="10"/>
        <rFont val="Arial"/>
        <family val="2"/>
      </rPr>
      <t xml:space="preserve">
(%)</t>
    </r>
  </si>
  <si>
    <r>
      <t>Max._Fe</t>
    </r>
    <r>
      <rPr>
        <vertAlign val="subscript"/>
        <sz val="10"/>
        <rFont val="Arial"/>
        <family val="2"/>
      </rPr>
      <t>n,f</t>
    </r>
    <r>
      <rPr>
        <sz val="10"/>
        <rFont val="Arial"/>
        <family val="2"/>
      </rPr>
      <t xml:space="preserve">
(%)</t>
    </r>
  </si>
  <si>
    <t>Quantity of grid electricity consumed by the project activity</t>
  </si>
  <si>
    <t xml:space="preserve">Total </t>
  </si>
  <si>
    <t>Quantity of LPG consumed by the project activity</t>
  </si>
  <si>
    <r>
      <t xml:space="preserve">Min._CH4 </t>
    </r>
    <r>
      <rPr>
        <vertAlign val="subscript"/>
        <sz val="10"/>
        <rFont val="Arial"/>
        <family val="2"/>
      </rPr>
      <t xml:space="preserve">residual-2-hour,n,f
</t>
    </r>
    <r>
      <rPr>
        <sz val="10"/>
        <rFont val="Arial"/>
        <family val="2"/>
      </rPr>
      <t>(kg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/h)</t>
    </r>
  </si>
  <si>
    <r>
      <t>Max._CH4</t>
    </r>
    <r>
      <rPr>
        <vertAlign val="subscript"/>
        <sz val="10"/>
        <rFont val="Arial"/>
        <family val="2"/>
      </rPr>
      <t>residual-2-hour,n,f</t>
    </r>
    <r>
      <rPr>
        <sz val="10"/>
        <rFont val="Arial"/>
        <family val="2"/>
      </rPr>
      <t xml:space="preserve">
(kg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/h)</t>
    </r>
  </si>
  <si>
    <r>
      <t>tCO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/MWh</t>
    </r>
  </si>
  <si>
    <r>
      <t>tCO</t>
    </r>
    <r>
      <rPr>
        <vertAlign val="subscript"/>
        <sz val="10"/>
        <color theme="1"/>
        <rFont val="Arial"/>
        <family val="2"/>
      </rPr>
      <t>2</t>
    </r>
  </si>
  <si>
    <r>
      <t>tCO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/ton LPG</t>
    </r>
  </si>
  <si>
    <r>
      <t>tCO</t>
    </r>
    <r>
      <rPr>
        <b/>
        <vertAlign val="subscript"/>
        <sz val="10"/>
        <color rgb="FF3F3F3F"/>
        <rFont val="Arial"/>
        <family val="2"/>
      </rPr>
      <t>2</t>
    </r>
    <r>
      <rPr>
        <b/>
        <sz val="10"/>
        <color rgb="FF3F3F3F"/>
        <rFont val="Arial"/>
        <family val="2"/>
      </rPr>
      <t>e</t>
    </r>
  </si>
  <si>
    <r>
      <t>tCO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e</t>
    </r>
  </si>
  <si>
    <r>
      <t>ER</t>
    </r>
    <r>
      <rPr>
        <vertAlign val="subscript"/>
        <sz val="10"/>
        <color theme="1"/>
        <rFont val="Arial"/>
        <family val="2"/>
      </rPr>
      <t>y</t>
    </r>
    <r>
      <rPr>
        <sz val="10"/>
        <color theme="1"/>
        <rFont val="Arial"/>
        <family val="2"/>
      </rPr>
      <t xml:space="preserve"> (baseline emissions)  = </t>
    </r>
  </si>
  <si>
    <r>
      <t>tCH</t>
    </r>
    <r>
      <rPr>
        <vertAlign val="subscript"/>
        <sz val="10"/>
        <rFont val="Arial"/>
        <family val="2"/>
      </rPr>
      <t>4</t>
    </r>
  </si>
  <si>
    <r>
      <t>tCH</t>
    </r>
    <r>
      <rPr>
        <vertAlign val="subscript"/>
        <sz val="10"/>
        <color theme="1"/>
        <rFont val="Arial"/>
        <family val="2"/>
      </rPr>
      <t>4</t>
    </r>
  </si>
  <si>
    <r>
      <t>tCO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e</t>
    </r>
  </si>
  <si>
    <r>
      <t>PE</t>
    </r>
    <r>
      <rPr>
        <b/>
        <vertAlign val="subscript"/>
        <sz val="10"/>
        <color theme="1"/>
        <rFont val="Arial"/>
        <family val="2"/>
      </rPr>
      <t>EC</t>
    </r>
    <r>
      <rPr>
        <b/>
        <sz val="10"/>
        <color theme="1"/>
        <rFont val="Arial"/>
        <family val="2"/>
      </rPr>
      <t xml:space="preserve"> = EC</t>
    </r>
    <r>
      <rPr>
        <b/>
        <vertAlign val="subscript"/>
        <sz val="10"/>
        <color theme="1"/>
        <rFont val="Arial"/>
        <family val="2"/>
      </rPr>
      <t xml:space="preserve">grid </t>
    </r>
    <r>
      <rPr>
        <b/>
        <sz val="10"/>
        <color theme="1"/>
        <rFont val="Arial"/>
        <family val="2"/>
      </rPr>
      <t>*</t>
    </r>
    <r>
      <rPr>
        <b/>
        <vertAlign val="subscript"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EF</t>
    </r>
    <r>
      <rPr>
        <b/>
        <vertAlign val="subscript"/>
        <sz val="10"/>
        <color theme="1"/>
        <rFont val="Arial"/>
        <family val="2"/>
      </rPr>
      <t>grid,CM * (1+TDL)</t>
    </r>
  </si>
  <si>
    <r>
      <t>EF</t>
    </r>
    <r>
      <rPr>
        <vertAlign val="subscript"/>
        <sz val="10"/>
        <color theme="1"/>
        <rFont val="Arial"/>
        <family val="2"/>
      </rPr>
      <t xml:space="preserve">grid,CM = </t>
    </r>
  </si>
  <si>
    <r>
      <t>PE</t>
    </r>
    <r>
      <rPr>
        <b/>
        <vertAlign val="subscript"/>
        <sz val="10"/>
        <color theme="1"/>
        <rFont val="Arial"/>
        <family val="2"/>
      </rPr>
      <t>EC</t>
    </r>
    <r>
      <rPr>
        <b/>
        <sz val="10"/>
        <color theme="1"/>
        <rFont val="Arial"/>
        <family val="2"/>
      </rPr>
      <t xml:space="preserve"> =</t>
    </r>
  </si>
  <si>
    <r>
      <t>PE</t>
    </r>
    <r>
      <rPr>
        <b/>
        <vertAlign val="subscript"/>
        <sz val="10"/>
        <color theme="1"/>
        <rFont val="Arial"/>
        <family val="2"/>
      </rPr>
      <t>y</t>
    </r>
    <r>
      <rPr>
        <b/>
        <sz val="10"/>
        <color theme="1"/>
        <rFont val="Arial"/>
        <family val="2"/>
      </rPr>
      <t xml:space="preserve"> = </t>
    </r>
  </si>
  <si>
    <r>
      <t>tCO</t>
    </r>
    <r>
      <rPr>
        <b/>
        <vertAlign val="subscript"/>
        <sz val="10"/>
        <color theme="1"/>
        <rFont val="Arial"/>
        <family val="2"/>
      </rPr>
      <t>2</t>
    </r>
  </si>
  <si>
    <t>Project Emissions Calculation</t>
  </si>
  <si>
    <t>Flare Efficiency Calculation</t>
  </si>
  <si>
    <r>
      <t>GWP</t>
    </r>
    <r>
      <rPr>
        <vertAlign val="subscript"/>
        <sz val="10"/>
        <color theme="1"/>
        <rFont val="Arial"/>
        <family val="2"/>
      </rPr>
      <t>CH4</t>
    </r>
    <r>
      <rPr>
        <sz val="10"/>
        <color theme="1"/>
        <rFont val="Arial"/>
        <family val="2"/>
      </rPr>
      <t xml:space="preserve"> =</t>
    </r>
  </si>
  <si>
    <r>
      <t>MD</t>
    </r>
    <r>
      <rPr>
        <b/>
        <vertAlign val="subscript"/>
        <sz val="10"/>
        <rFont val="Arial"/>
        <family val="2"/>
      </rPr>
      <t>project, y</t>
    </r>
    <r>
      <rPr>
        <b/>
        <sz val="10"/>
        <rFont val="Arial"/>
        <family val="2"/>
      </rPr>
      <t xml:space="preserve"> </t>
    </r>
  </si>
  <si>
    <r>
      <t>PE</t>
    </r>
    <r>
      <rPr>
        <b/>
        <vertAlign val="subscript"/>
        <sz val="10"/>
        <color theme="1"/>
        <rFont val="Arial"/>
        <family val="2"/>
      </rPr>
      <t>FC,y</t>
    </r>
    <r>
      <rPr>
        <b/>
        <sz val="10"/>
        <color theme="1"/>
        <rFont val="Arial"/>
        <family val="2"/>
      </rPr>
      <t xml:space="preserve"> = FC</t>
    </r>
    <r>
      <rPr>
        <b/>
        <vertAlign val="subscript"/>
        <sz val="10"/>
        <color theme="1"/>
        <rFont val="Arial"/>
        <family val="2"/>
      </rPr>
      <t xml:space="preserve">LPG,y </t>
    </r>
    <r>
      <rPr>
        <b/>
        <sz val="10"/>
        <color theme="1"/>
        <rFont val="Arial"/>
        <family val="2"/>
      </rPr>
      <t>*</t>
    </r>
    <r>
      <rPr>
        <b/>
        <vertAlign val="subscript"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COEF</t>
    </r>
    <r>
      <rPr>
        <b/>
        <vertAlign val="subscript"/>
        <sz val="10"/>
        <color theme="1"/>
        <rFont val="Arial"/>
        <family val="2"/>
      </rPr>
      <t>LPG,y</t>
    </r>
  </si>
  <si>
    <r>
      <t>COEF</t>
    </r>
    <r>
      <rPr>
        <vertAlign val="subscript"/>
        <sz val="10"/>
        <color theme="1"/>
        <rFont val="Arial"/>
        <family val="2"/>
      </rPr>
      <t>LPG,y =</t>
    </r>
  </si>
  <si>
    <r>
      <t>PE</t>
    </r>
    <r>
      <rPr>
        <b/>
        <vertAlign val="subscript"/>
        <sz val="10"/>
        <color theme="1"/>
        <rFont val="Arial"/>
        <family val="2"/>
      </rPr>
      <t>FC,y</t>
    </r>
    <r>
      <rPr>
        <b/>
        <sz val="10"/>
        <color theme="1"/>
        <rFont val="Arial"/>
        <family val="2"/>
      </rPr>
      <t xml:space="preserve"> = </t>
    </r>
  </si>
  <si>
    <r>
      <t>PE</t>
    </r>
    <r>
      <rPr>
        <b/>
        <vertAlign val="subscript"/>
        <sz val="10"/>
        <color theme="1"/>
        <rFont val="Arial"/>
        <family val="2"/>
      </rPr>
      <t>y</t>
    </r>
    <r>
      <rPr>
        <b/>
        <sz val="10"/>
        <color theme="1"/>
        <rFont val="Arial"/>
        <family val="2"/>
      </rPr>
      <t xml:space="preserve"> = PE</t>
    </r>
    <r>
      <rPr>
        <b/>
        <vertAlign val="subscript"/>
        <sz val="10"/>
        <color theme="1"/>
        <rFont val="Arial"/>
        <family val="2"/>
      </rPr>
      <t>EC</t>
    </r>
    <r>
      <rPr>
        <b/>
        <sz val="10"/>
        <color theme="1"/>
        <rFont val="Arial"/>
        <family val="2"/>
      </rPr>
      <t xml:space="preserve"> + PE</t>
    </r>
    <r>
      <rPr>
        <b/>
        <vertAlign val="subscript"/>
        <sz val="10"/>
        <color theme="1"/>
        <rFont val="Arial"/>
        <family val="2"/>
      </rPr>
      <t>FC,y</t>
    </r>
  </si>
  <si>
    <r>
      <t>COEF</t>
    </r>
    <r>
      <rPr>
        <vertAlign val="subscript"/>
        <sz val="10"/>
        <color indexed="8"/>
        <rFont val="Arial"/>
        <family val="2"/>
      </rPr>
      <t>LPG,y</t>
    </r>
    <r>
      <rPr>
        <sz val="10"/>
        <color indexed="8"/>
        <rFont val="Arial"/>
        <family val="2"/>
      </rPr>
      <t xml:space="preserve"> = EF</t>
    </r>
    <r>
      <rPr>
        <vertAlign val="subscript"/>
        <sz val="10"/>
        <color indexed="8"/>
        <rFont val="Arial"/>
        <family val="2"/>
      </rPr>
      <t>CO2,LPG,y</t>
    </r>
    <r>
      <rPr>
        <sz val="10"/>
        <color indexed="8"/>
        <rFont val="Arial"/>
        <family val="2"/>
      </rPr>
      <t xml:space="preserve"> * NCV</t>
    </r>
    <r>
      <rPr>
        <vertAlign val="subscript"/>
        <sz val="10"/>
        <color indexed="8"/>
        <rFont val="Arial"/>
        <family val="2"/>
      </rPr>
      <t>LPG,y</t>
    </r>
  </si>
  <si>
    <r>
      <t>EF</t>
    </r>
    <r>
      <rPr>
        <vertAlign val="subscript"/>
        <sz val="10"/>
        <color indexed="8"/>
        <rFont val="Arial"/>
        <family val="2"/>
      </rPr>
      <t>CO2,LPG,y</t>
    </r>
    <r>
      <rPr>
        <sz val="10"/>
        <color theme="1"/>
        <rFont val="Arial"/>
        <family val="2"/>
      </rPr>
      <t xml:space="preserve"> =</t>
    </r>
  </si>
  <si>
    <r>
      <t>tCO</t>
    </r>
    <r>
      <rPr>
        <vertAlign val="subscript"/>
        <sz val="10"/>
        <color indexed="8"/>
        <rFont val="Arial"/>
        <family val="2"/>
      </rPr>
      <t>2</t>
    </r>
    <r>
      <rPr>
        <sz val="10"/>
        <color theme="1"/>
        <rFont val="Arial"/>
        <family val="2"/>
      </rPr>
      <t>/TJ</t>
    </r>
  </si>
  <si>
    <r>
      <t>NCV</t>
    </r>
    <r>
      <rPr>
        <vertAlign val="subscript"/>
        <sz val="10"/>
        <color indexed="8"/>
        <rFont val="Arial"/>
        <family val="2"/>
      </rPr>
      <t>LPG,y</t>
    </r>
    <r>
      <rPr>
        <sz val="10"/>
        <color theme="1"/>
        <rFont val="Arial"/>
        <family val="2"/>
      </rPr>
      <t>=</t>
    </r>
  </si>
  <si>
    <t xml:space="preserve">TJ/ton </t>
  </si>
  <si>
    <t>From January 2012, 13th to January 2012, 30th</t>
  </si>
  <si>
    <t>Valid period:</t>
  </si>
  <si>
    <t xml:space="preserve">Total Emission Reductions = </t>
  </si>
  <si>
    <t>Total Emission Reductions =</t>
  </si>
  <si>
    <r>
      <t>ER</t>
    </r>
    <r>
      <rPr>
        <vertAlign val="subscript"/>
        <sz val="11"/>
        <color indexed="8"/>
        <rFont val="Arial"/>
        <family val="2"/>
      </rPr>
      <t>y</t>
    </r>
    <r>
      <rPr>
        <sz val="11"/>
        <color theme="1"/>
        <rFont val="Arial"/>
        <family val="2"/>
      </rPr>
      <t xml:space="preserve"> -Project emissions</t>
    </r>
  </si>
  <si>
    <r>
      <t>Application of conservative deduction factors for the parameter MD</t>
    </r>
    <r>
      <rPr>
        <b/>
        <vertAlign val="subscript"/>
        <sz val="10"/>
        <rFont val="Arial"/>
        <family val="2"/>
      </rPr>
      <t>Project,y</t>
    </r>
    <r>
      <rPr>
        <b/>
        <sz val="10"/>
        <rFont val="Arial"/>
        <family val="2"/>
      </rPr>
      <t xml:space="preserve"> due to identified relative delay on performed calibration events on the LFG temperature sensor and LFG pressure sensor</t>
    </r>
  </si>
  <si>
    <r>
      <t>Total quantity of CH4 discounted (tCH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):</t>
    </r>
  </si>
  <si>
    <t>Total emission reductions for the period from 1 September 2011 to 31 March 2012</t>
  </si>
  <si>
    <t>From January 2012, 25th to January 2012, 31st</t>
  </si>
  <si>
    <t>From February 2012, 1st to February 2012, 29th</t>
  </si>
  <si>
    <t>From March 2012, 1st to March 2012, 12th</t>
  </si>
  <si>
    <r>
      <t>Application of conservative deduction factor for the parameter MD</t>
    </r>
    <r>
      <rPr>
        <b/>
        <vertAlign val="subscript"/>
        <sz val="10"/>
        <rFont val="Arial"/>
        <family val="2"/>
      </rPr>
      <t>Project,y</t>
    </r>
    <r>
      <rPr>
        <b/>
        <sz val="10"/>
        <rFont val="Arial"/>
        <family val="2"/>
      </rPr>
      <t xml:space="preserve"> due to identified relative delay on performed Flare efficiency test</t>
    </r>
  </si>
  <si>
    <t>From September 2011, 1st to September 2011, 4th</t>
  </si>
  <si>
    <t>From December 2011, 5th to December 2011, 6th</t>
  </si>
  <si>
    <t>From March 2012, 7th to March 2012, 31st</t>
  </si>
  <si>
    <t>Summarized Emission Reduction Calculation - Version 3 - 04/07/2013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</si>
</sst>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d/m/yy\ h:mm;@"/>
    <numFmt numFmtId="165" formatCode="d/m/yy\ h:mm;s;@"/>
    <numFmt numFmtId="166" formatCode="_(* #,##0.00_);_(* \(#,##0.00\);_(* &quot;-&quot;??_);_(@_)"/>
    <numFmt numFmtId="167" formatCode="0.0"/>
    <numFmt numFmtId="168" formatCode="_-* #,##0.00000000_-;\-* #,##0.00000000_-;_-* &quot;-&quot;??_-;_-@_-"/>
    <numFmt numFmtId="169" formatCode="0.0000%"/>
    <numFmt numFmtId="170" formatCode="_(* #,##0.0000_);_(* \(#,##0.0000\);_(* &quot;-&quot;??_);_(@_)"/>
    <numFmt numFmtId="171" formatCode="_(* #,##0.0_);_(* \(#,##0.0\);_(* &quot;-&quot;??_);_(@_)"/>
    <numFmt numFmtId="172" formatCode="#,##0.0000"/>
    <numFmt numFmtId="173" formatCode="#,##0.000"/>
  </numFmts>
  <fonts count="30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rgb="FF3F3F3F"/>
      <name val="Arial"/>
      <family val="2"/>
    </font>
    <font>
      <b/>
      <i/>
      <sz val="10"/>
      <name val="Arial"/>
      <family val="2"/>
    </font>
    <font>
      <vertAlign val="subscript"/>
      <sz val="10"/>
      <name val="Arial"/>
      <family val="2"/>
    </font>
    <font>
      <sz val="10"/>
      <color indexed="8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sz val="10"/>
      <color rgb="FF006100"/>
      <name val="Arial"/>
      <family val="2"/>
    </font>
    <font>
      <b/>
      <vertAlign val="subscript"/>
      <sz val="10"/>
      <color rgb="FF3F3F3F"/>
      <name val="Arial"/>
      <family val="2"/>
    </font>
    <font>
      <sz val="10"/>
      <color rgb="FF3F3F3F"/>
      <name val="Arial"/>
      <family val="2"/>
    </font>
    <font>
      <vertAlign val="subscript"/>
      <sz val="10"/>
      <color indexed="8"/>
      <name val="Arial"/>
      <family val="2"/>
    </font>
    <font>
      <b/>
      <sz val="11"/>
      <color rgb="FF3F3F3F"/>
      <name val="Arial"/>
      <family val="2"/>
    </font>
    <font>
      <sz val="11"/>
      <color theme="1"/>
      <name val="Arial"/>
      <family val="2"/>
    </font>
    <font>
      <vertAlign val="subscript"/>
      <sz val="11"/>
      <color indexed="8"/>
      <name val="Arial"/>
      <family val="2"/>
    </font>
    <font>
      <sz val="11"/>
      <color rgb="FF3F3F3F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0" fontId="3" fillId="3" borderId="15" applyNumberFormat="0" applyAlignment="0" applyProtection="0"/>
    <xf numFmtId="43" fontId="4" fillId="0" borderId="0" applyFont="0" applyFill="0" applyBorder="0" applyAlignment="0" applyProtection="0"/>
    <xf numFmtId="0" fontId="5" fillId="5" borderId="0" applyNumberFormat="0" applyBorder="0" applyAlignment="0" applyProtection="0"/>
  </cellStyleXfs>
  <cellXfs count="260">
    <xf numFmtId="0" fontId="0" fillId="0" borderId="0" xfId="0"/>
    <xf numFmtId="0" fontId="2" fillId="0" borderId="9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8" fillId="0" borderId="18" xfId="0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Border="1"/>
    <xf numFmtId="0" fontId="12" fillId="0" borderId="3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4" fontId="2" fillId="0" borderId="3" xfId="0" applyNumberFormat="1" applyFont="1" applyFill="1" applyBorder="1" applyAlignment="1">
      <alignment horizontal="center"/>
    </xf>
    <xf numFmtId="4" fontId="12" fillId="0" borderId="3" xfId="0" applyNumberFormat="1" applyFont="1" applyBorder="1" applyAlignment="1">
      <alignment horizontal="center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/>
    </xf>
    <xf numFmtId="4" fontId="15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4" fontId="15" fillId="2" borderId="0" xfId="0" applyNumberFormat="1" applyFont="1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" fillId="0" borderId="0" xfId="0" applyFont="1" applyBorder="1"/>
    <xf numFmtId="49" fontId="2" fillId="0" borderId="17" xfId="0" applyNumberFormat="1" applyFont="1" applyBorder="1" applyAlignment="1">
      <alignment vertical="center"/>
    </xf>
    <xf numFmtId="49" fontId="2" fillId="0" borderId="6" xfId="0" applyNumberFormat="1" applyFont="1" applyBorder="1" applyAlignment="1">
      <alignment vertical="center"/>
    </xf>
    <xf numFmtId="0" fontId="12" fillId="0" borderId="0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12" fillId="0" borderId="9" xfId="0" applyNumberFormat="1" applyFont="1" applyFill="1" applyBorder="1" applyAlignment="1">
      <alignment horizontal="center" vertical="center"/>
    </xf>
    <xf numFmtId="0" fontId="12" fillId="0" borderId="0" xfId="0" applyFont="1" applyFill="1"/>
    <xf numFmtId="4" fontId="19" fillId="0" borderId="9" xfId="0" applyNumberFormat="1" applyFont="1" applyFill="1" applyBorder="1" applyAlignment="1">
      <alignment horizontal="center" vertical="center" wrapText="1"/>
    </xf>
    <xf numFmtId="4" fontId="19" fillId="0" borderId="9" xfId="0" applyNumberFormat="1" applyFont="1" applyFill="1" applyBorder="1" applyAlignment="1">
      <alignment horizontal="right" vertical="center" wrapText="1"/>
    </xf>
    <xf numFmtId="4" fontId="19" fillId="0" borderId="3" xfId="0" applyNumberFormat="1" applyFont="1" applyFill="1" applyBorder="1" applyAlignment="1">
      <alignment horizontal="center" vertical="center" wrapText="1"/>
    </xf>
    <xf numFmtId="4" fontId="19" fillId="0" borderId="3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 wrapText="1"/>
    </xf>
    <xf numFmtId="4" fontId="19" fillId="0" borderId="5" xfId="0" applyNumberFormat="1" applyFont="1" applyFill="1" applyBorder="1" applyAlignment="1">
      <alignment horizontal="righ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vertical="center"/>
    </xf>
    <xf numFmtId="49" fontId="2" fillId="0" borderId="20" xfId="0" applyNumberFormat="1" applyFont="1" applyFill="1" applyBorder="1" applyAlignment="1">
      <alignment vertical="center"/>
    </xf>
    <xf numFmtId="49" fontId="2" fillId="0" borderId="9" xfId="0" applyNumberFormat="1" applyFont="1" applyFill="1" applyBorder="1" applyAlignment="1">
      <alignment vertical="center"/>
    </xf>
    <xf numFmtId="167" fontId="2" fillId="0" borderId="3" xfId="0" applyNumberFormat="1" applyFont="1" applyBorder="1" applyAlignment="1">
      <alignment horizontal="center" vertical="center"/>
    </xf>
    <xf numFmtId="167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1" fontId="2" fillId="0" borderId="5" xfId="5" applyNumberFormat="1" applyFont="1" applyBorder="1" applyAlignment="1">
      <alignment horizontal="right" vertical="center"/>
    </xf>
    <xf numFmtId="167" fontId="2" fillId="0" borderId="5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167" fontId="2" fillId="0" borderId="9" xfId="5" applyNumberFormat="1" applyFont="1" applyBorder="1" applyAlignment="1">
      <alignment horizontal="right" vertical="center"/>
    </xf>
    <xf numFmtId="4" fontId="19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right" vertical="center" wrapText="1"/>
    </xf>
    <xf numFmtId="0" fontId="19" fillId="6" borderId="34" xfId="0" applyFont="1" applyFill="1" applyBorder="1" applyAlignment="1">
      <alignment horizontal="center" vertical="center" wrapText="1"/>
    </xf>
    <xf numFmtId="1" fontId="19" fillId="6" borderId="35" xfId="0" applyNumberFormat="1" applyFont="1" applyFill="1" applyBorder="1" applyAlignment="1">
      <alignment horizontal="center" vertical="center" wrapText="1"/>
    </xf>
    <xf numFmtId="0" fontId="19" fillId="6" borderId="35" xfId="0" applyFont="1" applyFill="1" applyBorder="1" applyAlignment="1">
      <alignment horizontal="center" vertical="center" wrapText="1"/>
    </xf>
    <xf numFmtId="0" fontId="2" fillId="6" borderId="35" xfId="0" applyFont="1" applyFill="1" applyBorder="1" applyAlignment="1">
      <alignment horizontal="center" wrapText="1"/>
    </xf>
    <xf numFmtId="0" fontId="18" fillId="6" borderId="35" xfId="0" applyFont="1" applyFill="1" applyBorder="1" applyAlignment="1">
      <alignment horizontal="center" wrapText="1"/>
    </xf>
    <xf numFmtId="0" fontId="2" fillId="6" borderId="36" xfId="0" applyFont="1" applyFill="1" applyBorder="1" applyAlignment="1">
      <alignment horizontal="center" wrapText="1"/>
    </xf>
    <xf numFmtId="1" fontId="12" fillId="0" borderId="0" xfId="0" applyNumberFormat="1" applyFont="1"/>
    <xf numFmtId="0" fontId="17" fillId="0" borderId="0" xfId="0" applyFont="1"/>
    <xf numFmtId="0" fontId="12" fillId="0" borderId="0" xfId="0" applyFont="1" applyAlignment="1"/>
    <xf numFmtId="14" fontId="12" fillId="0" borderId="21" xfId="0" applyNumberFormat="1" applyFont="1" applyBorder="1" applyAlignment="1"/>
    <xf numFmtId="1" fontId="12" fillId="0" borderId="5" xfId="0" applyNumberFormat="1" applyFont="1" applyBorder="1"/>
    <xf numFmtId="168" fontId="12" fillId="0" borderId="5" xfId="0" applyNumberFormat="1" applyFont="1" applyBorder="1"/>
    <xf numFmtId="169" fontId="10" fillId="4" borderId="5" xfId="0" applyNumberFormat="1" applyFont="1" applyFill="1" applyBorder="1"/>
    <xf numFmtId="170" fontId="12" fillId="0" borderId="22" xfId="5" applyNumberFormat="1" applyFont="1" applyBorder="1"/>
    <xf numFmtId="14" fontId="12" fillId="0" borderId="20" xfId="0" applyNumberFormat="1" applyFont="1" applyBorder="1" applyAlignment="1"/>
    <xf numFmtId="1" fontId="12" fillId="0" borderId="9" xfId="0" applyNumberFormat="1" applyFont="1" applyBorder="1"/>
    <xf numFmtId="168" fontId="12" fillId="0" borderId="9" xfId="0" applyNumberFormat="1" applyFont="1" applyBorder="1"/>
    <xf numFmtId="169" fontId="12" fillId="0" borderId="9" xfId="0" applyNumberFormat="1" applyFont="1" applyBorder="1"/>
    <xf numFmtId="170" fontId="12" fillId="0" borderId="10" xfId="5" applyNumberFormat="1" applyFont="1" applyBorder="1"/>
    <xf numFmtId="0" fontId="12" fillId="0" borderId="5" xfId="0" applyFont="1" applyBorder="1"/>
    <xf numFmtId="14" fontId="12" fillId="0" borderId="26" xfId="0" applyNumberFormat="1" applyFont="1" applyBorder="1" applyAlignment="1"/>
    <xf numFmtId="0" fontId="12" fillId="0" borderId="3" xfId="0" applyFont="1" applyBorder="1"/>
    <xf numFmtId="168" fontId="12" fillId="0" borderId="3" xfId="0" applyNumberFormat="1" applyFont="1" applyBorder="1"/>
    <xf numFmtId="169" fontId="12" fillId="0" borderId="3" xfId="0" applyNumberFormat="1" applyFont="1" applyBorder="1"/>
    <xf numFmtId="170" fontId="12" fillId="0" borderId="18" xfId="5" applyNumberFormat="1" applyFont="1" applyBorder="1"/>
    <xf numFmtId="0" fontId="12" fillId="0" borderId="9" xfId="0" applyFont="1" applyBorder="1"/>
    <xf numFmtId="169" fontId="12" fillId="0" borderId="9" xfId="0" applyNumberFormat="1" applyFont="1" applyFill="1" applyBorder="1"/>
    <xf numFmtId="169" fontId="12" fillId="0" borderId="5" xfId="0" applyNumberFormat="1" applyFont="1" applyBorder="1"/>
    <xf numFmtId="169" fontId="10" fillId="4" borderId="3" xfId="0" applyNumberFormat="1" applyFont="1" applyFill="1" applyBorder="1"/>
    <xf numFmtId="14" fontId="12" fillId="0" borderId="0" xfId="0" applyNumberFormat="1" applyFont="1" applyBorder="1"/>
    <xf numFmtId="1" fontId="12" fillId="0" borderId="0" xfId="0" applyNumberFormat="1" applyFont="1" applyBorder="1"/>
    <xf numFmtId="169" fontId="12" fillId="0" borderId="0" xfId="0" applyNumberFormat="1" applyFont="1" applyBorder="1"/>
    <xf numFmtId="170" fontId="12" fillId="0" borderId="0" xfId="5" applyNumberFormat="1" applyFont="1" applyBorder="1"/>
    <xf numFmtId="4" fontId="12" fillId="0" borderId="0" xfId="0" applyNumberFormat="1" applyFont="1"/>
    <xf numFmtId="4" fontId="14" fillId="0" borderId="0" xfId="0" applyNumberFormat="1" applyFont="1"/>
    <xf numFmtId="4" fontId="12" fillId="0" borderId="0" xfId="0" applyNumberFormat="1" applyFont="1" applyAlignment="1">
      <alignment horizontal="left"/>
    </xf>
    <xf numFmtId="4" fontId="12" fillId="0" borderId="0" xfId="0" applyNumberFormat="1" applyFont="1" applyBorder="1" applyAlignment="1">
      <alignment horizontal="left"/>
    </xf>
    <xf numFmtId="4" fontId="12" fillId="0" borderId="0" xfId="0" applyNumberFormat="1" applyFont="1" applyBorder="1"/>
    <xf numFmtId="4" fontId="12" fillId="0" borderId="28" xfId="0" applyNumberFormat="1" applyFont="1" applyBorder="1"/>
    <xf numFmtId="4" fontId="12" fillId="0" borderId="0" xfId="0" applyNumberFormat="1" applyFont="1" applyBorder="1" applyAlignment="1">
      <alignment horizontal="right"/>
    </xf>
    <xf numFmtId="4" fontId="12" fillId="0" borderId="24" xfId="0" applyNumberFormat="1" applyFont="1" applyBorder="1"/>
    <xf numFmtId="4" fontId="12" fillId="0" borderId="26" xfId="0" applyNumberFormat="1" applyFont="1" applyBorder="1" applyAlignment="1">
      <alignment horizontal="left" vertical="center"/>
    </xf>
    <xf numFmtId="4" fontId="12" fillId="0" borderId="18" xfId="0" applyNumberFormat="1" applyFont="1" applyBorder="1" applyAlignment="1">
      <alignment horizontal="center"/>
    </xf>
    <xf numFmtId="4" fontId="12" fillId="0" borderId="24" xfId="0" applyNumberFormat="1" applyFont="1" applyBorder="1" applyAlignment="1"/>
    <xf numFmtId="4" fontId="12" fillId="0" borderId="26" xfId="0" applyNumberFormat="1" applyFont="1" applyBorder="1"/>
    <xf numFmtId="4" fontId="12" fillId="0" borderId="25" xfId="0" applyNumberFormat="1" applyFont="1" applyBorder="1" applyAlignment="1">
      <alignment horizontal="right"/>
    </xf>
    <xf numFmtId="4" fontId="12" fillId="0" borderId="25" xfId="0" applyNumberFormat="1" applyFont="1" applyBorder="1"/>
    <xf numFmtId="4" fontId="12" fillId="0" borderId="29" xfId="0" applyNumberFormat="1" applyFont="1" applyBorder="1"/>
    <xf numFmtId="4" fontId="12" fillId="0" borderId="20" xfId="0" applyNumberFormat="1" applyFont="1" applyBorder="1"/>
    <xf numFmtId="4" fontId="12" fillId="0" borderId="10" xfId="0" applyNumberFormat="1" applyFont="1" applyBorder="1" applyAlignment="1">
      <alignment horizontal="center"/>
    </xf>
    <xf numFmtId="4" fontId="12" fillId="0" borderId="23" xfId="0" applyNumberFormat="1" applyFont="1" applyBorder="1"/>
    <xf numFmtId="4" fontId="12" fillId="0" borderId="27" xfId="0" applyNumberFormat="1" applyFont="1" applyBorder="1"/>
    <xf numFmtId="4" fontId="12" fillId="0" borderId="24" xfId="0" applyNumberFormat="1" applyFont="1" applyBorder="1" applyAlignment="1">
      <alignment horizontal="left"/>
    </xf>
    <xf numFmtId="4" fontId="22" fillId="7" borderId="31" xfId="6" applyNumberFormat="1" applyFont="1" applyFill="1" applyBorder="1"/>
    <xf numFmtId="4" fontId="22" fillId="7" borderId="32" xfId="6" applyNumberFormat="1" applyFont="1" applyFill="1" applyBorder="1"/>
    <xf numFmtId="0" fontId="12" fillId="0" borderId="18" xfId="0" applyFont="1" applyBorder="1" applyAlignment="1">
      <alignment horizontal="center"/>
    </xf>
    <xf numFmtId="164" fontId="2" fillId="0" borderId="26" xfId="0" applyNumberFormat="1" applyFont="1" applyFill="1" applyBorder="1" applyAlignment="1">
      <alignment horizontal="center" vertical="center"/>
    </xf>
    <xf numFmtId="4" fontId="12" fillId="0" borderId="18" xfId="0" applyNumberFormat="1" applyFont="1" applyFill="1" applyBorder="1" applyAlignment="1">
      <alignment horizontal="center"/>
    </xf>
    <xf numFmtId="0" fontId="12" fillId="0" borderId="12" xfId="0" applyFont="1" applyBorder="1"/>
    <xf numFmtId="0" fontId="12" fillId="0" borderId="23" xfId="0" applyFont="1" applyBorder="1"/>
    <xf numFmtId="0" fontId="12" fillId="0" borderId="27" xfId="0" applyFont="1" applyBorder="1"/>
    <xf numFmtId="0" fontId="14" fillId="0" borderId="24" xfId="0" applyFont="1" applyBorder="1"/>
    <xf numFmtId="0" fontId="12" fillId="0" borderId="28" xfId="0" applyFont="1" applyBorder="1"/>
    <xf numFmtId="0" fontId="12" fillId="0" borderId="24" xfId="0" applyFont="1" applyBorder="1"/>
    <xf numFmtId="0" fontId="12" fillId="0" borderId="16" xfId="0" applyFont="1" applyBorder="1"/>
    <xf numFmtId="0" fontId="12" fillId="0" borderId="25" xfId="0" applyFont="1" applyBorder="1"/>
    <xf numFmtId="0" fontId="12" fillId="0" borderId="29" xfId="0" applyFont="1" applyBorder="1"/>
    <xf numFmtId="0" fontId="10" fillId="0" borderId="0" xfId="0" applyFont="1"/>
    <xf numFmtId="4" fontId="10" fillId="2" borderId="9" xfId="0" applyNumberFormat="1" applyFont="1" applyFill="1" applyBorder="1" applyAlignment="1">
      <alignment horizontal="center"/>
    </xf>
    <xf numFmtId="4" fontId="10" fillId="0" borderId="9" xfId="0" applyNumberFormat="1" applyFont="1" applyBorder="1" applyAlignment="1">
      <alignment horizontal="center"/>
    </xf>
    <xf numFmtId="4" fontId="10" fillId="0" borderId="10" xfId="0" applyNumberFormat="1" applyFont="1" applyBorder="1" applyAlignment="1">
      <alignment horizontal="center"/>
    </xf>
    <xf numFmtId="0" fontId="10" fillId="0" borderId="32" xfId="0" applyFont="1" applyBorder="1"/>
    <xf numFmtId="4" fontId="10" fillId="0" borderId="24" xfId="0" applyNumberFormat="1" applyFont="1" applyBorder="1"/>
    <xf numFmtId="4" fontId="12" fillId="0" borderId="24" xfId="0" applyNumberFormat="1" applyFont="1" applyBorder="1" applyAlignment="1">
      <alignment horizontal="right"/>
    </xf>
    <xf numFmtId="4" fontId="10" fillId="0" borderId="16" xfId="0" applyNumberFormat="1" applyFont="1" applyBorder="1" applyAlignment="1">
      <alignment horizontal="right"/>
    </xf>
    <xf numFmtId="4" fontId="10" fillId="0" borderId="12" xfId="0" applyNumberFormat="1" applyFont="1" applyBorder="1"/>
    <xf numFmtId="4" fontId="10" fillId="0" borderId="16" xfId="0" applyNumberFormat="1" applyFont="1" applyBorder="1"/>
    <xf numFmtId="4" fontId="8" fillId="7" borderId="30" xfId="6" applyNumberFormat="1" applyFont="1" applyFill="1" applyBorder="1" applyAlignment="1"/>
    <xf numFmtId="4" fontId="10" fillId="0" borderId="29" xfId="0" applyNumberFormat="1" applyFont="1" applyBorder="1"/>
    <xf numFmtId="4" fontId="12" fillId="0" borderId="0" xfId="0" applyNumberFormat="1" applyFont="1" applyAlignment="1">
      <alignment horizontal="right"/>
    </xf>
    <xf numFmtId="172" fontId="12" fillId="0" borderId="0" xfId="0" applyNumberFormat="1" applyFont="1"/>
    <xf numFmtId="173" fontId="12" fillId="0" borderId="10" xfId="0" applyNumberFormat="1" applyFont="1" applyBorder="1" applyAlignment="1">
      <alignment horizontal="center"/>
    </xf>
    <xf numFmtId="173" fontId="12" fillId="0" borderId="18" xfId="0" applyNumberFormat="1" applyFont="1" applyBorder="1" applyAlignment="1">
      <alignment horizontal="center" vertical="center"/>
    </xf>
    <xf numFmtId="173" fontId="12" fillId="0" borderId="18" xfId="0" applyNumberFormat="1" applyFont="1" applyBorder="1" applyAlignment="1">
      <alignment horizontal="center"/>
    </xf>
    <xf numFmtId="0" fontId="8" fillId="0" borderId="26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vertical="center"/>
    </xf>
    <xf numFmtId="49" fontId="2" fillId="0" borderId="11" xfId="0" applyNumberFormat="1" applyFont="1" applyFill="1" applyBorder="1" applyAlignment="1">
      <alignment vertical="center"/>
    </xf>
    <xf numFmtId="0" fontId="26" fillId="3" borderId="12" xfId="4" applyFont="1" applyBorder="1" applyAlignment="1"/>
    <xf numFmtId="0" fontId="26" fillId="3" borderId="23" xfId="4" applyFont="1" applyBorder="1" applyAlignment="1"/>
    <xf numFmtId="0" fontId="26" fillId="3" borderId="23" xfId="4" applyFont="1" applyBorder="1"/>
    <xf numFmtId="0" fontId="16" fillId="10" borderId="27" xfId="4" applyFont="1" applyFill="1" applyBorder="1"/>
    <xf numFmtId="0" fontId="24" fillId="9" borderId="25" xfId="4" applyFont="1" applyFill="1" applyBorder="1"/>
    <xf numFmtId="0" fontId="16" fillId="9" borderId="25" xfId="4" applyFont="1" applyFill="1" applyBorder="1"/>
    <xf numFmtId="3" fontId="16" fillId="9" borderId="25" xfId="4" applyNumberFormat="1" applyFont="1" applyFill="1" applyBorder="1" applyAlignment="1">
      <alignment horizontal="left"/>
    </xf>
    <xf numFmtId="0" fontId="12" fillId="9" borderId="25" xfId="0" applyFont="1" applyFill="1" applyBorder="1"/>
    <xf numFmtId="0" fontId="12" fillId="9" borderId="29" xfId="0" applyFont="1" applyFill="1" applyBorder="1"/>
    <xf numFmtId="49" fontId="8" fillId="0" borderId="0" xfId="0" applyNumberFormat="1" applyFont="1" applyFill="1" applyBorder="1" applyAlignment="1">
      <alignment vertical="center" wrapText="1"/>
    </xf>
    <xf numFmtId="4" fontId="27" fillId="0" borderId="24" xfId="0" applyNumberFormat="1" applyFont="1" applyBorder="1"/>
    <xf numFmtId="4" fontId="27" fillId="0" borderId="0" xfId="0" applyNumberFormat="1" applyFont="1" applyBorder="1"/>
    <xf numFmtId="0" fontId="27" fillId="0" borderId="0" xfId="0" applyFont="1"/>
    <xf numFmtId="4" fontId="12" fillId="0" borderId="0" xfId="0" applyNumberFormat="1" applyFont="1" applyBorder="1" applyAlignment="1">
      <alignment horizontal="center" vertical="center"/>
    </xf>
    <xf numFmtId="4" fontId="8" fillId="2" borderId="0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/>
    </xf>
    <xf numFmtId="49" fontId="2" fillId="0" borderId="39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0" fontId="8" fillId="0" borderId="18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2" fillId="0" borderId="30" xfId="0" applyFont="1" applyFill="1" applyBorder="1" applyAlignment="1">
      <alignment horizontal="left"/>
    </xf>
    <xf numFmtId="0" fontId="29" fillId="9" borderId="16" xfId="4" applyFont="1" applyFill="1" applyBorder="1" applyAlignment="1"/>
    <xf numFmtId="3" fontId="10" fillId="0" borderId="25" xfId="0" applyNumberFormat="1" applyFont="1" applyBorder="1"/>
    <xf numFmtId="4" fontId="8" fillId="0" borderId="9" xfId="0" applyNumberFormat="1" applyFont="1" applyBorder="1" applyAlignment="1">
      <alignment horizontal="center"/>
    </xf>
    <xf numFmtId="3" fontId="26" fillId="9" borderId="25" xfId="4" applyNumberFormat="1" applyFont="1" applyFill="1" applyBorder="1"/>
    <xf numFmtId="0" fontId="8" fillId="0" borderId="26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/>
    </xf>
    <xf numFmtId="0" fontId="8" fillId="6" borderId="23" xfId="0" applyFont="1" applyFill="1" applyBorder="1" applyAlignment="1">
      <alignment horizontal="center"/>
    </xf>
    <xf numFmtId="0" fontId="8" fillId="6" borderId="27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7" xfId="0" applyFont="1" applyFill="1" applyBorder="1" applyAlignment="1">
      <alignment horizontal="center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4" fontId="10" fillId="2" borderId="31" xfId="0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49" fontId="8" fillId="8" borderId="12" xfId="0" applyNumberFormat="1" applyFont="1" applyFill="1" applyBorder="1" applyAlignment="1">
      <alignment horizontal="left" vertical="center" wrapText="1"/>
    </xf>
    <xf numFmtId="49" fontId="8" fillId="8" borderId="23" xfId="0" applyNumberFormat="1" applyFont="1" applyFill="1" applyBorder="1" applyAlignment="1">
      <alignment horizontal="left" vertical="center" wrapText="1"/>
    </xf>
    <xf numFmtId="49" fontId="8" fillId="8" borderId="27" xfId="0" applyNumberFormat="1" applyFont="1" applyFill="1" applyBorder="1" applyAlignment="1">
      <alignment horizontal="left" vertical="center" wrapText="1"/>
    </xf>
    <xf numFmtId="49" fontId="8" fillId="8" borderId="16" xfId="0" applyNumberFormat="1" applyFont="1" applyFill="1" applyBorder="1" applyAlignment="1">
      <alignment horizontal="left" vertical="center" wrapText="1"/>
    </xf>
    <xf numFmtId="49" fontId="8" fillId="8" borderId="25" xfId="0" applyNumberFormat="1" applyFont="1" applyFill="1" applyBorder="1" applyAlignment="1">
      <alignment horizontal="left" vertical="center" wrapText="1"/>
    </xf>
    <xf numFmtId="49" fontId="8" fillId="8" borderId="29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7" borderId="33" xfId="0" applyNumberFormat="1" applyFont="1" applyFill="1" applyBorder="1" applyAlignment="1">
      <alignment horizontal="left" vertical="center" wrapText="1"/>
    </xf>
    <xf numFmtId="49" fontId="8" fillId="7" borderId="8" xfId="0" applyNumberFormat="1" applyFont="1" applyFill="1" applyBorder="1" applyAlignment="1">
      <alignment horizontal="left" vertical="center" wrapText="1"/>
    </xf>
    <xf numFmtId="49" fontId="8" fillId="7" borderId="19" xfId="0" applyNumberFormat="1" applyFont="1" applyFill="1" applyBorder="1" applyAlignment="1">
      <alignment horizontal="left" vertical="center" wrapText="1"/>
    </xf>
    <xf numFmtId="49" fontId="8" fillId="7" borderId="20" xfId="0" applyNumberFormat="1" applyFont="1" applyFill="1" applyBorder="1" applyAlignment="1">
      <alignment horizontal="left" vertical="center" wrapText="1"/>
    </xf>
    <xf numFmtId="49" fontId="8" fillId="7" borderId="9" xfId="0" applyNumberFormat="1" applyFont="1" applyFill="1" applyBorder="1" applyAlignment="1">
      <alignment horizontal="left" vertical="center" wrapText="1"/>
    </xf>
    <xf numFmtId="49" fontId="8" fillId="7" borderId="10" xfId="0" applyNumberFormat="1" applyFont="1" applyFill="1" applyBorder="1" applyAlignment="1">
      <alignment horizontal="left" vertical="center" wrapText="1"/>
    </xf>
    <xf numFmtId="0" fontId="21" fillId="0" borderId="12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left" vertical="center" wrapText="1"/>
    </xf>
    <xf numFmtId="49" fontId="2" fillId="0" borderId="18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8" fillId="8" borderId="33" xfId="0" applyNumberFormat="1" applyFont="1" applyFill="1" applyBorder="1" applyAlignment="1">
      <alignment horizontal="left" vertical="center" wrapText="1"/>
    </xf>
    <xf numFmtId="49" fontId="8" fillId="8" borderId="8" xfId="0" applyNumberFormat="1" applyFont="1" applyFill="1" applyBorder="1" applyAlignment="1">
      <alignment horizontal="left" vertical="center" wrapText="1"/>
    </xf>
    <xf numFmtId="49" fontId="8" fillId="8" borderId="19" xfId="0" applyNumberFormat="1" applyFont="1" applyFill="1" applyBorder="1" applyAlignment="1">
      <alignment horizontal="left" vertical="center" wrapText="1"/>
    </xf>
    <xf numFmtId="49" fontId="8" fillId="8" borderId="20" xfId="0" applyNumberFormat="1" applyFont="1" applyFill="1" applyBorder="1" applyAlignment="1">
      <alignment horizontal="left" vertical="center" wrapText="1"/>
    </xf>
    <xf numFmtId="49" fontId="8" fillId="8" borderId="9" xfId="0" applyNumberFormat="1" applyFont="1" applyFill="1" applyBorder="1" applyAlignment="1">
      <alignment horizontal="left" vertical="center" wrapText="1"/>
    </xf>
    <xf numFmtId="49" fontId="8" fillId="8" borderId="10" xfId="0" applyNumberFormat="1" applyFont="1" applyFill="1" applyBorder="1" applyAlignment="1">
      <alignment horizontal="left" vertical="center" wrapText="1"/>
    </xf>
    <xf numFmtId="49" fontId="2" fillId="0" borderId="2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22" xfId="0" applyNumberFormat="1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49" fontId="12" fillId="0" borderId="0" xfId="0" applyNumberFormat="1" applyFont="1" applyAlignment="1"/>
    <xf numFmtId="0" fontId="12" fillId="0" borderId="0" xfId="0" applyFont="1" applyAlignment="1"/>
    <xf numFmtId="4" fontId="12" fillId="0" borderId="0" xfId="0" applyNumberFormat="1" applyFont="1" applyBorder="1" applyAlignment="1">
      <alignment horizontal="center"/>
    </xf>
    <xf numFmtId="4" fontId="8" fillId="6" borderId="33" xfId="6" applyNumberFormat="1" applyFont="1" applyFill="1" applyBorder="1" applyAlignment="1">
      <alignment horizontal="center"/>
    </xf>
    <xf numFmtId="4" fontId="8" fillId="6" borderId="19" xfId="6" applyNumberFormat="1" applyFont="1" applyFill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4" fontId="10" fillId="0" borderId="26" xfId="0" applyNumberFormat="1" applyFont="1" applyBorder="1" applyAlignment="1">
      <alignment horizontal="center" vertical="center"/>
    </xf>
    <xf numFmtId="4" fontId="10" fillId="0" borderId="18" xfId="0" applyNumberFormat="1" applyFont="1" applyBorder="1" applyAlignment="1">
      <alignment horizontal="center" vertical="center"/>
    </xf>
    <xf numFmtId="4" fontId="10" fillId="0" borderId="18" xfId="0" applyNumberFormat="1" applyFont="1" applyBorder="1" applyAlignment="1">
      <alignment horizontal="center" vertical="center" wrapText="1"/>
    </xf>
    <xf numFmtId="4" fontId="8" fillId="6" borderId="12" xfId="6" applyNumberFormat="1" applyFont="1" applyFill="1" applyBorder="1" applyAlignment="1"/>
    <xf numFmtId="0" fontId="1" fillId="0" borderId="23" xfId="0" applyFont="1" applyBorder="1" applyAlignment="1"/>
    <xf numFmtId="0" fontId="1" fillId="0" borderId="32" xfId="0" applyFont="1" applyBorder="1" applyAlignment="1"/>
    <xf numFmtId="4" fontId="8" fillId="6" borderId="30" xfId="6" applyNumberFormat="1" applyFont="1" applyFill="1" applyBorder="1" applyAlignment="1"/>
    <xf numFmtId="0" fontId="1" fillId="0" borderId="31" xfId="0" applyFont="1" applyBorder="1" applyAlignment="1"/>
  </cellXfs>
  <cellStyles count="7">
    <cellStyle name="Bom" xfId="6" builtinId="26"/>
    <cellStyle name="Normal" xfId="0" builtinId="0"/>
    <cellStyle name="Normal 2" xfId="2"/>
    <cellStyle name="Normal_Modelo global -- R ACM001 12 09 07 -- La Hormiga (2)" xfId="1"/>
    <cellStyle name="Saída" xfId="4" builtinId="21"/>
    <cellStyle name="Vírgula" xfId="5" builtinId="3"/>
    <cellStyle name="Vírgula 2" xfId="3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57150</xdr:rowOff>
    </xdr:from>
    <xdr:to>
      <xdr:col>2</xdr:col>
      <xdr:colOff>240506</xdr:colOff>
      <xdr:row>1</xdr:row>
      <xdr:rowOff>185738</xdr:rowOff>
    </xdr:to>
    <xdr:pic>
      <xdr:nvPicPr>
        <xdr:cNvPr id="3" name="Picture 1" descr="Cópia de LOGO-H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"/>
          <a:ext cx="2002631" cy="3952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57150</xdr:rowOff>
    </xdr:from>
    <xdr:to>
      <xdr:col>2</xdr:col>
      <xdr:colOff>581024</xdr:colOff>
      <xdr:row>1</xdr:row>
      <xdr:rowOff>248961</xdr:rowOff>
    </xdr:to>
    <xdr:pic>
      <xdr:nvPicPr>
        <xdr:cNvPr id="4" name="Picture 1" descr="Cópia de LOGO-H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" y="57150"/>
          <a:ext cx="1933575" cy="458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57150</xdr:rowOff>
    </xdr:from>
    <xdr:to>
      <xdr:col>0</xdr:col>
      <xdr:colOff>2099129</xdr:colOff>
      <xdr:row>1</xdr:row>
      <xdr:rowOff>171450</xdr:rowOff>
    </xdr:to>
    <xdr:pic>
      <xdr:nvPicPr>
        <xdr:cNvPr id="2" name="Picture 1" descr="Cópia de LOGO-H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1" y="57150"/>
          <a:ext cx="2022928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showGridLines="0" tabSelected="1" workbookViewId="0">
      <selection activeCell="I8" sqref="I8"/>
    </sheetView>
  </sheetViews>
  <sheetFormatPr defaultRowHeight="12.75" x14ac:dyDescent="0.2"/>
  <cols>
    <col min="1" max="1" width="9.140625" style="14"/>
    <col min="2" max="2" width="18.42578125" style="14" customWidth="1"/>
    <col min="3" max="3" width="25" style="14" customWidth="1"/>
    <col min="4" max="4" width="15.7109375" style="14" customWidth="1"/>
    <col min="5" max="5" width="16.140625" style="14" customWidth="1"/>
    <col min="6" max="6" width="17.5703125" style="14" customWidth="1"/>
    <col min="7" max="7" width="14.5703125" style="14" customWidth="1"/>
    <col min="8" max="8" width="17" style="14" customWidth="1"/>
    <col min="9" max="9" width="17.140625" style="14" customWidth="1"/>
    <col min="10" max="10" width="24.5703125" style="14" customWidth="1"/>
    <col min="11" max="11" width="5.5703125" style="14" customWidth="1"/>
    <col min="12" max="12" width="11" style="14" customWidth="1"/>
    <col min="13" max="13" width="11.85546875" style="14" customWidth="1"/>
    <col min="14" max="14" width="6.85546875" style="14" customWidth="1"/>
    <col min="15" max="16384" width="9.140625" style="14"/>
  </cols>
  <sheetData>
    <row r="1" spans="1:18" s="4" customFormat="1" ht="21" customHeight="1" x14ac:dyDescent="0.25">
      <c r="A1" s="212" t="s">
        <v>94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4"/>
    </row>
    <row r="2" spans="1:18" s="4" customFormat="1" ht="21" customHeight="1" x14ac:dyDescent="0.25">
      <c r="A2" s="215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7"/>
    </row>
    <row r="3" spans="1:18" s="4" customFormat="1" ht="21" customHeight="1" thickBot="1" x14ac:dyDescent="0.3">
      <c r="A3" s="218"/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20"/>
    </row>
    <row r="4" spans="1:18" ht="13.5" thickBot="1" x14ac:dyDescent="0.25"/>
    <row r="5" spans="1:18" ht="15.75" x14ac:dyDescent="0.3">
      <c r="B5" s="179" t="s">
        <v>40</v>
      </c>
      <c r="C5" s="180"/>
      <c r="D5" s="180"/>
      <c r="E5" s="180"/>
      <c r="F5" s="180"/>
      <c r="G5" s="180"/>
      <c r="H5" s="181"/>
      <c r="I5" s="15"/>
      <c r="J5" s="118" t="s">
        <v>23</v>
      </c>
      <c r="K5" s="119"/>
      <c r="L5" s="119"/>
      <c r="M5" s="119"/>
      <c r="N5" s="119"/>
      <c r="O5" s="119"/>
      <c r="P5" s="119"/>
      <c r="Q5" s="119"/>
      <c r="R5" s="120"/>
    </row>
    <row r="6" spans="1:18" x14ac:dyDescent="0.2">
      <c r="B6" s="182"/>
      <c r="C6" s="183"/>
      <c r="D6" s="183"/>
      <c r="E6" s="183"/>
      <c r="F6" s="183"/>
      <c r="G6" s="183"/>
      <c r="H6" s="184"/>
      <c r="I6" s="15"/>
      <c r="J6" s="121"/>
      <c r="K6" s="15"/>
      <c r="L6" s="15"/>
      <c r="M6" s="15"/>
      <c r="N6" s="15"/>
      <c r="O6" s="15"/>
      <c r="P6" s="15"/>
      <c r="Q6" s="15"/>
      <c r="R6" s="122"/>
    </row>
    <row r="7" spans="1:18" ht="15" customHeight="1" x14ac:dyDescent="0.3">
      <c r="B7" s="175" t="s">
        <v>17</v>
      </c>
      <c r="C7" s="176" t="s">
        <v>18</v>
      </c>
      <c r="D7" s="177" t="s">
        <v>69</v>
      </c>
      <c r="E7" s="185" t="s">
        <v>4</v>
      </c>
      <c r="F7" s="187" t="s">
        <v>19</v>
      </c>
      <c r="G7" s="188" t="s">
        <v>20</v>
      </c>
      <c r="H7" s="190" t="s">
        <v>21</v>
      </c>
      <c r="I7" s="15"/>
      <c r="J7" s="123" t="s">
        <v>24</v>
      </c>
      <c r="K7" s="15"/>
      <c r="L7" s="15"/>
      <c r="M7" s="15"/>
      <c r="N7" s="15"/>
      <c r="O7" s="15"/>
      <c r="P7" s="15"/>
      <c r="Q7" s="15"/>
      <c r="R7" s="122"/>
    </row>
    <row r="8" spans="1:18" ht="61.5" customHeight="1" x14ac:dyDescent="0.2">
      <c r="B8" s="175"/>
      <c r="C8" s="176"/>
      <c r="D8" s="178"/>
      <c r="E8" s="186"/>
      <c r="F8" s="187"/>
      <c r="G8" s="189"/>
      <c r="H8" s="191"/>
      <c r="I8" s="15"/>
      <c r="J8" s="123" t="s">
        <v>0</v>
      </c>
      <c r="K8" s="15"/>
      <c r="L8" s="15"/>
      <c r="M8" s="15"/>
      <c r="N8" s="15"/>
      <c r="O8" s="15"/>
      <c r="P8" s="15"/>
      <c r="Q8" s="15"/>
      <c r="R8" s="122"/>
    </row>
    <row r="9" spans="1:18" ht="15.75" x14ac:dyDescent="0.3">
      <c r="B9" s="144"/>
      <c r="C9" s="145"/>
      <c r="D9" s="13" t="s">
        <v>58</v>
      </c>
      <c r="E9" s="16" t="s">
        <v>59</v>
      </c>
      <c r="F9" s="16" t="s">
        <v>59</v>
      </c>
      <c r="G9" s="16" t="s">
        <v>59</v>
      </c>
      <c r="H9" s="115" t="s">
        <v>56</v>
      </c>
      <c r="I9" s="15"/>
      <c r="J9" s="123" t="s">
        <v>2</v>
      </c>
      <c r="K9" s="17">
        <v>0.2</v>
      </c>
      <c r="L9" s="15"/>
      <c r="M9" s="15"/>
      <c r="N9" s="15"/>
      <c r="O9" s="15"/>
      <c r="P9" s="15"/>
      <c r="Q9" s="15"/>
      <c r="R9" s="122"/>
    </row>
    <row r="10" spans="1:18" ht="15.75" x14ac:dyDescent="0.3">
      <c r="B10" s="116">
        <v>40787.000115740739</v>
      </c>
      <c r="C10" s="9">
        <v>40816.999699074076</v>
      </c>
      <c r="D10" s="19">
        <v>3954.6687000000002</v>
      </c>
      <c r="E10" s="18">
        <f>F26+D51</f>
        <v>74.547399999999996</v>
      </c>
      <c r="F10" s="19">
        <f>D10-E10</f>
        <v>3880.1213000000002</v>
      </c>
      <c r="G10" s="19">
        <f>D10*K9</f>
        <v>790.93374000000006</v>
      </c>
      <c r="H10" s="102">
        <f>(F10-G10)*K10</f>
        <v>64872.938760000005</v>
      </c>
      <c r="J10" s="123" t="s">
        <v>68</v>
      </c>
      <c r="K10" s="17">
        <v>21</v>
      </c>
      <c r="L10" s="15"/>
      <c r="M10" s="15"/>
      <c r="N10" s="15"/>
      <c r="O10" s="15"/>
      <c r="P10" s="15"/>
      <c r="Q10" s="15"/>
      <c r="R10" s="122"/>
    </row>
    <row r="11" spans="1:18" ht="16.5" thickBot="1" x14ac:dyDescent="0.35">
      <c r="B11" s="116">
        <v>40817.000393518516</v>
      </c>
      <c r="C11" s="9">
        <v>40847.999398148146</v>
      </c>
      <c r="D11" s="20">
        <v>4435.9070000000002</v>
      </c>
      <c r="E11" s="18">
        <v>0</v>
      </c>
      <c r="F11" s="21">
        <f>D11-E11</f>
        <v>4435.9070000000002</v>
      </c>
      <c r="G11" s="21">
        <f>D11*K9</f>
        <v>887.18140000000005</v>
      </c>
      <c r="H11" s="117">
        <f>(F11-G11)*K10</f>
        <v>74523.237600000008</v>
      </c>
      <c r="J11" s="124" t="s">
        <v>39</v>
      </c>
      <c r="K11" s="125"/>
      <c r="L11" s="125"/>
      <c r="M11" s="125"/>
      <c r="N11" s="125"/>
      <c r="O11" s="125"/>
      <c r="P11" s="125"/>
      <c r="Q11" s="125"/>
      <c r="R11" s="126"/>
    </row>
    <row r="12" spans="1:18" ht="13.5" thickBot="1" x14ac:dyDescent="0.25">
      <c r="B12" s="116">
        <v>40848.000092592592</v>
      </c>
      <c r="C12" s="9">
        <v>40877.999560185184</v>
      </c>
      <c r="D12" s="20">
        <v>4094.43</v>
      </c>
      <c r="E12" s="18">
        <f>F33</f>
        <v>22.162400000000002</v>
      </c>
      <c r="F12" s="21">
        <f>D12-E12</f>
        <v>4072.2675999999997</v>
      </c>
      <c r="G12" s="21">
        <f>D12*K9</f>
        <v>818.88599999999997</v>
      </c>
      <c r="H12" s="117">
        <f>(F12-G12)*K10</f>
        <v>68321.013599999991</v>
      </c>
    </row>
    <row r="13" spans="1:18" ht="16.5" thickBot="1" x14ac:dyDescent="0.35">
      <c r="B13" s="116">
        <v>40878.000254629631</v>
      </c>
      <c r="C13" s="9">
        <v>40908.999664351853</v>
      </c>
      <c r="D13" s="20">
        <v>4699.8087999999998</v>
      </c>
      <c r="E13" s="18">
        <f>F34+D52</f>
        <v>40.115700000000004</v>
      </c>
      <c r="F13" s="21">
        <f t="shared" ref="F13:F16" si="0">D13-E13</f>
        <v>4659.6930999999995</v>
      </c>
      <c r="G13" s="21">
        <f>D13*K9</f>
        <v>939.96176000000003</v>
      </c>
      <c r="H13" s="117">
        <f>(F13-G13)*K10</f>
        <v>78114.358139999982</v>
      </c>
      <c r="J13" s="170" t="s">
        <v>57</v>
      </c>
      <c r="K13" s="192">
        <f>H19</f>
        <v>512674.49141999998</v>
      </c>
      <c r="L13" s="192"/>
      <c r="M13" s="131" t="s">
        <v>60</v>
      </c>
    </row>
    <row r="14" spans="1:18" ht="13.5" thickBot="1" x14ac:dyDescent="0.25">
      <c r="B14" s="116">
        <v>40909.000358796293</v>
      </c>
      <c r="C14" s="9">
        <v>40939.999479166669</v>
      </c>
      <c r="D14" s="20">
        <v>4481.9979999999996</v>
      </c>
      <c r="E14" s="18">
        <f>F27+D41</f>
        <v>55.324699999999993</v>
      </c>
      <c r="F14" s="18">
        <f t="shared" si="0"/>
        <v>4426.6732999999995</v>
      </c>
      <c r="G14" s="21">
        <f>D14*K9</f>
        <v>896.39959999999996</v>
      </c>
      <c r="H14" s="117">
        <f>(F14-G14)*K10</f>
        <v>74135.747699999993</v>
      </c>
    </row>
    <row r="15" spans="1:18" ht="15" x14ac:dyDescent="0.25">
      <c r="B15" s="116">
        <v>40940.000173611108</v>
      </c>
      <c r="C15" s="9">
        <v>40968.999525462961</v>
      </c>
      <c r="D15" s="20">
        <v>4539.0640000000003</v>
      </c>
      <c r="E15" s="18">
        <f>D42</f>
        <v>12.336600000000001</v>
      </c>
      <c r="F15" s="18">
        <f t="shared" si="0"/>
        <v>4526.7274000000007</v>
      </c>
      <c r="G15" s="21">
        <f>D15*K9</f>
        <v>907.81280000000015</v>
      </c>
      <c r="H15" s="117">
        <f>(F15-G15)*K10</f>
        <v>75997.206600000005</v>
      </c>
      <c r="J15" s="148" t="s">
        <v>86</v>
      </c>
      <c r="K15" s="149"/>
      <c r="L15" s="150"/>
      <c r="M15" s="150"/>
      <c r="N15" s="150"/>
      <c r="O15" s="150"/>
      <c r="P15" s="150"/>
      <c r="Q15" s="151"/>
    </row>
    <row r="16" spans="1:18" ht="18.75" x14ac:dyDescent="0.35">
      <c r="B16" s="116">
        <v>40969.000219907408</v>
      </c>
      <c r="C16" s="9">
        <v>40999.999803240738</v>
      </c>
      <c r="D16" s="20">
        <v>5073.5254000000004</v>
      </c>
      <c r="E16" s="18">
        <f>D43+D53</f>
        <v>405.96370000000002</v>
      </c>
      <c r="F16" s="18">
        <f t="shared" si="0"/>
        <v>4667.5617000000002</v>
      </c>
      <c r="G16" s="21">
        <f>D16*K9</f>
        <v>1014.7050800000002</v>
      </c>
      <c r="H16" s="117">
        <f>(F16-G16)*K10</f>
        <v>76709.989019999994</v>
      </c>
      <c r="J16" s="158" t="s">
        <v>81</v>
      </c>
      <c r="K16" s="159"/>
      <c r="L16" s="159" t="s">
        <v>83</v>
      </c>
      <c r="N16" s="159"/>
      <c r="O16" s="15"/>
      <c r="P16" s="15"/>
      <c r="Q16" s="122"/>
    </row>
    <row r="17" spans="2:17" ht="15.75" thickBot="1" x14ac:dyDescent="0.3">
      <c r="B17" s="193"/>
      <c r="C17" s="194"/>
      <c r="D17" s="20"/>
      <c r="E17" s="18"/>
      <c r="F17" s="18"/>
      <c r="G17" s="21"/>
      <c r="H17" s="117"/>
      <c r="J17" s="171" t="s">
        <v>82</v>
      </c>
      <c r="K17" s="152"/>
      <c r="L17" s="174">
        <f>ROUNDDOWN(K13-'Project Emissions'!E30,0)</f>
        <v>510290</v>
      </c>
      <c r="M17" s="153" t="s">
        <v>55</v>
      </c>
      <c r="N17" s="154"/>
      <c r="O17" s="153"/>
      <c r="P17" s="155"/>
      <c r="Q17" s="156"/>
    </row>
    <row r="18" spans="2:17" x14ac:dyDescent="0.2">
      <c r="B18" s="195"/>
      <c r="C18" s="196"/>
      <c r="D18" s="22"/>
      <c r="E18" s="23"/>
      <c r="F18" s="16"/>
      <c r="G18" s="16"/>
      <c r="H18" s="115"/>
    </row>
    <row r="19" spans="2:17" ht="13.5" thickBot="1" x14ac:dyDescent="0.25">
      <c r="B19" s="197" t="s">
        <v>3</v>
      </c>
      <c r="C19" s="198"/>
      <c r="D19" s="128">
        <f>SUM(D10:D17)</f>
        <v>31279.401899999997</v>
      </c>
      <c r="E19" s="173">
        <f>SUM(E10:E17)</f>
        <v>610.45050000000003</v>
      </c>
      <c r="F19" s="129">
        <f>SUM(F10:F17)</f>
        <v>30668.951399999998</v>
      </c>
      <c r="G19" s="129">
        <f>SUM(G10:G17)</f>
        <v>6255.8803800000005</v>
      </c>
      <c r="H19" s="130">
        <f>SUM(H10:H17)</f>
        <v>512674.49141999998</v>
      </c>
    </row>
    <row r="20" spans="2:17" x14ac:dyDescent="0.2">
      <c r="B20" s="24"/>
      <c r="C20" s="25"/>
      <c r="D20" s="26"/>
      <c r="E20" s="27"/>
      <c r="F20" s="28"/>
      <c r="G20" s="28"/>
      <c r="H20" s="29"/>
    </row>
    <row r="21" spans="2:17" ht="13.5" thickBot="1" x14ac:dyDescent="0.25">
      <c r="E21" s="30"/>
      <c r="F21" s="15"/>
      <c r="G21" s="15"/>
      <c r="H21" s="15"/>
    </row>
    <row r="22" spans="2:17" x14ac:dyDescent="0.2">
      <c r="B22" s="199" t="s">
        <v>22</v>
      </c>
      <c r="C22" s="200"/>
      <c r="D22" s="200"/>
      <c r="E22" s="200"/>
      <c r="F22" s="200"/>
      <c r="G22" s="200"/>
      <c r="H22" s="200"/>
      <c r="I22" s="201"/>
    </row>
    <row r="23" spans="2:17" ht="13.5" thickBot="1" x14ac:dyDescent="0.25">
      <c r="B23" s="202"/>
      <c r="C23" s="203"/>
      <c r="D23" s="203"/>
      <c r="E23" s="203"/>
      <c r="F23" s="203"/>
      <c r="G23" s="203"/>
      <c r="H23" s="203"/>
      <c r="I23" s="204"/>
      <c r="L23" s="127"/>
    </row>
    <row r="24" spans="2:17" ht="12.75" customHeight="1" x14ac:dyDescent="0.2">
      <c r="B24" s="234" t="s">
        <v>1</v>
      </c>
      <c r="C24" s="235"/>
      <c r="D24" s="236" t="s">
        <v>36</v>
      </c>
      <c r="E24" s="238" t="s">
        <v>37</v>
      </c>
      <c r="F24" s="240" t="s">
        <v>38</v>
      </c>
    </row>
    <row r="25" spans="2:17" x14ac:dyDescent="0.2">
      <c r="B25" s="223"/>
      <c r="C25" s="224"/>
      <c r="D25" s="237"/>
      <c r="E25" s="239"/>
      <c r="F25" s="226"/>
    </row>
    <row r="26" spans="2:17" x14ac:dyDescent="0.2">
      <c r="B26" s="48" t="s">
        <v>25</v>
      </c>
      <c r="C26" s="47"/>
      <c r="D26" s="51">
        <v>2.1</v>
      </c>
      <c r="E26" s="11">
        <v>1422.11</v>
      </c>
      <c r="F26" s="12">
        <v>29.8644</v>
      </c>
    </row>
    <row r="27" spans="2:17" ht="13.5" thickBot="1" x14ac:dyDescent="0.25">
      <c r="B27" s="49" t="s">
        <v>79</v>
      </c>
      <c r="C27" s="50"/>
      <c r="D27" s="52">
        <v>2</v>
      </c>
      <c r="E27" s="36">
        <v>2604.73</v>
      </c>
      <c r="F27" s="10">
        <v>52.094499999999996</v>
      </c>
    </row>
    <row r="28" spans="2:17" ht="15" customHeight="1" thickBot="1" x14ac:dyDescent="0.25">
      <c r="B28" s="37"/>
      <c r="C28" s="37"/>
      <c r="D28" s="37"/>
      <c r="E28" s="37"/>
      <c r="F28" s="37"/>
    </row>
    <row r="29" spans="2:17" ht="14.25" customHeight="1" x14ac:dyDescent="0.2">
      <c r="B29" s="228" t="s">
        <v>26</v>
      </c>
      <c r="C29" s="229"/>
      <c r="D29" s="229"/>
      <c r="E29" s="229"/>
      <c r="F29" s="229"/>
      <c r="G29" s="229"/>
      <c r="H29" s="229"/>
      <c r="I29" s="229"/>
      <c r="J29" s="230"/>
    </row>
    <row r="30" spans="2:17" ht="24.75" customHeight="1" thickBot="1" x14ac:dyDescent="0.25">
      <c r="B30" s="231"/>
      <c r="C30" s="232"/>
      <c r="D30" s="232"/>
      <c r="E30" s="232"/>
      <c r="F30" s="232"/>
      <c r="G30" s="232"/>
      <c r="H30" s="232"/>
      <c r="I30" s="232"/>
      <c r="J30" s="233"/>
    </row>
    <row r="31" spans="2:17" ht="12.75" customHeight="1" x14ac:dyDescent="0.2">
      <c r="B31" s="234" t="s">
        <v>1</v>
      </c>
      <c r="C31" s="235"/>
      <c r="D31" s="236" t="s">
        <v>36</v>
      </c>
      <c r="E31" s="238" t="s">
        <v>37</v>
      </c>
      <c r="F31" s="240" t="s">
        <v>38</v>
      </c>
    </row>
    <row r="32" spans="2:17" x14ac:dyDescent="0.2">
      <c r="B32" s="223"/>
      <c r="C32" s="224"/>
      <c r="D32" s="237"/>
      <c r="E32" s="239"/>
      <c r="F32" s="226"/>
    </row>
    <row r="33" spans="2:10" x14ac:dyDescent="0.2">
      <c r="B33" s="31" t="s">
        <v>27</v>
      </c>
      <c r="C33" s="32"/>
      <c r="D33" s="51">
        <v>2</v>
      </c>
      <c r="E33" s="11">
        <v>1108.1199999999999</v>
      </c>
      <c r="F33" s="12">
        <v>22.162400000000002</v>
      </c>
    </row>
    <row r="34" spans="2:10" ht="13.5" thickBot="1" x14ac:dyDescent="0.25">
      <c r="B34" s="146" t="s">
        <v>28</v>
      </c>
      <c r="C34" s="147"/>
      <c r="D34" s="52">
        <v>2</v>
      </c>
      <c r="E34" s="36">
        <v>456.17</v>
      </c>
      <c r="F34" s="10">
        <v>9.1234000000000002</v>
      </c>
    </row>
    <row r="35" spans="2:10" x14ac:dyDescent="0.2">
      <c r="B35" s="205"/>
      <c r="C35" s="205"/>
      <c r="D35" s="205"/>
      <c r="E35" s="205"/>
      <c r="F35" s="205"/>
      <c r="G35" s="205"/>
      <c r="H35" s="205"/>
      <c r="I35" s="205"/>
      <c r="J35" s="205"/>
    </row>
    <row r="36" spans="2:10" ht="13.5" thickBot="1" x14ac:dyDescent="0.25">
      <c r="B36" s="205"/>
      <c r="C36" s="205"/>
      <c r="D36" s="205"/>
      <c r="E36" s="205"/>
      <c r="F36" s="205"/>
      <c r="G36" s="205"/>
      <c r="H36" s="205"/>
      <c r="I36" s="205"/>
      <c r="J36" s="205"/>
    </row>
    <row r="37" spans="2:10" x14ac:dyDescent="0.2">
      <c r="B37" s="206" t="s">
        <v>84</v>
      </c>
      <c r="C37" s="207"/>
      <c r="D37" s="207"/>
      <c r="E37" s="207"/>
      <c r="F37" s="207"/>
      <c r="G37" s="207"/>
      <c r="H37" s="207"/>
      <c r="I37" s="207"/>
      <c r="J37" s="208"/>
    </row>
    <row r="38" spans="2:10" ht="13.5" thickBot="1" x14ac:dyDescent="0.25">
      <c r="B38" s="209"/>
      <c r="C38" s="210"/>
      <c r="D38" s="210"/>
      <c r="E38" s="210"/>
      <c r="F38" s="210"/>
      <c r="G38" s="210"/>
      <c r="H38" s="210"/>
      <c r="I38" s="210"/>
      <c r="J38" s="211"/>
    </row>
    <row r="39" spans="2:10" ht="14.25" x14ac:dyDescent="0.2">
      <c r="B39" s="221" t="s">
        <v>80</v>
      </c>
      <c r="C39" s="222"/>
      <c r="D39" s="225" t="s">
        <v>85</v>
      </c>
      <c r="E39" s="227"/>
      <c r="F39" s="227"/>
      <c r="G39" s="160"/>
      <c r="H39" s="160"/>
      <c r="I39" s="160"/>
      <c r="J39" s="160"/>
    </row>
    <row r="40" spans="2:10" ht="24" customHeight="1" x14ac:dyDescent="0.2">
      <c r="B40" s="223"/>
      <c r="C40" s="224"/>
      <c r="D40" s="226"/>
      <c r="E40" s="227"/>
      <c r="F40" s="227"/>
      <c r="G40" s="160"/>
      <c r="H40" s="160"/>
      <c r="I40" s="160"/>
      <c r="J40" s="160"/>
    </row>
    <row r="41" spans="2:10" ht="14.25" x14ac:dyDescent="0.2">
      <c r="B41" s="31" t="s">
        <v>87</v>
      </c>
      <c r="C41" s="32"/>
      <c r="D41" s="167">
        <v>3.2302</v>
      </c>
      <c r="E41" s="161"/>
      <c r="F41" s="162"/>
      <c r="G41" s="160"/>
      <c r="H41" s="160"/>
      <c r="I41" s="160"/>
      <c r="J41" s="160"/>
    </row>
    <row r="42" spans="2:10" x14ac:dyDescent="0.2">
      <c r="B42" s="165" t="s">
        <v>88</v>
      </c>
      <c r="C42" s="163"/>
      <c r="D42" s="168">
        <v>12.336600000000001</v>
      </c>
      <c r="E42" s="33"/>
      <c r="F42" s="33"/>
      <c r="G42" s="33"/>
      <c r="H42" s="33"/>
      <c r="I42" s="33"/>
      <c r="J42" s="33"/>
    </row>
    <row r="43" spans="2:10" ht="13.5" thickBot="1" x14ac:dyDescent="0.25">
      <c r="B43" s="166" t="s">
        <v>89</v>
      </c>
      <c r="C43" s="164"/>
      <c r="D43" s="169">
        <v>5.2112999999999996</v>
      </c>
      <c r="E43" s="157"/>
      <c r="F43" s="157"/>
      <c r="G43" s="157"/>
      <c r="H43" s="157"/>
      <c r="I43" s="157"/>
      <c r="J43" s="157"/>
    </row>
    <row r="44" spans="2:10" x14ac:dyDescent="0.2">
      <c r="B44" s="157"/>
      <c r="C44" s="157"/>
      <c r="D44" s="157"/>
      <c r="E44" s="157"/>
      <c r="F44" s="157"/>
      <c r="G44" s="157"/>
      <c r="H44" s="157"/>
      <c r="I44" s="157"/>
      <c r="J44" s="157"/>
    </row>
    <row r="45" spans="2:10" x14ac:dyDescent="0.2">
      <c r="B45" s="205"/>
      <c r="C45" s="205"/>
      <c r="D45" s="205"/>
      <c r="E45" s="205"/>
      <c r="F45" s="205"/>
      <c r="G45" s="205"/>
      <c r="H45" s="205"/>
      <c r="I45" s="205"/>
      <c r="J45" s="205"/>
    </row>
    <row r="46" spans="2:10" ht="13.5" thickBot="1" x14ac:dyDescent="0.25">
      <c r="B46" s="205"/>
      <c r="C46" s="205"/>
      <c r="D46" s="205"/>
      <c r="E46" s="205"/>
      <c r="F46" s="205"/>
      <c r="G46" s="205"/>
      <c r="H46" s="205"/>
      <c r="I46" s="205"/>
      <c r="J46" s="205"/>
    </row>
    <row r="47" spans="2:10" x14ac:dyDescent="0.2">
      <c r="B47" s="206" t="s">
        <v>90</v>
      </c>
      <c r="C47" s="207"/>
      <c r="D47" s="207"/>
      <c r="E47" s="207"/>
      <c r="F47" s="207"/>
      <c r="G47" s="207"/>
      <c r="H47" s="207"/>
      <c r="I47" s="207"/>
      <c r="J47" s="208"/>
    </row>
    <row r="48" spans="2:10" ht="13.5" thickBot="1" x14ac:dyDescent="0.25">
      <c r="B48" s="209"/>
      <c r="C48" s="210"/>
      <c r="D48" s="210"/>
      <c r="E48" s="210"/>
      <c r="F48" s="210"/>
      <c r="G48" s="210"/>
      <c r="H48" s="210"/>
      <c r="I48" s="210"/>
      <c r="J48" s="211"/>
    </row>
    <row r="49" spans="2:10" ht="14.25" x14ac:dyDescent="0.2">
      <c r="B49" s="221" t="s">
        <v>80</v>
      </c>
      <c r="C49" s="222"/>
      <c r="D49" s="225" t="s">
        <v>85</v>
      </c>
      <c r="E49" s="227"/>
      <c r="F49" s="227"/>
      <c r="G49" s="160"/>
      <c r="H49" s="160"/>
      <c r="I49" s="160"/>
      <c r="J49" s="160"/>
    </row>
    <row r="50" spans="2:10" ht="29.25" customHeight="1" x14ac:dyDescent="0.2">
      <c r="B50" s="223"/>
      <c r="C50" s="224"/>
      <c r="D50" s="226"/>
      <c r="E50" s="227"/>
      <c r="F50" s="227"/>
      <c r="G50" s="160"/>
      <c r="H50" s="160"/>
      <c r="I50" s="160"/>
      <c r="J50" s="160"/>
    </row>
    <row r="51" spans="2:10" ht="14.25" x14ac:dyDescent="0.2">
      <c r="B51" s="31" t="s">
        <v>91</v>
      </c>
      <c r="C51" s="32"/>
      <c r="D51" s="167">
        <v>44.683</v>
      </c>
      <c r="E51" s="161"/>
      <c r="F51" s="162"/>
      <c r="G51" s="160"/>
      <c r="H51" s="160"/>
      <c r="I51" s="160"/>
      <c r="J51" s="160"/>
    </row>
    <row r="52" spans="2:10" x14ac:dyDescent="0.2">
      <c r="B52" s="165" t="s">
        <v>92</v>
      </c>
      <c r="C52" s="163"/>
      <c r="D52" s="168">
        <v>30.9923</v>
      </c>
      <c r="E52" s="33"/>
      <c r="F52" s="33"/>
      <c r="G52" s="33"/>
      <c r="H52" s="33"/>
      <c r="I52" s="33"/>
      <c r="J52" s="33"/>
    </row>
    <row r="53" spans="2:10" ht="15" customHeight="1" thickBot="1" x14ac:dyDescent="0.25">
      <c r="B53" s="166" t="s">
        <v>93</v>
      </c>
      <c r="C53" s="164"/>
      <c r="D53" s="169">
        <v>400.75240000000002</v>
      </c>
      <c r="E53" s="157"/>
      <c r="F53" s="157"/>
      <c r="G53" s="157"/>
      <c r="H53" s="157"/>
      <c r="I53" s="157"/>
      <c r="J53" s="157"/>
    </row>
    <row r="55" spans="2:10" ht="15" customHeight="1" x14ac:dyDescent="0.2"/>
    <row r="57" spans="2:10" ht="15" customHeight="1" x14ac:dyDescent="0.2"/>
    <row r="58" spans="2:10" ht="25.5" customHeight="1" x14ac:dyDescent="0.2"/>
    <row r="61" spans="2:10" ht="15" customHeight="1" x14ac:dyDescent="0.2"/>
    <row r="63" spans="2:10" ht="15" customHeight="1" x14ac:dyDescent="0.2"/>
    <row r="65" ht="15" customHeight="1" x14ac:dyDescent="0.2"/>
    <row r="66" ht="22.5" customHeight="1" x14ac:dyDescent="0.2"/>
    <row r="69" ht="15" customHeight="1" x14ac:dyDescent="0.2"/>
    <row r="71" ht="15" customHeight="1" x14ac:dyDescent="0.2"/>
    <row r="73" ht="15" customHeight="1" x14ac:dyDescent="0.2"/>
    <row r="74" ht="25.5" customHeight="1" x14ac:dyDescent="0.2"/>
  </sheetData>
  <mergeCells count="36">
    <mergeCell ref="B49:C50"/>
    <mergeCell ref="D49:D50"/>
    <mergeCell ref="E49:E50"/>
    <mergeCell ref="F49:F50"/>
    <mergeCell ref="B35:J36"/>
    <mergeCell ref="B37:J38"/>
    <mergeCell ref="A1:R3"/>
    <mergeCell ref="B39:C40"/>
    <mergeCell ref="D39:D40"/>
    <mergeCell ref="E39:E40"/>
    <mergeCell ref="F39:F40"/>
    <mergeCell ref="B29:J30"/>
    <mergeCell ref="B31:C32"/>
    <mergeCell ref="D31:D32"/>
    <mergeCell ref="E31:E32"/>
    <mergeCell ref="F31:F32"/>
    <mergeCell ref="B24:C25"/>
    <mergeCell ref="D24:D25"/>
    <mergeCell ref="E24:E25"/>
    <mergeCell ref="F24:F25"/>
    <mergeCell ref="B45:J46"/>
    <mergeCell ref="B47:J48"/>
    <mergeCell ref="K13:L13"/>
    <mergeCell ref="B17:C17"/>
    <mergeCell ref="B18:C18"/>
    <mergeCell ref="B19:C19"/>
    <mergeCell ref="B22:I23"/>
    <mergeCell ref="B7:B8"/>
    <mergeCell ref="C7:C8"/>
    <mergeCell ref="D7:D8"/>
    <mergeCell ref="B5:H5"/>
    <mergeCell ref="B6:H6"/>
    <mergeCell ref="E7:E8"/>
    <mergeCell ref="F7:F8"/>
    <mergeCell ref="G7:G8"/>
    <mergeCell ref="H7:H8"/>
  </mergeCells>
  <conditionalFormatting sqref="G61:G64 G69:G72 G35:G36 G43:G46 G29:G30">
    <cfRule type="cellIs" dxfId="6" priority="10" stopIfTrue="1" operator="greaterThan">
      <formula>77</formula>
    </cfRule>
  </conditionalFormatting>
  <conditionalFormatting sqref="G37:G38">
    <cfRule type="cellIs" dxfId="5" priority="6" stopIfTrue="1" operator="greaterThan">
      <formula>77</formula>
    </cfRule>
  </conditionalFormatting>
  <conditionalFormatting sqref="G37:G38">
    <cfRule type="cellIs" dxfId="4" priority="5" stopIfTrue="1" operator="greaterThan">
      <formula>77</formula>
    </cfRule>
  </conditionalFormatting>
  <conditionalFormatting sqref="G54:G56">
    <cfRule type="cellIs" dxfId="3" priority="4" stopIfTrue="1" operator="greaterThan">
      <formula>77</formula>
    </cfRule>
  </conditionalFormatting>
  <conditionalFormatting sqref="G53">
    <cfRule type="cellIs" dxfId="2" priority="3" stopIfTrue="1" operator="greaterThan">
      <formula>77</formula>
    </cfRule>
  </conditionalFormatting>
  <conditionalFormatting sqref="G47:G48">
    <cfRule type="cellIs" dxfId="1" priority="2" stopIfTrue="1" operator="greaterThan">
      <formula>77</formula>
    </cfRule>
  </conditionalFormatting>
  <conditionalFormatting sqref="G47:G48">
    <cfRule type="cellIs" dxfId="0" priority="1" stopIfTrue="1" operator="greaterThan">
      <formula>77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showGridLines="0" workbookViewId="0">
      <selection activeCell="D20" sqref="D20"/>
    </sheetView>
  </sheetViews>
  <sheetFormatPr defaultRowHeight="12.75" x14ac:dyDescent="0.2"/>
  <cols>
    <col min="1" max="1" width="13.7109375" style="14" customWidth="1"/>
    <col min="2" max="2" width="10.7109375" style="66" customWidth="1"/>
    <col min="3" max="3" width="11.42578125" style="14" customWidth="1"/>
    <col min="4" max="4" width="27.85546875" style="14" customWidth="1"/>
    <col min="5" max="5" width="29.140625" style="14" bestFit="1" customWidth="1"/>
    <col min="6" max="6" width="22" style="14" bestFit="1" customWidth="1"/>
    <col min="7" max="7" width="23" style="14" bestFit="1" customWidth="1"/>
    <col min="8" max="8" width="21.28515625" style="14" bestFit="1" customWidth="1"/>
    <col min="9" max="9" width="25.7109375" style="14" bestFit="1" customWidth="1"/>
    <col min="10" max="10" width="11.28515625" style="14" bestFit="1" customWidth="1"/>
    <col min="11" max="11" width="10.5703125" style="14" bestFit="1" customWidth="1"/>
    <col min="12" max="259" width="9.140625" style="14"/>
    <col min="260" max="260" width="23.140625" style="14" bestFit="1" customWidth="1"/>
    <col min="261" max="261" width="29.140625" style="14" bestFit="1" customWidth="1"/>
    <col min="262" max="262" width="22" style="14" bestFit="1" customWidth="1"/>
    <col min="263" max="263" width="23" style="14" bestFit="1" customWidth="1"/>
    <col min="264" max="264" width="21.28515625" style="14" bestFit="1" customWidth="1"/>
    <col min="265" max="265" width="25.7109375" style="14" bestFit="1" customWidth="1"/>
    <col min="266" max="266" width="11.28515625" style="14" bestFit="1" customWidth="1"/>
    <col min="267" max="267" width="10.5703125" style="14" bestFit="1" customWidth="1"/>
    <col min="268" max="515" width="9.140625" style="14"/>
    <col min="516" max="516" width="23.140625" style="14" bestFit="1" customWidth="1"/>
    <col min="517" max="517" width="29.140625" style="14" bestFit="1" customWidth="1"/>
    <col min="518" max="518" width="22" style="14" bestFit="1" customWidth="1"/>
    <col min="519" max="519" width="23" style="14" bestFit="1" customWidth="1"/>
    <col min="520" max="520" width="21.28515625" style="14" bestFit="1" customWidth="1"/>
    <col min="521" max="521" width="25.7109375" style="14" bestFit="1" customWidth="1"/>
    <col min="522" max="522" width="11.28515625" style="14" bestFit="1" customWidth="1"/>
    <col min="523" max="523" width="10.5703125" style="14" bestFit="1" customWidth="1"/>
    <col min="524" max="771" width="9.140625" style="14"/>
    <col min="772" max="772" width="23.140625" style="14" bestFit="1" customWidth="1"/>
    <col min="773" max="773" width="29.140625" style="14" bestFit="1" customWidth="1"/>
    <col min="774" max="774" width="22" style="14" bestFit="1" customWidth="1"/>
    <col min="775" max="775" width="23" style="14" bestFit="1" customWidth="1"/>
    <col min="776" max="776" width="21.28515625" style="14" bestFit="1" customWidth="1"/>
    <col min="777" max="777" width="25.7109375" style="14" bestFit="1" customWidth="1"/>
    <col min="778" max="778" width="11.28515625" style="14" bestFit="1" customWidth="1"/>
    <col min="779" max="779" width="10.5703125" style="14" bestFit="1" customWidth="1"/>
    <col min="780" max="1027" width="9.140625" style="14"/>
    <col min="1028" max="1028" width="23.140625" style="14" bestFit="1" customWidth="1"/>
    <col min="1029" max="1029" width="29.140625" style="14" bestFit="1" customWidth="1"/>
    <col min="1030" max="1030" width="22" style="14" bestFit="1" customWidth="1"/>
    <col min="1031" max="1031" width="23" style="14" bestFit="1" customWidth="1"/>
    <col min="1032" max="1032" width="21.28515625" style="14" bestFit="1" customWidth="1"/>
    <col min="1033" max="1033" width="25.7109375" style="14" bestFit="1" customWidth="1"/>
    <col min="1034" max="1034" width="11.28515625" style="14" bestFit="1" customWidth="1"/>
    <col min="1035" max="1035" width="10.5703125" style="14" bestFit="1" customWidth="1"/>
    <col min="1036" max="1283" width="9.140625" style="14"/>
    <col min="1284" max="1284" width="23.140625" style="14" bestFit="1" customWidth="1"/>
    <col min="1285" max="1285" width="29.140625" style="14" bestFit="1" customWidth="1"/>
    <col min="1286" max="1286" width="22" style="14" bestFit="1" customWidth="1"/>
    <col min="1287" max="1287" width="23" style="14" bestFit="1" customWidth="1"/>
    <col min="1288" max="1288" width="21.28515625" style="14" bestFit="1" customWidth="1"/>
    <col min="1289" max="1289" width="25.7109375" style="14" bestFit="1" customWidth="1"/>
    <col min="1290" max="1290" width="11.28515625" style="14" bestFit="1" customWidth="1"/>
    <col min="1291" max="1291" width="10.5703125" style="14" bestFit="1" customWidth="1"/>
    <col min="1292" max="1539" width="9.140625" style="14"/>
    <col min="1540" max="1540" width="23.140625" style="14" bestFit="1" customWidth="1"/>
    <col min="1541" max="1541" width="29.140625" style="14" bestFit="1" customWidth="1"/>
    <col min="1542" max="1542" width="22" style="14" bestFit="1" customWidth="1"/>
    <col min="1543" max="1543" width="23" style="14" bestFit="1" customWidth="1"/>
    <col min="1544" max="1544" width="21.28515625" style="14" bestFit="1" customWidth="1"/>
    <col min="1545" max="1545" width="25.7109375" style="14" bestFit="1" customWidth="1"/>
    <col min="1546" max="1546" width="11.28515625" style="14" bestFit="1" customWidth="1"/>
    <col min="1547" max="1547" width="10.5703125" style="14" bestFit="1" customWidth="1"/>
    <col min="1548" max="1795" width="9.140625" style="14"/>
    <col min="1796" max="1796" width="23.140625" style="14" bestFit="1" customWidth="1"/>
    <col min="1797" max="1797" width="29.140625" style="14" bestFit="1" customWidth="1"/>
    <col min="1798" max="1798" width="22" style="14" bestFit="1" customWidth="1"/>
    <col min="1799" max="1799" width="23" style="14" bestFit="1" customWidth="1"/>
    <col min="1800" max="1800" width="21.28515625" style="14" bestFit="1" customWidth="1"/>
    <col min="1801" max="1801" width="25.7109375" style="14" bestFit="1" customWidth="1"/>
    <col min="1802" max="1802" width="11.28515625" style="14" bestFit="1" customWidth="1"/>
    <col min="1803" max="1803" width="10.5703125" style="14" bestFit="1" customWidth="1"/>
    <col min="1804" max="2051" width="9.140625" style="14"/>
    <col min="2052" max="2052" width="23.140625" style="14" bestFit="1" customWidth="1"/>
    <col min="2053" max="2053" width="29.140625" style="14" bestFit="1" customWidth="1"/>
    <col min="2054" max="2054" width="22" style="14" bestFit="1" customWidth="1"/>
    <col min="2055" max="2055" width="23" style="14" bestFit="1" customWidth="1"/>
    <col min="2056" max="2056" width="21.28515625" style="14" bestFit="1" customWidth="1"/>
    <col min="2057" max="2057" width="25.7109375" style="14" bestFit="1" customWidth="1"/>
    <col min="2058" max="2058" width="11.28515625" style="14" bestFit="1" customWidth="1"/>
    <col min="2059" max="2059" width="10.5703125" style="14" bestFit="1" customWidth="1"/>
    <col min="2060" max="2307" width="9.140625" style="14"/>
    <col min="2308" max="2308" width="23.140625" style="14" bestFit="1" customWidth="1"/>
    <col min="2309" max="2309" width="29.140625" style="14" bestFit="1" customWidth="1"/>
    <col min="2310" max="2310" width="22" style="14" bestFit="1" customWidth="1"/>
    <col min="2311" max="2311" width="23" style="14" bestFit="1" customWidth="1"/>
    <col min="2312" max="2312" width="21.28515625" style="14" bestFit="1" customWidth="1"/>
    <col min="2313" max="2313" width="25.7109375" style="14" bestFit="1" customWidth="1"/>
    <col min="2314" max="2314" width="11.28515625" style="14" bestFit="1" customWidth="1"/>
    <col min="2315" max="2315" width="10.5703125" style="14" bestFit="1" customWidth="1"/>
    <col min="2316" max="2563" width="9.140625" style="14"/>
    <col min="2564" max="2564" width="23.140625" style="14" bestFit="1" customWidth="1"/>
    <col min="2565" max="2565" width="29.140625" style="14" bestFit="1" customWidth="1"/>
    <col min="2566" max="2566" width="22" style="14" bestFit="1" customWidth="1"/>
    <col min="2567" max="2567" width="23" style="14" bestFit="1" customWidth="1"/>
    <col min="2568" max="2568" width="21.28515625" style="14" bestFit="1" customWidth="1"/>
    <col min="2569" max="2569" width="25.7109375" style="14" bestFit="1" customWidth="1"/>
    <col min="2570" max="2570" width="11.28515625" style="14" bestFit="1" customWidth="1"/>
    <col min="2571" max="2571" width="10.5703125" style="14" bestFit="1" customWidth="1"/>
    <col min="2572" max="2819" width="9.140625" style="14"/>
    <col min="2820" max="2820" width="23.140625" style="14" bestFit="1" customWidth="1"/>
    <col min="2821" max="2821" width="29.140625" style="14" bestFit="1" customWidth="1"/>
    <col min="2822" max="2822" width="22" style="14" bestFit="1" customWidth="1"/>
    <col min="2823" max="2823" width="23" style="14" bestFit="1" customWidth="1"/>
    <col min="2824" max="2824" width="21.28515625" style="14" bestFit="1" customWidth="1"/>
    <col min="2825" max="2825" width="25.7109375" style="14" bestFit="1" customWidth="1"/>
    <col min="2826" max="2826" width="11.28515625" style="14" bestFit="1" customWidth="1"/>
    <col min="2827" max="2827" width="10.5703125" style="14" bestFit="1" customWidth="1"/>
    <col min="2828" max="3075" width="9.140625" style="14"/>
    <col min="3076" max="3076" width="23.140625" style="14" bestFit="1" customWidth="1"/>
    <col min="3077" max="3077" width="29.140625" style="14" bestFit="1" customWidth="1"/>
    <col min="3078" max="3078" width="22" style="14" bestFit="1" customWidth="1"/>
    <col min="3079" max="3079" width="23" style="14" bestFit="1" customWidth="1"/>
    <col min="3080" max="3080" width="21.28515625" style="14" bestFit="1" customWidth="1"/>
    <col min="3081" max="3081" width="25.7109375" style="14" bestFit="1" customWidth="1"/>
    <col min="3082" max="3082" width="11.28515625" style="14" bestFit="1" customWidth="1"/>
    <col min="3083" max="3083" width="10.5703125" style="14" bestFit="1" customWidth="1"/>
    <col min="3084" max="3331" width="9.140625" style="14"/>
    <col min="3332" max="3332" width="23.140625" style="14" bestFit="1" customWidth="1"/>
    <col min="3333" max="3333" width="29.140625" style="14" bestFit="1" customWidth="1"/>
    <col min="3334" max="3334" width="22" style="14" bestFit="1" customWidth="1"/>
    <col min="3335" max="3335" width="23" style="14" bestFit="1" customWidth="1"/>
    <col min="3336" max="3336" width="21.28515625" style="14" bestFit="1" customWidth="1"/>
    <col min="3337" max="3337" width="25.7109375" style="14" bestFit="1" customWidth="1"/>
    <col min="3338" max="3338" width="11.28515625" style="14" bestFit="1" customWidth="1"/>
    <col min="3339" max="3339" width="10.5703125" style="14" bestFit="1" customWidth="1"/>
    <col min="3340" max="3587" width="9.140625" style="14"/>
    <col min="3588" max="3588" width="23.140625" style="14" bestFit="1" customWidth="1"/>
    <col min="3589" max="3589" width="29.140625" style="14" bestFit="1" customWidth="1"/>
    <col min="3590" max="3590" width="22" style="14" bestFit="1" customWidth="1"/>
    <col min="3591" max="3591" width="23" style="14" bestFit="1" customWidth="1"/>
    <col min="3592" max="3592" width="21.28515625" style="14" bestFit="1" customWidth="1"/>
    <col min="3593" max="3593" width="25.7109375" style="14" bestFit="1" customWidth="1"/>
    <col min="3594" max="3594" width="11.28515625" style="14" bestFit="1" customWidth="1"/>
    <col min="3595" max="3595" width="10.5703125" style="14" bestFit="1" customWidth="1"/>
    <col min="3596" max="3843" width="9.140625" style="14"/>
    <col min="3844" max="3844" width="23.140625" style="14" bestFit="1" customWidth="1"/>
    <col min="3845" max="3845" width="29.140625" style="14" bestFit="1" customWidth="1"/>
    <col min="3846" max="3846" width="22" style="14" bestFit="1" customWidth="1"/>
    <col min="3847" max="3847" width="23" style="14" bestFit="1" customWidth="1"/>
    <col min="3848" max="3848" width="21.28515625" style="14" bestFit="1" customWidth="1"/>
    <col min="3849" max="3849" width="25.7109375" style="14" bestFit="1" customWidth="1"/>
    <col min="3850" max="3850" width="11.28515625" style="14" bestFit="1" customWidth="1"/>
    <col min="3851" max="3851" width="10.5703125" style="14" bestFit="1" customWidth="1"/>
    <col min="3852" max="4099" width="9.140625" style="14"/>
    <col min="4100" max="4100" width="23.140625" style="14" bestFit="1" customWidth="1"/>
    <col min="4101" max="4101" width="29.140625" style="14" bestFit="1" customWidth="1"/>
    <col min="4102" max="4102" width="22" style="14" bestFit="1" customWidth="1"/>
    <col min="4103" max="4103" width="23" style="14" bestFit="1" customWidth="1"/>
    <col min="4104" max="4104" width="21.28515625" style="14" bestFit="1" customWidth="1"/>
    <col min="4105" max="4105" width="25.7109375" style="14" bestFit="1" customWidth="1"/>
    <col min="4106" max="4106" width="11.28515625" style="14" bestFit="1" customWidth="1"/>
    <col min="4107" max="4107" width="10.5703125" style="14" bestFit="1" customWidth="1"/>
    <col min="4108" max="4355" width="9.140625" style="14"/>
    <col min="4356" max="4356" width="23.140625" style="14" bestFit="1" customWidth="1"/>
    <col min="4357" max="4357" width="29.140625" style="14" bestFit="1" customWidth="1"/>
    <col min="4358" max="4358" width="22" style="14" bestFit="1" customWidth="1"/>
    <col min="4359" max="4359" width="23" style="14" bestFit="1" customWidth="1"/>
    <col min="4360" max="4360" width="21.28515625" style="14" bestFit="1" customWidth="1"/>
    <col min="4361" max="4361" width="25.7109375" style="14" bestFit="1" customWidth="1"/>
    <col min="4362" max="4362" width="11.28515625" style="14" bestFit="1" customWidth="1"/>
    <col min="4363" max="4363" width="10.5703125" style="14" bestFit="1" customWidth="1"/>
    <col min="4364" max="4611" width="9.140625" style="14"/>
    <col min="4612" max="4612" width="23.140625" style="14" bestFit="1" customWidth="1"/>
    <col min="4613" max="4613" width="29.140625" style="14" bestFit="1" customWidth="1"/>
    <col min="4614" max="4614" width="22" style="14" bestFit="1" customWidth="1"/>
    <col min="4615" max="4615" width="23" style="14" bestFit="1" customWidth="1"/>
    <col min="4616" max="4616" width="21.28515625" style="14" bestFit="1" customWidth="1"/>
    <col min="4617" max="4617" width="25.7109375" style="14" bestFit="1" customWidth="1"/>
    <col min="4618" max="4618" width="11.28515625" style="14" bestFit="1" customWidth="1"/>
    <col min="4619" max="4619" width="10.5703125" style="14" bestFit="1" customWidth="1"/>
    <col min="4620" max="4867" width="9.140625" style="14"/>
    <col min="4868" max="4868" width="23.140625" style="14" bestFit="1" customWidth="1"/>
    <col min="4869" max="4869" width="29.140625" style="14" bestFit="1" customWidth="1"/>
    <col min="4870" max="4870" width="22" style="14" bestFit="1" customWidth="1"/>
    <col min="4871" max="4871" width="23" style="14" bestFit="1" customWidth="1"/>
    <col min="4872" max="4872" width="21.28515625" style="14" bestFit="1" customWidth="1"/>
    <col min="4873" max="4873" width="25.7109375" style="14" bestFit="1" customWidth="1"/>
    <col min="4874" max="4874" width="11.28515625" style="14" bestFit="1" customWidth="1"/>
    <col min="4875" max="4875" width="10.5703125" style="14" bestFit="1" customWidth="1"/>
    <col min="4876" max="5123" width="9.140625" style="14"/>
    <col min="5124" max="5124" width="23.140625" style="14" bestFit="1" customWidth="1"/>
    <col min="5125" max="5125" width="29.140625" style="14" bestFit="1" customWidth="1"/>
    <col min="5126" max="5126" width="22" style="14" bestFit="1" customWidth="1"/>
    <col min="5127" max="5127" width="23" style="14" bestFit="1" customWidth="1"/>
    <col min="5128" max="5128" width="21.28515625" style="14" bestFit="1" customWidth="1"/>
    <col min="5129" max="5129" width="25.7109375" style="14" bestFit="1" customWidth="1"/>
    <col min="5130" max="5130" width="11.28515625" style="14" bestFit="1" customWidth="1"/>
    <col min="5131" max="5131" width="10.5703125" style="14" bestFit="1" customWidth="1"/>
    <col min="5132" max="5379" width="9.140625" style="14"/>
    <col min="5380" max="5380" width="23.140625" style="14" bestFit="1" customWidth="1"/>
    <col min="5381" max="5381" width="29.140625" style="14" bestFit="1" customWidth="1"/>
    <col min="5382" max="5382" width="22" style="14" bestFit="1" customWidth="1"/>
    <col min="5383" max="5383" width="23" style="14" bestFit="1" customWidth="1"/>
    <col min="5384" max="5384" width="21.28515625" style="14" bestFit="1" customWidth="1"/>
    <col min="5385" max="5385" width="25.7109375" style="14" bestFit="1" customWidth="1"/>
    <col min="5386" max="5386" width="11.28515625" style="14" bestFit="1" customWidth="1"/>
    <col min="5387" max="5387" width="10.5703125" style="14" bestFit="1" customWidth="1"/>
    <col min="5388" max="5635" width="9.140625" style="14"/>
    <col min="5636" max="5636" width="23.140625" style="14" bestFit="1" customWidth="1"/>
    <col min="5637" max="5637" width="29.140625" style="14" bestFit="1" customWidth="1"/>
    <col min="5638" max="5638" width="22" style="14" bestFit="1" customWidth="1"/>
    <col min="5639" max="5639" width="23" style="14" bestFit="1" customWidth="1"/>
    <col min="5640" max="5640" width="21.28515625" style="14" bestFit="1" customWidth="1"/>
    <col min="5641" max="5641" width="25.7109375" style="14" bestFit="1" customWidth="1"/>
    <col min="5642" max="5642" width="11.28515625" style="14" bestFit="1" customWidth="1"/>
    <col min="5643" max="5643" width="10.5703125" style="14" bestFit="1" customWidth="1"/>
    <col min="5644" max="5891" width="9.140625" style="14"/>
    <col min="5892" max="5892" width="23.140625" style="14" bestFit="1" customWidth="1"/>
    <col min="5893" max="5893" width="29.140625" style="14" bestFit="1" customWidth="1"/>
    <col min="5894" max="5894" width="22" style="14" bestFit="1" customWidth="1"/>
    <col min="5895" max="5895" width="23" style="14" bestFit="1" customWidth="1"/>
    <col min="5896" max="5896" width="21.28515625" style="14" bestFit="1" customWidth="1"/>
    <col min="5897" max="5897" width="25.7109375" style="14" bestFit="1" customWidth="1"/>
    <col min="5898" max="5898" width="11.28515625" style="14" bestFit="1" customWidth="1"/>
    <col min="5899" max="5899" width="10.5703125" style="14" bestFit="1" customWidth="1"/>
    <col min="5900" max="6147" width="9.140625" style="14"/>
    <col min="6148" max="6148" width="23.140625" style="14" bestFit="1" customWidth="1"/>
    <col min="6149" max="6149" width="29.140625" style="14" bestFit="1" customWidth="1"/>
    <col min="6150" max="6150" width="22" style="14" bestFit="1" customWidth="1"/>
    <col min="6151" max="6151" width="23" style="14" bestFit="1" customWidth="1"/>
    <col min="6152" max="6152" width="21.28515625" style="14" bestFit="1" customWidth="1"/>
    <col min="6153" max="6153" width="25.7109375" style="14" bestFit="1" customWidth="1"/>
    <col min="6154" max="6154" width="11.28515625" style="14" bestFit="1" customWidth="1"/>
    <col min="6155" max="6155" width="10.5703125" style="14" bestFit="1" customWidth="1"/>
    <col min="6156" max="6403" width="9.140625" style="14"/>
    <col min="6404" max="6404" width="23.140625" style="14" bestFit="1" customWidth="1"/>
    <col min="6405" max="6405" width="29.140625" style="14" bestFit="1" customWidth="1"/>
    <col min="6406" max="6406" width="22" style="14" bestFit="1" customWidth="1"/>
    <col min="6407" max="6407" width="23" style="14" bestFit="1" customWidth="1"/>
    <col min="6408" max="6408" width="21.28515625" style="14" bestFit="1" customWidth="1"/>
    <col min="6409" max="6409" width="25.7109375" style="14" bestFit="1" customWidth="1"/>
    <col min="6410" max="6410" width="11.28515625" style="14" bestFit="1" customWidth="1"/>
    <col min="6411" max="6411" width="10.5703125" style="14" bestFit="1" customWidth="1"/>
    <col min="6412" max="6659" width="9.140625" style="14"/>
    <col min="6660" max="6660" width="23.140625" style="14" bestFit="1" customWidth="1"/>
    <col min="6661" max="6661" width="29.140625" style="14" bestFit="1" customWidth="1"/>
    <col min="6662" max="6662" width="22" style="14" bestFit="1" customWidth="1"/>
    <col min="6663" max="6663" width="23" style="14" bestFit="1" customWidth="1"/>
    <col min="6664" max="6664" width="21.28515625" style="14" bestFit="1" customWidth="1"/>
    <col min="6665" max="6665" width="25.7109375" style="14" bestFit="1" customWidth="1"/>
    <col min="6666" max="6666" width="11.28515625" style="14" bestFit="1" customWidth="1"/>
    <col min="6667" max="6667" width="10.5703125" style="14" bestFit="1" customWidth="1"/>
    <col min="6668" max="6915" width="9.140625" style="14"/>
    <col min="6916" max="6916" width="23.140625" style="14" bestFit="1" customWidth="1"/>
    <col min="6917" max="6917" width="29.140625" style="14" bestFit="1" customWidth="1"/>
    <col min="6918" max="6918" width="22" style="14" bestFit="1" customWidth="1"/>
    <col min="6919" max="6919" width="23" style="14" bestFit="1" customWidth="1"/>
    <col min="6920" max="6920" width="21.28515625" style="14" bestFit="1" customWidth="1"/>
    <col min="6921" max="6921" width="25.7109375" style="14" bestFit="1" customWidth="1"/>
    <col min="6922" max="6922" width="11.28515625" style="14" bestFit="1" customWidth="1"/>
    <col min="6923" max="6923" width="10.5703125" style="14" bestFit="1" customWidth="1"/>
    <col min="6924" max="7171" width="9.140625" style="14"/>
    <col min="7172" max="7172" width="23.140625" style="14" bestFit="1" customWidth="1"/>
    <col min="7173" max="7173" width="29.140625" style="14" bestFit="1" customWidth="1"/>
    <col min="7174" max="7174" width="22" style="14" bestFit="1" customWidth="1"/>
    <col min="7175" max="7175" width="23" style="14" bestFit="1" customWidth="1"/>
    <col min="7176" max="7176" width="21.28515625" style="14" bestFit="1" customWidth="1"/>
    <col min="7177" max="7177" width="25.7109375" style="14" bestFit="1" customWidth="1"/>
    <col min="7178" max="7178" width="11.28515625" style="14" bestFit="1" customWidth="1"/>
    <col min="7179" max="7179" width="10.5703125" style="14" bestFit="1" customWidth="1"/>
    <col min="7180" max="7427" width="9.140625" style="14"/>
    <col min="7428" max="7428" width="23.140625" style="14" bestFit="1" customWidth="1"/>
    <col min="7429" max="7429" width="29.140625" style="14" bestFit="1" customWidth="1"/>
    <col min="7430" max="7430" width="22" style="14" bestFit="1" customWidth="1"/>
    <col min="7431" max="7431" width="23" style="14" bestFit="1" customWidth="1"/>
    <col min="7432" max="7432" width="21.28515625" style="14" bestFit="1" customWidth="1"/>
    <col min="7433" max="7433" width="25.7109375" style="14" bestFit="1" customWidth="1"/>
    <col min="7434" max="7434" width="11.28515625" style="14" bestFit="1" customWidth="1"/>
    <col min="7435" max="7435" width="10.5703125" style="14" bestFit="1" customWidth="1"/>
    <col min="7436" max="7683" width="9.140625" style="14"/>
    <col min="7684" max="7684" width="23.140625" style="14" bestFit="1" customWidth="1"/>
    <col min="7685" max="7685" width="29.140625" style="14" bestFit="1" customWidth="1"/>
    <col min="7686" max="7686" width="22" style="14" bestFit="1" customWidth="1"/>
    <col min="7687" max="7687" width="23" style="14" bestFit="1" customWidth="1"/>
    <col min="7688" max="7688" width="21.28515625" style="14" bestFit="1" customWidth="1"/>
    <col min="7689" max="7689" width="25.7109375" style="14" bestFit="1" customWidth="1"/>
    <col min="7690" max="7690" width="11.28515625" style="14" bestFit="1" customWidth="1"/>
    <col min="7691" max="7691" width="10.5703125" style="14" bestFit="1" customWidth="1"/>
    <col min="7692" max="7939" width="9.140625" style="14"/>
    <col min="7940" max="7940" width="23.140625" style="14" bestFit="1" customWidth="1"/>
    <col min="7941" max="7941" width="29.140625" style="14" bestFit="1" customWidth="1"/>
    <col min="7942" max="7942" width="22" style="14" bestFit="1" customWidth="1"/>
    <col min="7943" max="7943" width="23" style="14" bestFit="1" customWidth="1"/>
    <col min="7944" max="7944" width="21.28515625" style="14" bestFit="1" customWidth="1"/>
    <col min="7945" max="7945" width="25.7109375" style="14" bestFit="1" customWidth="1"/>
    <col min="7946" max="7946" width="11.28515625" style="14" bestFit="1" customWidth="1"/>
    <col min="7947" max="7947" width="10.5703125" style="14" bestFit="1" customWidth="1"/>
    <col min="7948" max="8195" width="9.140625" style="14"/>
    <col min="8196" max="8196" width="23.140625" style="14" bestFit="1" customWidth="1"/>
    <col min="8197" max="8197" width="29.140625" style="14" bestFit="1" customWidth="1"/>
    <col min="8198" max="8198" width="22" style="14" bestFit="1" customWidth="1"/>
    <col min="8199" max="8199" width="23" style="14" bestFit="1" customWidth="1"/>
    <col min="8200" max="8200" width="21.28515625" style="14" bestFit="1" customWidth="1"/>
    <col min="8201" max="8201" width="25.7109375" style="14" bestFit="1" customWidth="1"/>
    <col min="8202" max="8202" width="11.28515625" style="14" bestFit="1" customWidth="1"/>
    <col min="8203" max="8203" width="10.5703125" style="14" bestFit="1" customWidth="1"/>
    <col min="8204" max="8451" width="9.140625" style="14"/>
    <col min="8452" max="8452" width="23.140625" style="14" bestFit="1" customWidth="1"/>
    <col min="8453" max="8453" width="29.140625" style="14" bestFit="1" customWidth="1"/>
    <col min="8454" max="8454" width="22" style="14" bestFit="1" customWidth="1"/>
    <col min="8455" max="8455" width="23" style="14" bestFit="1" customWidth="1"/>
    <col min="8456" max="8456" width="21.28515625" style="14" bestFit="1" customWidth="1"/>
    <col min="8457" max="8457" width="25.7109375" style="14" bestFit="1" customWidth="1"/>
    <col min="8458" max="8458" width="11.28515625" style="14" bestFit="1" customWidth="1"/>
    <col min="8459" max="8459" width="10.5703125" style="14" bestFit="1" customWidth="1"/>
    <col min="8460" max="8707" width="9.140625" style="14"/>
    <col min="8708" max="8708" width="23.140625" style="14" bestFit="1" customWidth="1"/>
    <col min="8709" max="8709" width="29.140625" style="14" bestFit="1" customWidth="1"/>
    <col min="8710" max="8710" width="22" style="14" bestFit="1" customWidth="1"/>
    <col min="8711" max="8711" width="23" style="14" bestFit="1" customWidth="1"/>
    <col min="8712" max="8712" width="21.28515625" style="14" bestFit="1" customWidth="1"/>
    <col min="8713" max="8713" width="25.7109375" style="14" bestFit="1" customWidth="1"/>
    <col min="8714" max="8714" width="11.28515625" style="14" bestFit="1" customWidth="1"/>
    <col min="8715" max="8715" width="10.5703125" style="14" bestFit="1" customWidth="1"/>
    <col min="8716" max="8963" width="9.140625" style="14"/>
    <col min="8964" max="8964" width="23.140625" style="14" bestFit="1" customWidth="1"/>
    <col min="8965" max="8965" width="29.140625" style="14" bestFit="1" customWidth="1"/>
    <col min="8966" max="8966" width="22" style="14" bestFit="1" customWidth="1"/>
    <col min="8967" max="8967" width="23" style="14" bestFit="1" customWidth="1"/>
    <col min="8968" max="8968" width="21.28515625" style="14" bestFit="1" customWidth="1"/>
    <col min="8969" max="8969" width="25.7109375" style="14" bestFit="1" customWidth="1"/>
    <col min="8970" max="8970" width="11.28515625" style="14" bestFit="1" customWidth="1"/>
    <col min="8971" max="8971" width="10.5703125" style="14" bestFit="1" customWidth="1"/>
    <col min="8972" max="9219" width="9.140625" style="14"/>
    <col min="9220" max="9220" width="23.140625" style="14" bestFit="1" customWidth="1"/>
    <col min="9221" max="9221" width="29.140625" style="14" bestFit="1" customWidth="1"/>
    <col min="9222" max="9222" width="22" style="14" bestFit="1" customWidth="1"/>
    <col min="9223" max="9223" width="23" style="14" bestFit="1" customWidth="1"/>
    <col min="9224" max="9224" width="21.28515625" style="14" bestFit="1" customWidth="1"/>
    <col min="9225" max="9225" width="25.7109375" style="14" bestFit="1" customWidth="1"/>
    <col min="9226" max="9226" width="11.28515625" style="14" bestFit="1" customWidth="1"/>
    <col min="9227" max="9227" width="10.5703125" style="14" bestFit="1" customWidth="1"/>
    <col min="9228" max="9475" width="9.140625" style="14"/>
    <col min="9476" max="9476" width="23.140625" style="14" bestFit="1" customWidth="1"/>
    <col min="9477" max="9477" width="29.140625" style="14" bestFit="1" customWidth="1"/>
    <col min="9478" max="9478" width="22" style="14" bestFit="1" customWidth="1"/>
    <col min="9479" max="9479" width="23" style="14" bestFit="1" customWidth="1"/>
    <col min="9480" max="9480" width="21.28515625" style="14" bestFit="1" customWidth="1"/>
    <col min="9481" max="9481" width="25.7109375" style="14" bestFit="1" customWidth="1"/>
    <col min="9482" max="9482" width="11.28515625" style="14" bestFit="1" customWidth="1"/>
    <col min="9483" max="9483" width="10.5703125" style="14" bestFit="1" customWidth="1"/>
    <col min="9484" max="9731" width="9.140625" style="14"/>
    <col min="9732" max="9732" width="23.140625" style="14" bestFit="1" customWidth="1"/>
    <col min="9733" max="9733" width="29.140625" style="14" bestFit="1" customWidth="1"/>
    <col min="9734" max="9734" width="22" style="14" bestFit="1" customWidth="1"/>
    <col min="9735" max="9735" width="23" style="14" bestFit="1" customWidth="1"/>
    <col min="9736" max="9736" width="21.28515625" style="14" bestFit="1" customWidth="1"/>
    <col min="9737" max="9737" width="25.7109375" style="14" bestFit="1" customWidth="1"/>
    <col min="9738" max="9738" width="11.28515625" style="14" bestFit="1" customWidth="1"/>
    <col min="9739" max="9739" width="10.5703125" style="14" bestFit="1" customWidth="1"/>
    <col min="9740" max="9987" width="9.140625" style="14"/>
    <col min="9988" max="9988" width="23.140625" style="14" bestFit="1" customWidth="1"/>
    <col min="9989" max="9989" width="29.140625" style="14" bestFit="1" customWidth="1"/>
    <col min="9990" max="9990" width="22" style="14" bestFit="1" customWidth="1"/>
    <col min="9991" max="9991" width="23" style="14" bestFit="1" customWidth="1"/>
    <col min="9992" max="9992" width="21.28515625" style="14" bestFit="1" customWidth="1"/>
    <col min="9993" max="9993" width="25.7109375" style="14" bestFit="1" customWidth="1"/>
    <col min="9994" max="9994" width="11.28515625" style="14" bestFit="1" customWidth="1"/>
    <col min="9995" max="9995" width="10.5703125" style="14" bestFit="1" customWidth="1"/>
    <col min="9996" max="10243" width="9.140625" style="14"/>
    <col min="10244" max="10244" width="23.140625" style="14" bestFit="1" customWidth="1"/>
    <col min="10245" max="10245" width="29.140625" style="14" bestFit="1" customWidth="1"/>
    <col min="10246" max="10246" width="22" style="14" bestFit="1" customWidth="1"/>
    <col min="10247" max="10247" width="23" style="14" bestFit="1" customWidth="1"/>
    <col min="10248" max="10248" width="21.28515625" style="14" bestFit="1" customWidth="1"/>
    <col min="10249" max="10249" width="25.7109375" style="14" bestFit="1" customWidth="1"/>
    <col min="10250" max="10250" width="11.28515625" style="14" bestFit="1" customWidth="1"/>
    <col min="10251" max="10251" width="10.5703125" style="14" bestFit="1" customWidth="1"/>
    <col min="10252" max="10499" width="9.140625" style="14"/>
    <col min="10500" max="10500" width="23.140625" style="14" bestFit="1" customWidth="1"/>
    <col min="10501" max="10501" width="29.140625" style="14" bestFit="1" customWidth="1"/>
    <col min="10502" max="10502" width="22" style="14" bestFit="1" customWidth="1"/>
    <col min="10503" max="10503" width="23" style="14" bestFit="1" customWidth="1"/>
    <col min="10504" max="10504" width="21.28515625" style="14" bestFit="1" customWidth="1"/>
    <col min="10505" max="10505" width="25.7109375" style="14" bestFit="1" customWidth="1"/>
    <col min="10506" max="10506" width="11.28515625" style="14" bestFit="1" customWidth="1"/>
    <col min="10507" max="10507" width="10.5703125" style="14" bestFit="1" customWidth="1"/>
    <col min="10508" max="10755" width="9.140625" style="14"/>
    <col min="10756" max="10756" width="23.140625" style="14" bestFit="1" customWidth="1"/>
    <col min="10757" max="10757" width="29.140625" style="14" bestFit="1" customWidth="1"/>
    <col min="10758" max="10758" width="22" style="14" bestFit="1" customWidth="1"/>
    <col min="10759" max="10759" width="23" style="14" bestFit="1" customWidth="1"/>
    <col min="10760" max="10760" width="21.28515625" style="14" bestFit="1" customWidth="1"/>
    <col min="10761" max="10761" width="25.7109375" style="14" bestFit="1" customWidth="1"/>
    <col min="10762" max="10762" width="11.28515625" style="14" bestFit="1" customWidth="1"/>
    <col min="10763" max="10763" width="10.5703125" style="14" bestFit="1" customWidth="1"/>
    <col min="10764" max="11011" width="9.140625" style="14"/>
    <col min="11012" max="11012" width="23.140625" style="14" bestFit="1" customWidth="1"/>
    <col min="11013" max="11013" width="29.140625" style="14" bestFit="1" customWidth="1"/>
    <col min="11014" max="11014" width="22" style="14" bestFit="1" customWidth="1"/>
    <col min="11015" max="11015" width="23" style="14" bestFit="1" customWidth="1"/>
    <col min="11016" max="11016" width="21.28515625" style="14" bestFit="1" customWidth="1"/>
    <col min="11017" max="11017" width="25.7109375" style="14" bestFit="1" customWidth="1"/>
    <col min="11018" max="11018" width="11.28515625" style="14" bestFit="1" customWidth="1"/>
    <col min="11019" max="11019" width="10.5703125" style="14" bestFit="1" customWidth="1"/>
    <col min="11020" max="11267" width="9.140625" style="14"/>
    <col min="11268" max="11268" width="23.140625" style="14" bestFit="1" customWidth="1"/>
    <col min="11269" max="11269" width="29.140625" style="14" bestFit="1" customWidth="1"/>
    <col min="11270" max="11270" width="22" style="14" bestFit="1" customWidth="1"/>
    <col min="11271" max="11271" width="23" style="14" bestFit="1" customWidth="1"/>
    <col min="11272" max="11272" width="21.28515625" style="14" bestFit="1" customWidth="1"/>
    <col min="11273" max="11273" width="25.7109375" style="14" bestFit="1" customWidth="1"/>
    <col min="11274" max="11274" width="11.28515625" style="14" bestFit="1" customWidth="1"/>
    <col min="11275" max="11275" width="10.5703125" style="14" bestFit="1" customWidth="1"/>
    <col min="11276" max="11523" width="9.140625" style="14"/>
    <col min="11524" max="11524" width="23.140625" style="14" bestFit="1" customWidth="1"/>
    <col min="11525" max="11525" width="29.140625" style="14" bestFit="1" customWidth="1"/>
    <col min="11526" max="11526" width="22" style="14" bestFit="1" customWidth="1"/>
    <col min="11527" max="11527" width="23" style="14" bestFit="1" customWidth="1"/>
    <col min="11528" max="11528" width="21.28515625" style="14" bestFit="1" customWidth="1"/>
    <col min="11529" max="11529" width="25.7109375" style="14" bestFit="1" customWidth="1"/>
    <col min="11530" max="11530" width="11.28515625" style="14" bestFit="1" customWidth="1"/>
    <col min="11531" max="11531" width="10.5703125" style="14" bestFit="1" customWidth="1"/>
    <col min="11532" max="11779" width="9.140625" style="14"/>
    <col min="11780" max="11780" width="23.140625" style="14" bestFit="1" customWidth="1"/>
    <col min="11781" max="11781" width="29.140625" style="14" bestFit="1" customWidth="1"/>
    <col min="11782" max="11782" width="22" style="14" bestFit="1" customWidth="1"/>
    <col min="11783" max="11783" width="23" style="14" bestFit="1" customWidth="1"/>
    <col min="11784" max="11784" width="21.28515625" style="14" bestFit="1" customWidth="1"/>
    <col min="11785" max="11785" width="25.7109375" style="14" bestFit="1" customWidth="1"/>
    <col min="11786" max="11786" width="11.28515625" style="14" bestFit="1" customWidth="1"/>
    <col min="11787" max="11787" width="10.5703125" style="14" bestFit="1" customWidth="1"/>
    <col min="11788" max="12035" width="9.140625" style="14"/>
    <col min="12036" max="12036" width="23.140625" style="14" bestFit="1" customWidth="1"/>
    <col min="12037" max="12037" width="29.140625" style="14" bestFit="1" customWidth="1"/>
    <col min="12038" max="12038" width="22" style="14" bestFit="1" customWidth="1"/>
    <col min="12039" max="12039" width="23" style="14" bestFit="1" customWidth="1"/>
    <col min="12040" max="12040" width="21.28515625" style="14" bestFit="1" customWidth="1"/>
    <col min="12041" max="12041" width="25.7109375" style="14" bestFit="1" customWidth="1"/>
    <col min="12042" max="12042" width="11.28515625" style="14" bestFit="1" customWidth="1"/>
    <col min="12043" max="12043" width="10.5703125" style="14" bestFit="1" customWidth="1"/>
    <col min="12044" max="12291" width="9.140625" style="14"/>
    <col min="12292" max="12292" width="23.140625" style="14" bestFit="1" customWidth="1"/>
    <col min="12293" max="12293" width="29.140625" style="14" bestFit="1" customWidth="1"/>
    <col min="12294" max="12294" width="22" style="14" bestFit="1" customWidth="1"/>
    <col min="12295" max="12295" width="23" style="14" bestFit="1" customWidth="1"/>
    <col min="12296" max="12296" width="21.28515625" style="14" bestFit="1" customWidth="1"/>
    <col min="12297" max="12297" width="25.7109375" style="14" bestFit="1" customWidth="1"/>
    <col min="12298" max="12298" width="11.28515625" style="14" bestFit="1" customWidth="1"/>
    <col min="12299" max="12299" width="10.5703125" style="14" bestFit="1" customWidth="1"/>
    <col min="12300" max="12547" width="9.140625" style="14"/>
    <col min="12548" max="12548" width="23.140625" style="14" bestFit="1" customWidth="1"/>
    <col min="12549" max="12549" width="29.140625" style="14" bestFit="1" customWidth="1"/>
    <col min="12550" max="12550" width="22" style="14" bestFit="1" customWidth="1"/>
    <col min="12551" max="12551" width="23" style="14" bestFit="1" customWidth="1"/>
    <col min="12552" max="12552" width="21.28515625" style="14" bestFit="1" customWidth="1"/>
    <col min="12553" max="12553" width="25.7109375" style="14" bestFit="1" customWidth="1"/>
    <col min="12554" max="12554" width="11.28515625" style="14" bestFit="1" customWidth="1"/>
    <col min="12555" max="12555" width="10.5703125" style="14" bestFit="1" customWidth="1"/>
    <col min="12556" max="12803" width="9.140625" style="14"/>
    <col min="12804" max="12804" width="23.140625" style="14" bestFit="1" customWidth="1"/>
    <col min="12805" max="12805" width="29.140625" style="14" bestFit="1" customWidth="1"/>
    <col min="12806" max="12806" width="22" style="14" bestFit="1" customWidth="1"/>
    <col min="12807" max="12807" width="23" style="14" bestFit="1" customWidth="1"/>
    <col min="12808" max="12808" width="21.28515625" style="14" bestFit="1" customWidth="1"/>
    <col min="12809" max="12809" width="25.7109375" style="14" bestFit="1" customWidth="1"/>
    <col min="12810" max="12810" width="11.28515625" style="14" bestFit="1" customWidth="1"/>
    <col min="12811" max="12811" width="10.5703125" style="14" bestFit="1" customWidth="1"/>
    <col min="12812" max="13059" width="9.140625" style="14"/>
    <col min="13060" max="13060" width="23.140625" style="14" bestFit="1" customWidth="1"/>
    <col min="13061" max="13061" width="29.140625" style="14" bestFit="1" customWidth="1"/>
    <col min="13062" max="13062" width="22" style="14" bestFit="1" customWidth="1"/>
    <col min="13063" max="13063" width="23" style="14" bestFit="1" customWidth="1"/>
    <col min="13064" max="13064" width="21.28515625" style="14" bestFit="1" customWidth="1"/>
    <col min="13065" max="13065" width="25.7109375" style="14" bestFit="1" customWidth="1"/>
    <col min="13066" max="13066" width="11.28515625" style="14" bestFit="1" customWidth="1"/>
    <col min="13067" max="13067" width="10.5703125" style="14" bestFit="1" customWidth="1"/>
    <col min="13068" max="13315" width="9.140625" style="14"/>
    <col min="13316" max="13316" width="23.140625" style="14" bestFit="1" customWidth="1"/>
    <col min="13317" max="13317" width="29.140625" style="14" bestFit="1" customWidth="1"/>
    <col min="13318" max="13318" width="22" style="14" bestFit="1" customWidth="1"/>
    <col min="13319" max="13319" width="23" style="14" bestFit="1" customWidth="1"/>
    <col min="13320" max="13320" width="21.28515625" style="14" bestFit="1" customWidth="1"/>
    <col min="13321" max="13321" width="25.7109375" style="14" bestFit="1" customWidth="1"/>
    <col min="13322" max="13322" width="11.28515625" style="14" bestFit="1" customWidth="1"/>
    <col min="13323" max="13323" width="10.5703125" style="14" bestFit="1" customWidth="1"/>
    <col min="13324" max="13571" width="9.140625" style="14"/>
    <col min="13572" max="13572" width="23.140625" style="14" bestFit="1" customWidth="1"/>
    <col min="13573" max="13573" width="29.140625" style="14" bestFit="1" customWidth="1"/>
    <col min="13574" max="13574" width="22" style="14" bestFit="1" customWidth="1"/>
    <col min="13575" max="13575" width="23" style="14" bestFit="1" customWidth="1"/>
    <col min="13576" max="13576" width="21.28515625" style="14" bestFit="1" customWidth="1"/>
    <col min="13577" max="13577" width="25.7109375" style="14" bestFit="1" customWidth="1"/>
    <col min="13578" max="13578" width="11.28515625" style="14" bestFit="1" customWidth="1"/>
    <col min="13579" max="13579" width="10.5703125" style="14" bestFit="1" customWidth="1"/>
    <col min="13580" max="13827" width="9.140625" style="14"/>
    <col min="13828" max="13828" width="23.140625" style="14" bestFit="1" customWidth="1"/>
    <col min="13829" max="13829" width="29.140625" style="14" bestFit="1" customWidth="1"/>
    <col min="13830" max="13830" width="22" style="14" bestFit="1" customWidth="1"/>
    <col min="13831" max="13831" width="23" style="14" bestFit="1" customWidth="1"/>
    <col min="13832" max="13832" width="21.28515625" style="14" bestFit="1" customWidth="1"/>
    <col min="13833" max="13833" width="25.7109375" style="14" bestFit="1" customWidth="1"/>
    <col min="13834" max="13834" width="11.28515625" style="14" bestFit="1" customWidth="1"/>
    <col min="13835" max="13835" width="10.5703125" style="14" bestFit="1" customWidth="1"/>
    <col min="13836" max="14083" width="9.140625" style="14"/>
    <col min="14084" max="14084" width="23.140625" style="14" bestFit="1" customWidth="1"/>
    <col min="14085" max="14085" width="29.140625" style="14" bestFit="1" customWidth="1"/>
    <col min="14086" max="14086" width="22" style="14" bestFit="1" customWidth="1"/>
    <col min="14087" max="14087" width="23" style="14" bestFit="1" customWidth="1"/>
    <col min="14088" max="14088" width="21.28515625" style="14" bestFit="1" customWidth="1"/>
    <col min="14089" max="14089" width="25.7109375" style="14" bestFit="1" customWidth="1"/>
    <col min="14090" max="14090" width="11.28515625" style="14" bestFit="1" customWidth="1"/>
    <col min="14091" max="14091" width="10.5703125" style="14" bestFit="1" customWidth="1"/>
    <col min="14092" max="14339" width="9.140625" style="14"/>
    <col min="14340" max="14340" width="23.140625" style="14" bestFit="1" customWidth="1"/>
    <col min="14341" max="14341" width="29.140625" style="14" bestFit="1" customWidth="1"/>
    <col min="14342" max="14342" width="22" style="14" bestFit="1" customWidth="1"/>
    <col min="14343" max="14343" width="23" style="14" bestFit="1" customWidth="1"/>
    <col min="14344" max="14344" width="21.28515625" style="14" bestFit="1" customWidth="1"/>
    <col min="14345" max="14345" width="25.7109375" style="14" bestFit="1" customWidth="1"/>
    <col min="14346" max="14346" width="11.28515625" style="14" bestFit="1" customWidth="1"/>
    <col min="14347" max="14347" width="10.5703125" style="14" bestFit="1" customWidth="1"/>
    <col min="14348" max="14595" width="9.140625" style="14"/>
    <col min="14596" max="14596" width="23.140625" style="14" bestFit="1" customWidth="1"/>
    <col min="14597" max="14597" width="29.140625" style="14" bestFit="1" customWidth="1"/>
    <col min="14598" max="14598" width="22" style="14" bestFit="1" customWidth="1"/>
    <col min="14599" max="14599" width="23" style="14" bestFit="1" customWidth="1"/>
    <col min="14600" max="14600" width="21.28515625" style="14" bestFit="1" customWidth="1"/>
    <col min="14601" max="14601" width="25.7109375" style="14" bestFit="1" customWidth="1"/>
    <col min="14602" max="14602" width="11.28515625" style="14" bestFit="1" customWidth="1"/>
    <col min="14603" max="14603" width="10.5703125" style="14" bestFit="1" customWidth="1"/>
    <col min="14604" max="14851" width="9.140625" style="14"/>
    <col min="14852" max="14852" width="23.140625" style="14" bestFit="1" customWidth="1"/>
    <col min="14853" max="14853" width="29.140625" style="14" bestFit="1" customWidth="1"/>
    <col min="14854" max="14854" width="22" style="14" bestFit="1" customWidth="1"/>
    <col min="14855" max="14855" width="23" style="14" bestFit="1" customWidth="1"/>
    <col min="14856" max="14856" width="21.28515625" style="14" bestFit="1" customWidth="1"/>
    <col min="14857" max="14857" width="25.7109375" style="14" bestFit="1" customWidth="1"/>
    <col min="14858" max="14858" width="11.28515625" style="14" bestFit="1" customWidth="1"/>
    <col min="14859" max="14859" width="10.5703125" style="14" bestFit="1" customWidth="1"/>
    <col min="14860" max="15107" width="9.140625" style="14"/>
    <col min="15108" max="15108" width="23.140625" style="14" bestFit="1" customWidth="1"/>
    <col min="15109" max="15109" width="29.140625" style="14" bestFit="1" customWidth="1"/>
    <col min="15110" max="15110" width="22" style="14" bestFit="1" customWidth="1"/>
    <col min="15111" max="15111" width="23" style="14" bestFit="1" customWidth="1"/>
    <col min="15112" max="15112" width="21.28515625" style="14" bestFit="1" customWidth="1"/>
    <col min="15113" max="15113" width="25.7109375" style="14" bestFit="1" customWidth="1"/>
    <col min="15114" max="15114" width="11.28515625" style="14" bestFit="1" customWidth="1"/>
    <col min="15115" max="15115" width="10.5703125" style="14" bestFit="1" customWidth="1"/>
    <col min="15116" max="15363" width="9.140625" style="14"/>
    <col min="15364" max="15364" width="23.140625" style="14" bestFit="1" customWidth="1"/>
    <col min="15365" max="15365" width="29.140625" style="14" bestFit="1" customWidth="1"/>
    <col min="15366" max="15366" width="22" style="14" bestFit="1" customWidth="1"/>
    <col min="15367" max="15367" width="23" style="14" bestFit="1" customWidth="1"/>
    <col min="15368" max="15368" width="21.28515625" style="14" bestFit="1" customWidth="1"/>
    <col min="15369" max="15369" width="25.7109375" style="14" bestFit="1" customWidth="1"/>
    <col min="15370" max="15370" width="11.28515625" style="14" bestFit="1" customWidth="1"/>
    <col min="15371" max="15371" width="10.5703125" style="14" bestFit="1" customWidth="1"/>
    <col min="15372" max="15619" width="9.140625" style="14"/>
    <col min="15620" max="15620" width="23.140625" style="14" bestFit="1" customWidth="1"/>
    <col min="15621" max="15621" width="29.140625" style="14" bestFit="1" customWidth="1"/>
    <col min="15622" max="15622" width="22" style="14" bestFit="1" customWidth="1"/>
    <col min="15623" max="15623" width="23" style="14" bestFit="1" customWidth="1"/>
    <col min="15624" max="15624" width="21.28515625" style="14" bestFit="1" customWidth="1"/>
    <col min="15625" max="15625" width="25.7109375" style="14" bestFit="1" customWidth="1"/>
    <col min="15626" max="15626" width="11.28515625" style="14" bestFit="1" customWidth="1"/>
    <col min="15627" max="15627" width="10.5703125" style="14" bestFit="1" customWidth="1"/>
    <col min="15628" max="15875" width="9.140625" style="14"/>
    <col min="15876" max="15876" width="23.140625" style="14" bestFit="1" customWidth="1"/>
    <col min="15877" max="15877" width="29.140625" style="14" bestFit="1" customWidth="1"/>
    <col min="15878" max="15878" width="22" style="14" bestFit="1" customWidth="1"/>
    <col min="15879" max="15879" width="23" style="14" bestFit="1" customWidth="1"/>
    <col min="15880" max="15880" width="21.28515625" style="14" bestFit="1" customWidth="1"/>
    <col min="15881" max="15881" width="25.7109375" style="14" bestFit="1" customWidth="1"/>
    <col min="15882" max="15882" width="11.28515625" style="14" bestFit="1" customWidth="1"/>
    <col min="15883" max="15883" width="10.5703125" style="14" bestFit="1" customWidth="1"/>
    <col min="15884" max="16131" width="9.140625" style="14"/>
    <col min="16132" max="16132" width="23.140625" style="14" bestFit="1" customWidth="1"/>
    <col min="16133" max="16133" width="29.140625" style="14" bestFit="1" customWidth="1"/>
    <col min="16134" max="16134" width="22" style="14" bestFit="1" customWidth="1"/>
    <col min="16135" max="16135" width="23" style="14" bestFit="1" customWidth="1"/>
    <col min="16136" max="16136" width="21.28515625" style="14" bestFit="1" customWidth="1"/>
    <col min="16137" max="16137" width="25.7109375" style="14" bestFit="1" customWidth="1"/>
    <col min="16138" max="16138" width="11.28515625" style="14" bestFit="1" customWidth="1"/>
    <col min="16139" max="16139" width="10.5703125" style="14" bestFit="1" customWidth="1"/>
    <col min="16140" max="16384" width="9.140625" style="14"/>
  </cols>
  <sheetData>
    <row r="1" spans="1:18" ht="21" customHeight="1" x14ac:dyDescent="0.2">
      <c r="A1" s="46"/>
      <c r="B1" s="3"/>
      <c r="C1" s="241" t="s">
        <v>67</v>
      </c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</row>
    <row r="2" spans="1:18" ht="21" customHeight="1" x14ac:dyDescent="0.2">
      <c r="A2" s="5"/>
      <c r="B2" s="6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</row>
    <row r="3" spans="1:18" ht="21" customHeight="1" thickBot="1" x14ac:dyDescent="0.25">
      <c r="A3" s="7"/>
      <c r="B3" s="8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</row>
    <row r="4" spans="1:18" x14ac:dyDescent="0.2">
      <c r="C4" s="67"/>
      <c r="D4" s="67"/>
      <c r="E4" s="67"/>
    </row>
    <row r="5" spans="1:18" x14ac:dyDescent="0.2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</row>
    <row r="6" spans="1:18" ht="13.5" thickBot="1" x14ac:dyDescent="0.25"/>
    <row r="7" spans="1:18" ht="46.5" customHeight="1" x14ac:dyDescent="0.3">
      <c r="A7" s="60" t="s">
        <v>5</v>
      </c>
      <c r="B7" s="61" t="s">
        <v>6</v>
      </c>
      <c r="C7" s="62" t="s">
        <v>7</v>
      </c>
      <c r="D7" s="63" t="s">
        <v>41</v>
      </c>
      <c r="E7" s="63" t="s">
        <v>42</v>
      </c>
      <c r="F7" s="64" t="s">
        <v>43</v>
      </c>
      <c r="G7" s="63" t="s">
        <v>44</v>
      </c>
      <c r="H7" s="63" t="s">
        <v>50</v>
      </c>
      <c r="I7" s="63" t="s">
        <v>51</v>
      </c>
      <c r="J7" s="63" t="s">
        <v>45</v>
      </c>
      <c r="K7" s="65" t="s">
        <v>46</v>
      </c>
      <c r="L7" s="68"/>
      <c r="M7" s="68"/>
      <c r="N7" s="68"/>
      <c r="O7" s="68"/>
      <c r="P7" s="68"/>
      <c r="Q7" s="68"/>
      <c r="R7" s="68"/>
    </row>
    <row r="8" spans="1:18" x14ac:dyDescent="0.2">
      <c r="A8" s="69">
        <v>40695</v>
      </c>
      <c r="B8" s="70">
        <v>1</v>
      </c>
      <c r="C8" s="53">
        <v>1</v>
      </c>
      <c r="D8" s="43">
        <v>2053.9299999999998</v>
      </c>
      <c r="E8" s="44">
        <v>59339.13</v>
      </c>
      <c r="F8" s="54">
        <v>0.78</v>
      </c>
      <c r="G8" s="55">
        <v>2.1</v>
      </c>
      <c r="H8" s="71">
        <f t="shared" ref="H8:H9" si="0">E8*F8/1000000*0.7168</f>
        <v>3.3176744939519998E-2</v>
      </c>
      <c r="I8" s="71">
        <f t="shared" ref="I8:I9" si="1">E8*G8/1000000*0.7168</f>
        <v>8.9322005606399996E-2</v>
      </c>
      <c r="J8" s="72">
        <f>(1-(I8/D8))</f>
        <v>0.99995651166027744</v>
      </c>
      <c r="K8" s="73">
        <f>(1-(H8/D8))*100</f>
        <v>99.998384718810314</v>
      </c>
    </row>
    <row r="9" spans="1:18" ht="13.5" thickBot="1" x14ac:dyDescent="0.25">
      <c r="A9" s="74">
        <v>40695</v>
      </c>
      <c r="B9" s="75">
        <v>1</v>
      </c>
      <c r="C9" s="1">
        <v>2</v>
      </c>
      <c r="D9" s="38">
        <v>2017.43</v>
      </c>
      <c r="E9" s="56">
        <v>50112.56</v>
      </c>
      <c r="F9" s="57">
        <v>0.74</v>
      </c>
      <c r="G9" s="56">
        <v>1.3</v>
      </c>
      <c r="H9" s="76">
        <f t="shared" si="0"/>
        <v>2.658130542592E-2</v>
      </c>
      <c r="I9" s="76">
        <f t="shared" si="1"/>
        <v>4.6696887910400005E-2</v>
      </c>
      <c r="J9" s="77">
        <f>(1-(I9/D9))</f>
        <v>0.99997685327971209</v>
      </c>
      <c r="K9" s="78">
        <f>(1-(H9/D9))*100</f>
        <v>99.998682417460543</v>
      </c>
    </row>
    <row r="10" spans="1:18" x14ac:dyDescent="0.2">
      <c r="A10" s="69">
        <v>40791</v>
      </c>
      <c r="B10" s="70">
        <v>2</v>
      </c>
      <c r="C10" s="42">
        <v>1</v>
      </c>
      <c r="D10" s="45">
        <v>2462.7600000000002</v>
      </c>
      <c r="E10" s="44">
        <v>71616.06</v>
      </c>
      <c r="F10" s="79">
        <v>0.76</v>
      </c>
      <c r="G10" s="79">
        <v>2.6</v>
      </c>
      <c r="H10" s="71">
        <f t="shared" ref="H10:H15" si="2">E10*F10/1000000*0.7168</f>
        <v>3.9014137774079999E-2</v>
      </c>
      <c r="I10" s="71">
        <f t="shared" ref="I10:I15" si="3">E10*G10/1000000*0.7168</f>
        <v>0.13346941870080001</v>
      </c>
      <c r="J10" s="72">
        <f>(1-(I10/D10))</f>
        <v>0.99994580494294982</v>
      </c>
      <c r="K10" s="73">
        <f>(1-(H10/D10))*100</f>
        <v>99.998415836793924</v>
      </c>
    </row>
    <row r="11" spans="1:18" x14ac:dyDescent="0.2">
      <c r="A11" s="80">
        <v>40791</v>
      </c>
      <c r="B11" s="81">
        <v>2</v>
      </c>
      <c r="C11" s="34">
        <v>2</v>
      </c>
      <c r="D11" s="40">
        <v>1598.89</v>
      </c>
      <c r="E11" s="41">
        <v>46893.65</v>
      </c>
      <c r="F11" s="81">
        <v>0.54</v>
      </c>
      <c r="G11" s="81">
        <v>2.2999999999999998</v>
      </c>
      <c r="H11" s="82">
        <f t="shared" si="2"/>
        <v>1.8151218892800001E-2</v>
      </c>
      <c r="I11" s="82">
        <f t="shared" si="3"/>
        <v>7.7310747135999988E-2</v>
      </c>
      <c r="J11" s="83">
        <f t="shared" ref="J11:J15" si="4">(1-(I11/D11))</f>
        <v>0.99995164723831154</v>
      </c>
      <c r="K11" s="84">
        <f t="shared" ref="K11:K15" si="5">(1-(H11/D11))*100</f>
        <v>99.998864761247319</v>
      </c>
    </row>
    <row r="12" spans="1:18" ht="13.5" thickBot="1" x14ac:dyDescent="0.25">
      <c r="A12" s="74">
        <v>40791</v>
      </c>
      <c r="B12" s="85">
        <v>2</v>
      </c>
      <c r="C12" s="35">
        <v>3</v>
      </c>
      <c r="D12" s="38">
        <v>1558.22</v>
      </c>
      <c r="E12" s="39">
        <v>44253.15</v>
      </c>
      <c r="F12" s="85">
        <v>0.46</v>
      </c>
      <c r="G12" s="85">
        <v>1.3</v>
      </c>
      <c r="H12" s="76">
        <f t="shared" si="2"/>
        <v>1.4591502643200001E-2</v>
      </c>
      <c r="I12" s="76">
        <f t="shared" si="3"/>
        <v>4.1236855295999998E-2</v>
      </c>
      <c r="J12" s="86">
        <f t="shared" si="4"/>
        <v>0.99997353592220872</v>
      </c>
      <c r="K12" s="78">
        <f t="shared" si="5"/>
        <v>99.999063578785837</v>
      </c>
    </row>
    <row r="13" spans="1:18" x14ac:dyDescent="0.2">
      <c r="A13" s="69">
        <v>40884</v>
      </c>
      <c r="B13" s="79">
        <v>3</v>
      </c>
      <c r="C13" s="42">
        <v>1</v>
      </c>
      <c r="D13" s="43">
        <v>2042.57</v>
      </c>
      <c r="E13" s="44">
        <v>48429.05</v>
      </c>
      <c r="F13" s="79">
        <v>0.56000000000000005</v>
      </c>
      <c r="G13" s="79">
        <v>2.2000000000000002</v>
      </c>
      <c r="H13" s="71">
        <f t="shared" si="2"/>
        <v>1.9439808102400001E-2</v>
      </c>
      <c r="I13" s="71">
        <f t="shared" si="3"/>
        <v>7.6370674688000018E-2</v>
      </c>
      <c r="J13" s="87">
        <f t="shared" si="4"/>
        <v>0.99996261049820179</v>
      </c>
      <c r="K13" s="73">
        <f t="shared" si="5"/>
        <v>99.999048267226954</v>
      </c>
    </row>
    <row r="14" spans="1:18" x14ac:dyDescent="0.2">
      <c r="A14" s="80">
        <v>40884</v>
      </c>
      <c r="B14" s="81">
        <v>3</v>
      </c>
      <c r="C14" s="34">
        <v>2</v>
      </c>
      <c r="D14" s="40">
        <v>1993.99</v>
      </c>
      <c r="E14" s="41">
        <v>77552.259999999995</v>
      </c>
      <c r="F14" s="81">
        <v>0.52</v>
      </c>
      <c r="G14" s="81">
        <v>1.9</v>
      </c>
      <c r="H14" s="82">
        <f t="shared" si="2"/>
        <v>2.8906519183359996E-2</v>
      </c>
      <c r="I14" s="82">
        <f t="shared" si="3"/>
        <v>0.10561997393919999</v>
      </c>
      <c r="J14" s="88">
        <f t="shared" si="4"/>
        <v>0.99994703084070669</v>
      </c>
      <c r="K14" s="84">
        <f t="shared" si="5"/>
        <v>99.998550317745654</v>
      </c>
    </row>
    <row r="15" spans="1:18" ht="13.5" thickBot="1" x14ac:dyDescent="0.25">
      <c r="A15" s="74">
        <v>40884</v>
      </c>
      <c r="B15" s="85">
        <v>3</v>
      </c>
      <c r="C15" s="35">
        <v>3</v>
      </c>
      <c r="D15" s="38">
        <v>2013.8</v>
      </c>
      <c r="E15" s="39">
        <v>99965.53</v>
      </c>
      <c r="F15" s="85">
        <v>0.53</v>
      </c>
      <c r="G15" s="85">
        <v>1.2</v>
      </c>
      <c r="H15" s="76">
        <f t="shared" si="2"/>
        <v>3.7977304709120002E-2</v>
      </c>
      <c r="I15" s="76">
        <f t="shared" si="3"/>
        <v>8.5986350284799992E-2</v>
      </c>
      <c r="J15" s="77">
        <f t="shared" si="4"/>
        <v>0.99995730144488792</v>
      </c>
      <c r="K15" s="78">
        <f t="shared" si="5"/>
        <v>99.998114147149224</v>
      </c>
      <c r="L15" s="15"/>
    </row>
    <row r="16" spans="1:18" x14ac:dyDescent="0.2">
      <c r="A16" s="89"/>
      <c r="B16" s="90"/>
      <c r="C16" s="2"/>
      <c r="D16" s="58"/>
      <c r="E16" s="59"/>
      <c r="F16" s="15"/>
      <c r="G16" s="15"/>
      <c r="H16" s="15"/>
      <c r="I16" s="15"/>
      <c r="J16" s="91"/>
      <c r="K16" s="92"/>
      <c r="L16" s="15"/>
    </row>
    <row r="17" spans="1:12" x14ac:dyDescent="0.2">
      <c r="A17" s="15"/>
      <c r="B17" s="90"/>
      <c r="C17" s="15"/>
      <c r="D17" s="15"/>
      <c r="E17" s="15"/>
      <c r="F17" s="15"/>
      <c r="G17" s="15"/>
      <c r="H17" s="15"/>
      <c r="I17" s="15"/>
      <c r="J17" s="15"/>
      <c r="K17" s="15"/>
      <c r="L17" s="15"/>
    </row>
  </sheetData>
  <mergeCells count="2">
    <mergeCell ref="C1:N3"/>
    <mergeCell ref="B5:L5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0"/>
  <sheetViews>
    <sheetView showGridLines="0" topLeftCell="A4" workbookViewId="0">
      <selection activeCell="A31" sqref="A31"/>
    </sheetView>
  </sheetViews>
  <sheetFormatPr defaultRowHeight="12.75" x14ac:dyDescent="0.2"/>
  <cols>
    <col min="1" max="1" width="46.7109375" style="93" customWidth="1"/>
    <col min="2" max="2" width="30.7109375" style="93" customWidth="1"/>
    <col min="3" max="3" width="9.140625" style="93"/>
    <col min="4" max="4" width="11.140625" style="93" customWidth="1"/>
    <col min="5" max="5" width="10.5703125" style="93" bestFit="1" customWidth="1"/>
    <col min="6" max="16384" width="9.140625" style="93"/>
  </cols>
  <sheetData>
    <row r="1" spans="1:14" ht="21" customHeight="1" x14ac:dyDescent="0.2">
      <c r="A1" s="46"/>
      <c r="B1" s="3"/>
      <c r="C1" s="241" t="s">
        <v>66</v>
      </c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9"/>
    </row>
    <row r="2" spans="1:14" ht="21" customHeight="1" x14ac:dyDescent="0.2">
      <c r="A2" s="5"/>
      <c r="B2" s="6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50"/>
    </row>
    <row r="3" spans="1:14" ht="21" customHeight="1" thickBot="1" x14ac:dyDescent="0.25">
      <c r="A3" s="7"/>
      <c r="B3" s="8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51"/>
    </row>
    <row r="4" spans="1:14" x14ac:dyDescent="0.2">
      <c r="A4" s="94"/>
      <c r="H4" s="95"/>
    </row>
    <row r="5" spans="1:14" ht="13.5" thickBot="1" x14ac:dyDescent="0.25">
      <c r="A5" s="94"/>
      <c r="H5" s="95"/>
    </row>
    <row r="6" spans="1:14" ht="13.5" thickBot="1" x14ac:dyDescent="0.25">
      <c r="A6" s="247" t="s">
        <v>47</v>
      </c>
      <c r="B6" s="248"/>
      <c r="D6" s="258" t="s">
        <v>8</v>
      </c>
      <c r="E6" s="259"/>
      <c r="F6" s="259"/>
      <c r="G6" s="259"/>
      <c r="H6" s="259"/>
      <c r="I6" s="257"/>
    </row>
    <row r="7" spans="1:14" ht="14.25" x14ac:dyDescent="0.25">
      <c r="A7" s="252" t="s">
        <v>9</v>
      </c>
      <c r="B7" s="254" t="s">
        <v>10</v>
      </c>
      <c r="C7" s="246"/>
      <c r="D7" s="132" t="s">
        <v>61</v>
      </c>
      <c r="E7" s="96"/>
      <c r="F7" s="97"/>
      <c r="G7" s="98"/>
    </row>
    <row r="8" spans="1:14" x14ac:dyDescent="0.2">
      <c r="A8" s="252"/>
      <c r="B8" s="253"/>
      <c r="C8" s="246"/>
      <c r="D8" s="133" t="s">
        <v>11</v>
      </c>
      <c r="E8" s="99">
        <v>0.2</v>
      </c>
      <c r="F8" s="97"/>
      <c r="G8" s="98"/>
    </row>
    <row r="9" spans="1:14" ht="15.75" x14ac:dyDescent="0.3">
      <c r="A9" s="100" t="s">
        <v>29</v>
      </c>
      <c r="B9" s="142">
        <v>204.51400000000001</v>
      </c>
      <c r="D9" s="103" t="s">
        <v>62</v>
      </c>
      <c r="E9" s="99">
        <v>1.3</v>
      </c>
      <c r="F9" s="97" t="s">
        <v>52</v>
      </c>
      <c r="G9" s="98"/>
    </row>
    <row r="10" spans="1:14" x14ac:dyDescent="0.2">
      <c r="A10" s="101" t="s">
        <v>30</v>
      </c>
      <c r="B10" s="143">
        <v>232.21</v>
      </c>
      <c r="D10" s="103"/>
      <c r="E10" s="99"/>
      <c r="F10" s="97"/>
      <c r="G10" s="98"/>
    </row>
    <row r="11" spans="1:14" ht="16.5" thickBot="1" x14ac:dyDescent="0.35">
      <c r="A11" s="104" t="s">
        <v>31</v>
      </c>
      <c r="B11" s="143">
        <v>205.47200000000001</v>
      </c>
      <c r="D11" s="134" t="s">
        <v>63</v>
      </c>
      <c r="E11" s="105">
        <f>B16*E9*(1+E8)</f>
        <v>2382.9046799999996</v>
      </c>
      <c r="F11" s="106" t="s">
        <v>53</v>
      </c>
      <c r="G11" s="107"/>
    </row>
    <row r="12" spans="1:14" x14ac:dyDescent="0.2">
      <c r="A12" s="104" t="s">
        <v>32</v>
      </c>
      <c r="B12" s="143">
        <v>204.488</v>
      </c>
      <c r="D12" s="95"/>
    </row>
    <row r="13" spans="1:14" x14ac:dyDescent="0.2">
      <c r="A13" s="104" t="s">
        <v>33</v>
      </c>
      <c r="B13" s="143">
        <v>224.86799999999999</v>
      </c>
      <c r="D13" s="95"/>
    </row>
    <row r="14" spans="1:14" x14ac:dyDescent="0.2">
      <c r="A14" s="104" t="s">
        <v>34</v>
      </c>
      <c r="B14" s="143">
        <v>237.93299999999999</v>
      </c>
      <c r="H14" s="95"/>
    </row>
    <row r="15" spans="1:14" x14ac:dyDescent="0.2">
      <c r="A15" s="104" t="s">
        <v>35</v>
      </c>
      <c r="B15" s="143">
        <v>218.018</v>
      </c>
      <c r="H15" s="95"/>
    </row>
    <row r="16" spans="1:14" ht="13.5" thickBot="1" x14ac:dyDescent="0.25">
      <c r="A16" s="108" t="s">
        <v>48</v>
      </c>
      <c r="B16" s="109">
        <f>SUM(B9:B15)</f>
        <v>1527.5029999999999</v>
      </c>
      <c r="H16" s="95"/>
    </row>
    <row r="17" spans="1:12" ht="13.5" thickBot="1" x14ac:dyDescent="0.25">
      <c r="H17" s="95"/>
    </row>
    <row r="18" spans="1:12" ht="16.5" thickBot="1" x14ac:dyDescent="0.35">
      <c r="A18" s="247" t="s">
        <v>49</v>
      </c>
      <c r="B18" s="248"/>
      <c r="D18" s="255" t="s">
        <v>12</v>
      </c>
      <c r="E18" s="256"/>
      <c r="F18" s="256"/>
      <c r="G18" s="256"/>
      <c r="H18" s="257"/>
      <c r="J18" s="93" t="s">
        <v>74</v>
      </c>
    </row>
    <row r="19" spans="1:12" ht="15.75" x14ac:dyDescent="0.3">
      <c r="A19" s="252" t="s">
        <v>13</v>
      </c>
      <c r="B19" s="253" t="s">
        <v>14</v>
      </c>
      <c r="D19" s="135" t="s">
        <v>70</v>
      </c>
      <c r="E19" s="110"/>
      <c r="F19" s="110"/>
      <c r="G19" s="111"/>
      <c r="J19" s="93" t="s">
        <v>75</v>
      </c>
      <c r="K19" s="139">
        <v>65.599999999999994</v>
      </c>
      <c r="L19" s="95" t="s">
        <v>76</v>
      </c>
    </row>
    <row r="20" spans="1:12" ht="15.75" x14ac:dyDescent="0.3">
      <c r="A20" s="252"/>
      <c r="B20" s="253"/>
      <c r="D20" s="100" t="s">
        <v>71</v>
      </c>
      <c r="E20" s="97">
        <f>K19*K20</f>
        <v>3.2275199999999997</v>
      </c>
      <c r="F20" s="97" t="s">
        <v>54</v>
      </c>
      <c r="G20" s="98"/>
      <c r="J20" s="95" t="s">
        <v>77</v>
      </c>
      <c r="K20" s="140">
        <v>4.9200000000000001E-2</v>
      </c>
      <c r="L20" s="93" t="s">
        <v>78</v>
      </c>
    </row>
    <row r="21" spans="1:12" ht="13.5" thickBot="1" x14ac:dyDescent="0.25">
      <c r="A21" s="108" t="s">
        <v>15</v>
      </c>
      <c r="B21" s="141">
        <v>0.22500000000000001</v>
      </c>
      <c r="D21" s="112"/>
      <c r="E21" s="97"/>
      <c r="F21" s="97"/>
      <c r="G21" s="98"/>
    </row>
    <row r="22" spans="1:12" ht="16.5" thickBot="1" x14ac:dyDescent="0.35">
      <c r="D22" s="136" t="s">
        <v>72</v>
      </c>
      <c r="E22" s="106">
        <f>E20*B21</f>
        <v>0.72619199999999995</v>
      </c>
      <c r="F22" s="106" t="s">
        <v>53</v>
      </c>
      <c r="G22" s="107"/>
    </row>
    <row r="25" spans="1:12" ht="13.5" thickBot="1" x14ac:dyDescent="0.25"/>
    <row r="26" spans="1:12" ht="13.5" thickBot="1" x14ac:dyDescent="0.25">
      <c r="D26" s="137" t="s">
        <v>16</v>
      </c>
      <c r="E26" s="113"/>
      <c r="F26" s="113"/>
      <c r="G26" s="113"/>
      <c r="H26" s="114"/>
    </row>
    <row r="27" spans="1:12" ht="14.25" x14ac:dyDescent="0.25">
      <c r="D27" s="135" t="s">
        <v>73</v>
      </c>
      <c r="E27" s="110"/>
      <c r="F27" s="111"/>
    </row>
    <row r="28" spans="1:12" x14ac:dyDescent="0.2">
      <c r="D28" s="100"/>
      <c r="E28" s="97"/>
      <c r="F28" s="98"/>
    </row>
    <row r="29" spans="1:12" x14ac:dyDescent="0.2">
      <c r="D29" s="112"/>
      <c r="E29" s="97"/>
      <c r="F29" s="98"/>
    </row>
    <row r="30" spans="1:12" ht="15" thickBot="1" x14ac:dyDescent="0.3">
      <c r="D30" s="136" t="s">
        <v>64</v>
      </c>
      <c r="E30" s="172">
        <f>ROUNDUP(E11,0)+ROUNDUP(E22,0)</f>
        <v>2384</v>
      </c>
      <c r="F30" s="138" t="s">
        <v>65</v>
      </c>
    </row>
  </sheetData>
  <mergeCells count="10">
    <mergeCell ref="C7:C8"/>
    <mergeCell ref="A18:B18"/>
    <mergeCell ref="C1:N3"/>
    <mergeCell ref="A19:A20"/>
    <mergeCell ref="B19:B20"/>
    <mergeCell ref="A6:B6"/>
    <mergeCell ref="A7:A8"/>
    <mergeCell ref="B7:B8"/>
    <mergeCell ref="D18:H18"/>
    <mergeCell ref="D6:I6"/>
  </mergeCells>
  <pageMargins left="0.511811024" right="0.511811024" top="0.78740157499999996" bottom="0.78740157499999996" header="0.31496062000000002" footer="0.3149606200000000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Summarized Emission Reductions </vt:lpstr>
      <vt:lpstr>Flare efficiency (FE)</vt:lpstr>
      <vt:lpstr>Project Emissions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ffreitas</dc:creator>
  <cp:lastModifiedBy>Rodrigo Pedroso</cp:lastModifiedBy>
  <dcterms:created xsi:type="dcterms:W3CDTF">2010-10-10T16:46:04Z</dcterms:created>
  <dcterms:modified xsi:type="dcterms:W3CDTF">2013-07-09T20:12:54Z</dcterms:modified>
</cp:coreProperties>
</file>