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20" windowWidth="15195" windowHeight="8700" activeTab="2"/>
  </bookViews>
  <sheets>
    <sheet name="Historical Operation" sheetId="2" r:id="rId1"/>
    <sheet name="Baseline &amp; Project" sheetId="3" r:id="rId2"/>
    <sheet name="ER Calc" sheetId="4" r:id="rId3"/>
    <sheet name="Fuel Characteristics" sheetId="1" r:id="rId4"/>
  </sheets>
  <externalReferences>
    <externalReference r:id="rId5"/>
  </externalReferences>
  <definedNames>
    <definedName name="COEF_coal">'Fuel Characteristics'!#REF!</definedName>
    <definedName name="COEF_diesel">'Fuel Characteristics'!$D$14</definedName>
    <definedName name="COEF_HFO">'Fuel Characteristics'!$D$12</definedName>
    <definedName name="COEF_NG">'Fuel Characteristics'!$D$13</definedName>
    <definedName name="er">'[1]Fuel Characteristics'!$C$16</definedName>
    <definedName name="NCV_coal">'Fuel Characteristics'!#REF!</definedName>
    <definedName name="NCV_diesel">'Fuel Characteristics'!$D$10</definedName>
    <definedName name="NCV_HFO">'Fuel Characteristics'!$D$8</definedName>
    <definedName name="NCV_NG">'Fuel Characteristics'!$D$9</definedName>
    <definedName name="sdfsdf">'[1]Fuel Characteristics'!$C$19</definedName>
  </definedNames>
  <calcPr calcId="145621"/>
</workbook>
</file>

<file path=xl/calcChain.xml><?xml version="1.0" encoding="utf-8"?>
<calcChain xmlns="http://schemas.openxmlformats.org/spreadsheetml/2006/main">
  <c r="D11" i="4" l="1"/>
  <c r="D12" i="4"/>
  <c r="E15" i="3"/>
  <c r="D15" i="4"/>
  <c r="E14" i="3"/>
  <c r="D16" i="3" l="1"/>
  <c r="D39" i="3"/>
  <c r="D42" i="3" l="1"/>
  <c r="D5" i="4" l="1"/>
  <c r="D36" i="3"/>
  <c r="D29" i="3"/>
  <c r="D30" i="3" s="1"/>
  <c r="D33" i="3"/>
  <c r="C5" i="2"/>
  <c r="C11" i="2"/>
  <c r="D5" i="3" s="1"/>
  <c r="D9" i="1"/>
  <c r="C10" i="2"/>
  <c r="D4" i="3" s="1"/>
  <c r="D8" i="1"/>
  <c r="D10" i="1"/>
  <c r="D16" i="4" l="1"/>
  <c r="C14" i="2"/>
  <c r="D8" i="3" s="1"/>
  <c r="D17" i="3" s="1"/>
  <c r="D20" i="3" s="1"/>
  <c r="C15" i="2"/>
  <c r="D9" i="3" s="1"/>
  <c r="D18" i="3" s="1"/>
  <c r="D21" i="3" s="1"/>
  <c r="C12" i="2"/>
  <c r="D6" i="3" s="1"/>
  <c r="D22" i="3" s="1"/>
  <c r="D13" i="4" l="1"/>
  <c r="D17" i="4" l="1"/>
  <c r="D4" i="4" l="1"/>
  <c r="D18" i="4" l="1"/>
  <c r="D20" i="4" l="1"/>
  <c r="D3" i="4" s="1"/>
  <c r="D7" i="4" s="1"/>
</calcChain>
</file>

<file path=xl/sharedStrings.xml><?xml version="1.0" encoding="utf-8"?>
<sst xmlns="http://schemas.openxmlformats.org/spreadsheetml/2006/main" count="174" uniqueCount="118">
  <si>
    <t>Fuel Characteristics</t>
  </si>
  <si>
    <t>BTU/lb</t>
  </si>
  <si>
    <t>NCV of HFO</t>
  </si>
  <si>
    <t>NCV of NG</t>
  </si>
  <si>
    <t>NCV of diesel</t>
  </si>
  <si>
    <t>Density of diesel</t>
  </si>
  <si>
    <t>kg/Ltr</t>
  </si>
  <si>
    <t>TJ/ton</t>
  </si>
  <si>
    <t>Conversion</t>
  </si>
  <si>
    <t>MJ/Ltr</t>
  </si>
  <si>
    <t>Emission Coefficient of HFO</t>
  </si>
  <si>
    <t>IPCC default</t>
  </si>
  <si>
    <t>Emission Coefficient of NG</t>
  </si>
  <si>
    <t>Emission Coefficient of diesel</t>
  </si>
  <si>
    <t>Analysis</t>
  </si>
  <si>
    <t>tons/yr</t>
  </si>
  <si>
    <t>MWh/yr</t>
  </si>
  <si>
    <t>HFO consumption</t>
  </si>
  <si>
    <t>Specific consumption of HFO</t>
  </si>
  <si>
    <t>Diesel consumption</t>
  </si>
  <si>
    <t>Ltrs/yr</t>
  </si>
  <si>
    <t>tons/MWh</t>
  </si>
  <si>
    <t>Specific consumption of diesel</t>
  </si>
  <si>
    <t>Ltrs/MWh</t>
  </si>
  <si>
    <t>Electricity generation on HFO</t>
  </si>
  <si>
    <t>Electricity generation on natural gas</t>
  </si>
  <si>
    <t>Total electricity generation</t>
  </si>
  <si>
    <t>Natural gas consumption</t>
  </si>
  <si>
    <r>
      <t>Nm</t>
    </r>
    <r>
      <rPr>
        <vertAlign val="superscript"/>
        <sz val="10"/>
        <rFont val="Arial"/>
        <family val="2"/>
      </rPr>
      <t>3</t>
    </r>
    <r>
      <rPr>
        <sz val="10"/>
        <rFont val="Arial"/>
      </rPr>
      <t>/yr</t>
    </r>
  </si>
  <si>
    <t>Specific consumption of natural gas</t>
  </si>
  <si>
    <r>
      <t>Nm</t>
    </r>
    <r>
      <rPr>
        <vertAlign val="superscript"/>
        <sz val="10"/>
        <rFont val="Arial"/>
        <family val="2"/>
      </rPr>
      <t>3</t>
    </r>
    <r>
      <rPr>
        <sz val="10"/>
        <rFont val="Arial"/>
      </rPr>
      <t>/MWh</t>
    </r>
  </si>
  <si>
    <t>Baseline &amp; Project Situation</t>
  </si>
  <si>
    <t>Generation on HFO</t>
  </si>
  <si>
    <t>%</t>
  </si>
  <si>
    <t>Generation on NG</t>
  </si>
  <si>
    <t>Electricity Generation Comparison</t>
  </si>
  <si>
    <t>Generation by captive power plant</t>
  </si>
  <si>
    <t>NG consumption</t>
  </si>
  <si>
    <t>Specific consumption of HFO by captive</t>
  </si>
  <si>
    <t>Specific consumption of natural gas by captive</t>
  </si>
  <si>
    <t>Specific consumption of diesel by captive</t>
  </si>
  <si>
    <t>Gross electricity generation by ST</t>
  </si>
  <si>
    <t>Net electricity generation by ST</t>
  </si>
  <si>
    <t>Generation on natural gas</t>
  </si>
  <si>
    <t>Emissions Reduction Calculation</t>
  </si>
  <si>
    <t>Project emissions</t>
  </si>
  <si>
    <t>Baseline emissions</t>
  </si>
  <si>
    <t>Emissions reduction</t>
  </si>
  <si>
    <t>Baseline emission factor</t>
  </si>
  <si>
    <r>
      <t>PE</t>
    </r>
    <r>
      <rPr>
        <b/>
        <vertAlign val="subscript"/>
        <sz val="10"/>
        <rFont val="Arial"/>
        <family val="2"/>
      </rPr>
      <t>y</t>
    </r>
  </si>
  <si>
    <r>
      <t>EB</t>
    </r>
    <r>
      <rPr>
        <b/>
        <vertAlign val="subscript"/>
        <sz val="10"/>
        <rFont val="Arial"/>
        <family val="2"/>
      </rPr>
      <t>y</t>
    </r>
  </si>
  <si>
    <r>
      <t>ER</t>
    </r>
    <r>
      <rPr>
        <b/>
        <vertAlign val="subscript"/>
        <sz val="12"/>
        <rFont val="Arial"/>
        <family val="2"/>
      </rPr>
      <t>y</t>
    </r>
  </si>
  <si>
    <t>Weighted average coefficient of captive power plant</t>
  </si>
  <si>
    <r>
      <t>NCV</t>
    </r>
    <r>
      <rPr>
        <vertAlign val="subscript"/>
        <sz val="10"/>
        <rFont val="Arial"/>
        <family val="2"/>
      </rPr>
      <t>HFO</t>
    </r>
  </si>
  <si>
    <r>
      <t>NCV</t>
    </r>
    <r>
      <rPr>
        <vertAlign val="subscript"/>
        <sz val="10"/>
        <rFont val="Arial"/>
        <family val="2"/>
      </rPr>
      <t>NG</t>
    </r>
  </si>
  <si>
    <r>
      <t>NCV</t>
    </r>
    <r>
      <rPr>
        <vertAlign val="subscript"/>
        <sz val="10"/>
        <rFont val="Arial"/>
        <family val="2"/>
      </rPr>
      <t>diesel</t>
    </r>
  </si>
  <si>
    <r>
      <t>COEF</t>
    </r>
    <r>
      <rPr>
        <vertAlign val="subscript"/>
        <sz val="10"/>
        <rFont val="Arial"/>
        <family val="2"/>
      </rPr>
      <t>HFO</t>
    </r>
  </si>
  <si>
    <r>
      <t>COEF</t>
    </r>
    <r>
      <rPr>
        <vertAlign val="subscript"/>
        <sz val="10"/>
        <rFont val="Arial"/>
        <family val="2"/>
      </rPr>
      <t>NG</t>
    </r>
  </si>
  <si>
    <r>
      <t>COEF</t>
    </r>
    <r>
      <rPr>
        <vertAlign val="subscript"/>
        <sz val="10"/>
        <rFont val="Arial"/>
        <family val="2"/>
      </rPr>
      <t>diesel</t>
    </r>
  </si>
  <si>
    <r>
      <t>Denisty</t>
    </r>
    <r>
      <rPr>
        <vertAlign val="subscript"/>
        <sz val="10"/>
        <rFont val="Arial"/>
        <family val="2"/>
      </rPr>
      <t>diesel</t>
    </r>
  </si>
  <si>
    <r>
      <t>MJ/Nm</t>
    </r>
    <r>
      <rPr>
        <vertAlign val="superscript"/>
        <sz val="10"/>
        <rFont val="Arial"/>
        <family val="2"/>
      </rPr>
      <t>3</t>
    </r>
  </si>
  <si>
    <r>
      <t>BTU/ft</t>
    </r>
    <r>
      <rPr>
        <vertAlign val="superscript"/>
        <sz val="10"/>
        <rFont val="Arial"/>
        <family val="2"/>
      </rPr>
      <t>3</t>
    </r>
  </si>
  <si>
    <r>
      <t>tCO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/TJ</t>
    </r>
  </si>
  <si>
    <t>Electricity supplied by project activity</t>
  </si>
  <si>
    <r>
      <t>EG</t>
    </r>
    <r>
      <rPr>
        <vertAlign val="subscript"/>
        <sz val="10"/>
        <rFont val="Arial"/>
        <family val="2"/>
      </rPr>
      <t>i,j,y</t>
    </r>
  </si>
  <si>
    <t>Electrical output that can be theoratically produced</t>
  </si>
  <si>
    <r>
      <t>Q</t>
    </r>
    <r>
      <rPr>
        <vertAlign val="subscript"/>
        <sz val="10"/>
        <rFont val="Arial"/>
        <family val="2"/>
      </rPr>
      <t>OE,BL</t>
    </r>
  </si>
  <si>
    <t>Electrical output ex ante estimation</t>
  </si>
  <si>
    <r>
      <t>Q</t>
    </r>
    <r>
      <rPr>
        <vertAlign val="subscript"/>
        <sz val="10"/>
        <rFont val="Arial"/>
        <family val="2"/>
      </rPr>
      <t>OE,y</t>
    </r>
  </si>
  <si>
    <t>Capping factor</t>
  </si>
  <si>
    <r>
      <t>f</t>
    </r>
    <r>
      <rPr>
        <vertAlign val="subscript"/>
        <sz val="10"/>
        <rFont val="Arial"/>
        <family val="2"/>
      </rPr>
      <t>cap</t>
    </r>
  </si>
  <si>
    <t>Fraction of total electricity generated using waste heat</t>
  </si>
  <si>
    <r>
      <t>f</t>
    </r>
    <r>
      <rPr>
        <vertAlign val="subscript"/>
        <sz val="10"/>
        <rFont val="Arial"/>
        <family val="2"/>
      </rPr>
      <t>wcm</t>
    </r>
  </si>
  <si>
    <r>
      <t>EF</t>
    </r>
    <r>
      <rPr>
        <vertAlign val="subscript"/>
        <sz val="10"/>
        <rFont val="Arial"/>
        <family val="2"/>
      </rPr>
      <t>CO2,i,j</t>
    </r>
  </si>
  <si>
    <t>Designed Efficiency of Existing Power Plant</t>
  </si>
  <si>
    <t>kJ/kg</t>
  </si>
  <si>
    <t>HFO consumption at 85% load</t>
  </si>
  <si>
    <t>g/kWh</t>
  </si>
  <si>
    <t>kJ/kWh</t>
  </si>
  <si>
    <t>Heat rate of CatMak 16CM32C DF gensets</t>
  </si>
  <si>
    <t>Efficiency of CatMak 16CM32C DF gensets</t>
  </si>
  <si>
    <t>Heat rate of CatMak 16CM34 gensets</t>
  </si>
  <si>
    <t>Heat value of HFO for efficiency test</t>
  </si>
  <si>
    <t>CatMak 16CM32C DF Gensets</t>
  </si>
  <si>
    <t>CatMak 16CM34 Gensets</t>
  </si>
  <si>
    <t>Efficiency of the existing power plant</t>
  </si>
  <si>
    <r>
      <t>η</t>
    </r>
    <r>
      <rPr>
        <vertAlign val="subscript"/>
        <sz val="10"/>
        <rFont val="Arial"/>
        <family val="2"/>
      </rPr>
      <t>Plant,j</t>
    </r>
  </si>
  <si>
    <r>
      <t>EF</t>
    </r>
    <r>
      <rPr>
        <vertAlign val="subscript"/>
        <sz val="10"/>
        <rFont val="Arial"/>
        <family val="2"/>
      </rPr>
      <t>Elec,is,j,y</t>
    </r>
  </si>
  <si>
    <r>
      <t>BE</t>
    </r>
    <r>
      <rPr>
        <b/>
        <vertAlign val="subscript"/>
        <sz val="10"/>
        <rFont val="Arial"/>
        <family val="2"/>
      </rPr>
      <t>elec,y</t>
    </r>
  </si>
  <si>
    <r>
      <t>t 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/yr</t>
    </r>
  </si>
  <si>
    <r>
      <t>t CO</t>
    </r>
    <r>
      <rPr>
        <vertAlign val="subscript"/>
        <sz val="10"/>
        <rFont val="Arial"/>
        <family val="2"/>
      </rPr>
      <t>2</t>
    </r>
    <r>
      <rPr>
        <sz val="10"/>
        <rFont val="Arial"/>
      </rPr>
      <t>/MWh</t>
    </r>
  </si>
  <si>
    <r>
      <t>t CO</t>
    </r>
    <r>
      <rPr>
        <vertAlign val="subscript"/>
        <sz val="10"/>
        <rFont val="Arial"/>
        <family val="2"/>
      </rPr>
      <t>2</t>
    </r>
    <r>
      <rPr>
        <sz val="10"/>
        <rFont val="Arial"/>
      </rPr>
      <t>/TJ</t>
    </r>
  </si>
  <si>
    <t>Baseline Emissions</t>
  </si>
  <si>
    <t>Leakage Emissions</t>
  </si>
  <si>
    <r>
      <t>LE</t>
    </r>
    <r>
      <rPr>
        <b/>
        <vertAlign val="subscript"/>
        <sz val="10"/>
        <rFont val="Arial"/>
        <family val="2"/>
      </rPr>
      <t>y</t>
    </r>
  </si>
  <si>
    <t>Leakage emissions</t>
  </si>
  <si>
    <t>Project Emissions</t>
  </si>
  <si>
    <r>
      <t>t CO</t>
    </r>
    <r>
      <rPr>
        <b/>
        <vertAlign val="subscript"/>
        <sz val="12"/>
        <color indexed="18"/>
        <rFont val="Arial"/>
        <family val="2"/>
      </rPr>
      <t>2</t>
    </r>
    <r>
      <rPr>
        <b/>
        <sz val="12"/>
        <color indexed="18"/>
        <rFont val="Arial"/>
        <family val="2"/>
      </rPr>
      <t>/yr</t>
    </r>
  </si>
  <si>
    <r>
      <t>E</t>
    </r>
    <r>
      <rPr>
        <vertAlign val="subscript"/>
        <sz val="10"/>
        <rFont val="Arial"/>
        <family val="2"/>
      </rPr>
      <t>HFO</t>
    </r>
  </si>
  <si>
    <r>
      <t>E</t>
    </r>
    <r>
      <rPr>
        <vertAlign val="subscript"/>
        <sz val="10"/>
        <rFont val="Arial"/>
        <family val="2"/>
      </rPr>
      <t>NG</t>
    </r>
  </si>
  <si>
    <r>
      <t>FC</t>
    </r>
    <r>
      <rPr>
        <vertAlign val="subscript"/>
        <sz val="10"/>
        <rFont val="Arial"/>
        <family val="2"/>
      </rPr>
      <t>HFO</t>
    </r>
  </si>
  <si>
    <r>
      <t>FC</t>
    </r>
    <r>
      <rPr>
        <vertAlign val="subscript"/>
        <sz val="10"/>
        <rFont val="Arial"/>
        <family val="2"/>
      </rPr>
      <t>NG</t>
    </r>
  </si>
  <si>
    <r>
      <t>Baseline</t>
    </r>
    <r>
      <rPr>
        <b/>
        <vertAlign val="subscript"/>
        <sz val="10"/>
        <rFont val="Arial"/>
        <family val="2"/>
      </rPr>
      <t>BL</t>
    </r>
  </si>
  <si>
    <r>
      <t>Project</t>
    </r>
    <r>
      <rPr>
        <b/>
        <vertAlign val="subscript"/>
        <sz val="10"/>
        <rFont val="Arial"/>
        <family val="2"/>
      </rPr>
      <t>y</t>
    </r>
  </si>
  <si>
    <r>
      <t>FC</t>
    </r>
    <r>
      <rPr>
        <vertAlign val="subscript"/>
        <sz val="10"/>
        <rFont val="Arial"/>
        <family val="2"/>
      </rPr>
      <t>diesel</t>
    </r>
  </si>
  <si>
    <t>TJ/yr</t>
  </si>
  <si>
    <t>Wartsila 20V34SG Genset</t>
  </si>
  <si>
    <t>Heat rate of Wartsila 20V34SG genset</t>
  </si>
  <si>
    <t>Efficiency of Wartsila 20V34SG genset</t>
  </si>
  <si>
    <t>Efficiency of CatMak 16CM34 gensets at 85% load</t>
  </si>
  <si>
    <t xml:space="preserve">Rolls-Royce B35:40V-20AGS Gensets </t>
  </si>
  <si>
    <t xml:space="preserve">Heat rate of Rolls-Royce B35:40V-20AGS Gensets </t>
  </si>
  <si>
    <t xml:space="preserve">Efficiency of Rolls-Royce B35:40V-20AGS Gensets </t>
  </si>
  <si>
    <t>Rolls-Royce 40V-16AGS Gensets</t>
  </si>
  <si>
    <t>Heat rate of Rolls-Royce 40V-16AGS Gensets</t>
  </si>
  <si>
    <t>Efficiency of Rolls-Royce 40V-16AGS Gensets</t>
  </si>
  <si>
    <t>Baseline Specific Fuel Consumption</t>
  </si>
  <si>
    <t>Historical Operation of Karachi Captive Power Plant (October 2006 to April 2008)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</si>
</sst>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(* #,##0.00_);_(* \(#,##0.00\);_(* &quot;-&quot;??_);_(@_)"/>
    <numFmt numFmtId="165" formatCode="_-* #,##0.00_-;\-* #,##0.00_-;_-* &quot;-&quot;??_-;_-@_-"/>
    <numFmt numFmtId="166" formatCode="_(* #,##0.000_);_(* \(#,##0.000\);_(* &quot;-&quot;??_);_(@_)"/>
    <numFmt numFmtId="167" formatCode="_(* #,##0_);_(* \(#,##0\);_(* &quot;-&quot;??_);_(@_)"/>
    <numFmt numFmtId="168" formatCode="_(* #,##0.0000_);_(* \(#,##0.0000\);_(* &quot;-&quot;??_);_(@_)"/>
  </numFmts>
  <fonts count="14" x14ac:knownFonts="1">
    <font>
      <sz val="10"/>
      <name val="Arial"/>
    </font>
    <font>
      <sz val="10"/>
      <name val="Arial"/>
    </font>
    <font>
      <b/>
      <sz val="12"/>
      <color indexed="9"/>
      <name val="Arial"/>
      <family val="2"/>
    </font>
    <font>
      <sz val="8"/>
      <name val="Arial"/>
    </font>
    <font>
      <vertAlign val="subscript"/>
      <sz val="10"/>
      <name val="Arial"/>
      <family val="2"/>
    </font>
    <font>
      <b/>
      <sz val="10"/>
      <color indexed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vertAlign val="superscript"/>
      <sz val="10"/>
      <name val="Arial"/>
      <family val="2"/>
    </font>
    <font>
      <b/>
      <sz val="12"/>
      <color indexed="18"/>
      <name val="Arial"/>
      <family val="2"/>
    </font>
    <font>
      <b/>
      <vertAlign val="subscript"/>
      <sz val="10"/>
      <name val="Arial"/>
      <family val="2"/>
    </font>
    <font>
      <b/>
      <sz val="12"/>
      <name val="Arial"/>
      <family val="2"/>
    </font>
    <font>
      <b/>
      <vertAlign val="subscript"/>
      <sz val="12"/>
      <name val="Arial"/>
      <family val="2"/>
    </font>
    <font>
      <b/>
      <vertAlign val="subscript"/>
      <sz val="12"/>
      <color indexed="1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6" fillId="0" borderId="0"/>
    <xf numFmtId="9" fontId="1" fillId="0" borderId="0" applyFont="0" applyFill="0" applyBorder="0" applyAlignment="0" applyProtection="0"/>
  </cellStyleXfs>
  <cellXfs count="58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2" borderId="1" xfId="0" applyFill="1" applyBorder="1" applyAlignment="1">
      <alignment horizontal="center"/>
    </xf>
    <xf numFmtId="3" fontId="0" fillId="3" borderId="1" xfId="0" applyNumberFormat="1" applyFill="1" applyBorder="1"/>
    <xf numFmtId="0" fontId="0" fillId="0" borderId="0" xfId="0" applyBorder="1"/>
    <xf numFmtId="0" fontId="0" fillId="0" borderId="1" xfId="0" applyBorder="1" applyAlignment="1">
      <alignment horizontal="center"/>
    </xf>
    <xf numFmtId="0" fontId="0" fillId="3" borderId="1" xfId="0" applyFill="1" applyBorder="1"/>
    <xf numFmtId="164" fontId="0" fillId="4" borderId="1" xfId="1" applyFont="1" applyFill="1" applyBorder="1"/>
    <xf numFmtId="166" fontId="0" fillId="4" borderId="1" xfId="1" applyNumberFormat="1" applyFont="1" applyFill="1" applyBorder="1"/>
    <xf numFmtId="167" fontId="0" fillId="4" borderId="1" xfId="0" applyNumberFormat="1" applyFill="1" applyBorder="1"/>
    <xf numFmtId="0" fontId="2" fillId="0" borderId="0" xfId="0" applyFont="1" applyFill="1" applyAlignment="1"/>
    <xf numFmtId="0" fontId="7" fillId="7" borderId="0" xfId="0" applyFont="1" applyFill="1"/>
    <xf numFmtId="0" fontId="0" fillId="7" borderId="0" xfId="0" applyFill="1" applyAlignment="1">
      <alignment horizontal="center"/>
    </xf>
    <xf numFmtId="0" fontId="0" fillId="7" borderId="0" xfId="0" applyFill="1"/>
    <xf numFmtId="164" fontId="0" fillId="0" borderId="0" xfId="0" applyNumberFormat="1"/>
    <xf numFmtId="0" fontId="7" fillId="6" borderId="2" xfId="0" applyFont="1" applyFill="1" applyBorder="1" applyAlignment="1">
      <alignment horizontal="center"/>
    </xf>
    <xf numFmtId="0" fontId="7" fillId="8" borderId="1" xfId="0" applyFont="1" applyFill="1" applyBorder="1" applyAlignment="1">
      <alignment horizontal="center"/>
    </xf>
    <xf numFmtId="164" fontId="0" fillId="4" borderId="1" xfId="0" applyNumberFormat="1" applyFill="1" applyBorder="1"/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164" fontId="0" fillId="0" borderId="1" xfId="0" applyNumberFormat="1" applyFill="1" applyBorder="1"/>
    <xf numFmtId="0" fontId="7" fillId="0" borderId="1" xfId="0" applyFont="1" applyBorder="1"/>
    <xf numFmtId="0" fontId="7" fillId="2" borderId="1" xfId="0" applyFont="1" applyFill="1" applyBorder="1" applyAlignment="1">
      <alignment horizontal="center"/>
    </xf>
    <xf numFmtId="0" fontId="7" fillId="4" borderId="1" xfId="0" applyFont="1" applyFill="1" applyBorder="1"/>
    <xf numFmtId="167" fontId="7" fillId="4" borderId="1" xfId="0" applyNumberFormat="1" applyFont="1" applyFill="1" applyBorder="1"/>
    <xf numFmtId="0" fontId="9" fillId="0" borderId="1" xfId="0" applyFont="1" applyBorder="1"/>
    <xf numFmtId="0" fontId="9" fillId="2" borderId="1" xfId="0" applyFont="1" applyFill="1" applyBorder="1" applyAlignment="1">
      <alignment horizontal="center"/>
    </xf>
    <xf numFmtId="167" fontId="9" fillId="4" borderId="1" xfId="0" applyNumberFormat="1" applyFont="1" applyFill="1" applyBorder="1"/>
    <xf numFmtId="167" fontId="7" fillId="4" borderId="1" xfId="1" applyNumberFormat="1" applyFont="1" applyFill="1" applyBorder="1"/>
    <xf numFmtId="0" fontId="6" fillId="2" borderId="1" xfId="0" applyFont="1" applyFill="1" applyBorder="1" applyAlignment="1">
      <alignment horizontal="center"/>
    </xf>
    <xf numFmtId="1" fontId="7" fillId="4" borderId="1" xfId="0" applyNumberFormat="1" applyFont="1" applyFill="1" applyBorder="1"/>
    <xf numFmtId="166" fontId="0" fillId="4" borderId="1" xfId="0" applyNumberFormat="1" applyFill="1" applyBorder="1"/>
    <xf numFmtId="0" fontId="0" fillId="8" borderId="1" xfId="0" applyFill="1" applyBorder="1" applyAlignment="1">
      <alignment horizontal="center"/>
    </xf>
    <xf numFmtId="0" fontId="0" fillId="0" borderId="0" xfId="0" applyFill="1"/>
    <xf numFmtId="0" fontId="11" fillId="8" borderId="1" xfId="0" applyFont="1" applyFill="1" applyBorder="1" applyAlignment="1">
      <alignment horizontal="center"/>
    </xf>
    <xf numFmtId="0" fontId="5" fillId="5" borderId="0" xfId="2" applyFont="1" applyFill="1" applyBorder="1"/>
    <xf numFmtId="2" fontId="0" fillId="0" borderId="0" xfId="0" applyNumberFormat="1"/>
    <xf numFmtId="165" fontId="0" fillId="0" borderId="0" xfId="0" applyNumberFormat="1"/>
    <xf numFmtId="0" fontId="6" fillId="0" borderId="0" xfId="0" applyFont="1"/>
    <xf numFmtId="0" fontId="6" fillId="0" borderId="0" xfId="0" applyFont="1" applyAlignment="1">
      <alignment horizontal="center"/>
    </xf>
    <xf numFmtId="3" fontId="0" fillId="0" borderId="0" xfId="0" applyNumberFormat="1"/>
    <xf numFmtId="10" fontId="0" fillId="4" borderId="1" xfId="0" applyNumberFormat="1" applyFill="1" applyBorder="1"/>
    <xf numFmtId="0" fontId="6" fillId="0" borderId="1" xfId="0" applyFont="1" applyBorder="1"/>
    <xf numFmtId="0" fontId="6" fillId="0" borderId="1" xfId="0" applyFont="1" applyFill="1" applyBorder="1"/>
    <xf numFmtId="0" fontId="5" fillId="5" borderId="1" xfId="2" applyFont="1" applyFill="1" applyBorder="1"/>
    <xf numFmtId="0" fontId="6" fillId="8" borderId="1" xfId="0" applyFont="1" applyFill="1" applyBorder="1" applyAlignment="1">
      <alignment horizontal="center"/>
    </xf>
    <xf numFmtId="10" fontId="0" fillId="4" borderId="1" xfId="3" applyNumberFormat="1" applyFont="1" applyFill="1" applyBorder="1"/>
    <xf numFmtId="1" fontId="7" fillId="3" borderId="1" xfId="1" applyNumberFormat="1" applyFont="1" applyFill="1" applyBorder="1"/>
    <xf numFmtId="164" fontId="0" fillId="4" borderId="1" xfId="1" applyNumberFormat="1" applyFont="1" applyFill="1" applyBorder="1"/>
    <xf numFmtId="164" fontId="0" fillId="0" borderId="1" xfId="0" applyNumberFormat="1" applyBorder="1"/>
    <xf numFmtId="164" fontId="0" fillId="3" borderId="1" xfId="1" applyNumberFormat="1" applyFont="1" applyFill="1" applyBorder="1"/>
    <xf numFmtId="4" fontId="0" fillId="3" borderId="1" xfId="1" applyNumberFormat="1" applyFont="1" applyFill="1" applyBorder="1"/>
    <xf numFmtId="4" fontId="0" fillId="4" borderId="1" xfId="0" applyNumberFormat="1" applyFill="1" applyBorder="1"/>
    <xf numFmtId="168" fontId="0" fillId="4" borderId="1" xfId="0" applyNumberFormat="1" applyFill="1" applyBorder="1"/>
    <xf numFmtId="0" fontId="2" fillId="5" borderId="0" xfId="0" applyFont="1" applyFill="1" applyAlignment="1">
      <alignment horizontal="center"/>
    </xf>
    <xf numFmtId="0" fontId="2" fillId="5" borderId="0" xfId="0" applyFont="1" applyFill="1" applyAlignment="1">
      <alignment horizontal="left"/>
    </xf>
    <xf numFmtId="0" fontId="7" fillId="7" borderId="0" xfId="0" applyFont="1" applyFill="1" applyAlignment="1">
      <alignment horizontal="left"/>
    </xf>
  </cellXfs>
  <cellStyles count="4">
    <cellStyle name="Comma" xfId="1" builtinId="3"/>
    <cellStyle name="Normal" xfId="0" builtinId="0"/>
    <cellStyle name="Normal 2" xfId="2"/>
    <cellStyle name="Percent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Lucky%20Cement/KP%20WHR/090219%20ER%20Lucky%20WHR%20KP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itial CP, FC &amp; Costs"/>
      <sheetName val="Initial EF, FC &amp; Costs"/>
      <sheetName val="Selected Historical Data"/>
      <sheetName val="Baseline &amp; Project"/>
      <sheetName val="ER Calc"/>
      <sheetName val="Fuel Characteristics"/>
    </sheetNames>
    <sheetDataSet>
      <sheetData sheetId="0"/>
      <sheetData sheetId="1"/>
      <sheetData sheetId="2"/>
      <sheetData sheetId="3"/>
      <sheetData sheetId="4"/>
      <sheetData sheetId="5">
        <row r="16">
          <cell r="C16">
            <v>3.9886250933657622E-2</v>
          </cell>
        </row>
        <row r="19">
          <cell r="C19">
            <v>2.6330785200000002E-2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A26" sqref="A26"/>
    </sheetView>
  </sheetViews>
  <sheetFormatPr defaultColWidth="9.140625" defaultRowHeight="12.75" x14ac:dyDescent="0.2"/>
  <cols>
    <col min="1" max="1" width="44.28515625" bestFit="1" customWidth="1"/>
    <col min="2" max="2" width="14.7109375" style="1" bestFit="1" customWidth="1"/>
    <col min="3" max="3" width="14" bestFit="1" customWidth="1"/>
    <col min="4" max="4" width="9.28515625" bestFit="1" customWidth="1"/>
  </cols>
  <sheetData>
    <row r="1" spans="1:5" ht="15.75" x14ac:dyDescent="0.25">
      <c r="A1" s="55" t="s">
        <v>117</v>
      </c>
      <c r="B1" s="55"/>
      <c r="C1" s="55"/>
      <c r="D1" s="55"/>
      <c r="E1" s="55"/>
    </row>
    <row r="3" spans="1:5" x14ac:dyDescent="0.2">
      <c r="A3" s="2" t="s">
        <v>24</v>
      </c>
      <c r="B3" s="3" t="s">
        <v>16</v>
      </c>
      <c r="C3" s="51">
        <v>108341</v>
      </c>
    </row>
    <row r="4" spans="1:5" x14ac:dyDescent="0.2">
      <c r="A4" s="2" t="s">
        <v>25</v>
      </c>
      <c r="B4" s="3" t="s">
        <v>16</v>
      </c>
      <c r="C4" s="51">
        <v>210839.17</v>
      </c>
    </row>
    <row r="5" spans="1:5" x14ac:dyDescent="0.2">
      <c r="A5" s="2" t="s">
        <v>26</v>
      </c>
      <c r="B5" s="3" t="s">
        <v>16</v>
      </c>
      <c r="C5" s="49">
        <f>C3+C4</f>
        <v>319180.17000000004</v>
      </c>
    </row>
    <row r="6" spans="1:5" x14ac:dyDescent="0.2">
      <c r="A6" s="2" t="s">
        <v>17</v>
      </c>
      <c r="B6" s="3" t="s">
        <v>15</v>
      </c>
      <c r="C6" s="51">
        <v>22650.531999999999</v>
      </c>
    </row>
    <row r="7" spans="1:5" ht="14.25" x14ac:dyDescent="0.2">
      <c r="A7" s="2" t="s">
        <v>27</v>
      </c>
      <c r="B7" s="3" t="s">
        <v>28</v>
      </c>
      <c r="C7" s="51">
        <v>67593239.243000001</v>
      </c>
    </row>
    <row r="8" spans="1:5" x14ac:dyDescent="0.2">
      <c r="A8" s="2" t="s">
        <v>19</v>
      </c>
      <c r="B8" s="3" t="s">
        <v>20</v>
      </c>
      <c r="C8" s="51">
        <v>169590</v>
      </c>
    </row>
    <row r="9" spans="1:5" x14ac:dyDescent="0.2">
      <c r="A9" s="2"/>
      <c r="B9" s="6"/>
      <c r="C9" s="50"/>
    </row>
    <row r="10" spans="1:5" x14ac:dyDescent="0.2">
      <c r="A10" s="2" t="s">
        <v>18</v>
      </c>
      <c r="B10" s="3" t="s">
        <v>21</v>
      </c>
      <c r="C10" s="49">
        <f>C6/$C$3</f>
        <v>0.20906703833267185</v>
      </c>
    </row>
    <row r="11" spans="1:5" ht="14.25" x14ac:dyDescent="0.2">
      <c r="A11" s="2" t="s">
        <v>29</v>
      </c>
      <c r="B11" s="3" t="s">
        <v>30</v>
      </c>
      <c r="C11" s="49">
        <f>C7/C4</f>
        <v>320.59146904723633</v>
      </c>
    </row>
    <row r="12" spans="1:5" x14ac:dyDescent="0.2">
      <c r="A12" s="2" t="s">
        <v>22</v>
      </c>
      <c r="B12" s="3" t="s">
        <v>23</v>
      </c>
      <c r="C12" s="49">
        <f>C8/C5</f>
        <v>0.53133000085813598</v>
      </c>
    </row>
    <row r="14" spans="1:5" x14ac:dyDescent="0.2">
      <c r="A14" s="2" t="s">
        <v>24</v>
      </c>
      <c r="B14" s="3" t="s">
        <v>33</v>
      </c>
      <c r="C14" s="47">
        <f>C3/$C$5</f>
        <v>0.33943524749673509</v>
      </c>
    </row>
    <row r="15" spans="1:5" x14ac:dyDescent="0.2">
      <c r="A15" s="2" t="s">
        <v>25</v>
      </c>
      <c r="B15" s="3" t="s">
        <v>33</v>
      </c>
      <c r="C15" s="47">
        <f>C4/$C$5</f>
        <v>0.66056475250326485</v>
      </c>
    </row>
  </sheetData>
  <mergeCells count="1">
    <mergeCell ref="A1:E1"/>
  </mergeCells>
  <phoneticPr fontId="3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workbookViewId="0">
      <selection activeCell="E8" sqref="E8"/>
    </sheetView>
  </sheetViews>
  <sheetFormatPr defaultColWidth="9.140625" defaultRowHeight="12.75" x14ac:dyDescent="0.2"/>
  <cols>
    <col min="1" max="1" width="44.140625" bestFit="1" customWidth="1"/>
    <col min="2" max="2" width="10.28515625" customWidth="1"/>
    <col min="3" max="3" width="9.85546875" style="1" bestFit="1" customWidth="1"/>
    <col min="4" max="4" width="14" bestFit="1" customWidth="1"/>
    <col min="5" max="5" width="14.5703125" bestFit="1" customWidth="1"/>
    <col min="6" max="6" width="12.85546875" customWidth="1"/>
    <col min="7" max="7" width="14.140625" customWidth="1"/>
    <col min="8" max="9" width="9.28515625" bestFit="1" customWidth="1"/>
  </cols>
  <sheetData>
    <row r="1" spans="1:5" ht="15.75" x14ac:dyDescent="0.25">
      <c r="A1" s="56" t="s">
        <v>31</v>
      </c>
      <c r="B1" s="56"/>
      <c r="C1" s="56"/>
      <c r="D1" s="56"/>
      <c r="E1" s="56"/>
    </row>
    <row r="3" spans="1:5" x14ac:dyDescent="0.2">
      <c r="A3" s="12" t="s">
        <v>116</v>
      </c>
      <c r="B3" s="12"/>
      <c r="C3" s="13"/>
      <c r="D3" s="14"/>
    </row>
    <row r="4" spans="1:5" x14ac:dyDescent="0.2">
      <c r="A4" s="2" t="s">
        <v>38</v>
      </c>
      <c r="B4" s="2"/>
      <c r="C4" s="3" t="s">
        <v>21</v>
      </c>
      <c r="D4" s="32">
        <f>'Historical Operation'!C10</f>
        <v>0.20906703833267185</v>
      </c>
    </row>
    <row r="5" spans="1:5" ht="14.25" x14ac:dyDescent="0.2">
      <c r="A5" s="2" t="s">
        <v>39</v>
      </c>
      <c r="B5" s="2"/>
      <c r="C5" s="3" t="s">
        <v>30</v>
      </c>
      <c r="D5" s="32">
        <f>'Historical Operation'!C11</f>
        <v>320.59146904723633</v>
      </c>
    </row>
    <row r="6" spans="1:5" x14ac:dyDescent="0.2">
      <c r="A6" s="2" t="s">
        <v>40</v>
      </c>
      <c r="B6" s="2"/>
      <c r="C6" s="3" t="s">
        <v>23</v>
      </c>
      <c r="D6" s="18">
        <f>'Historical Operation'!C12</f>
        <v>0.53133000085813598</v>
      </c>
    </row>
    <row r="7" spans="1:5" x14ac:dyDescent="0.2">
      <c r="A7" s="2"/>
      <c r="B7" s="2"/>
      <c r="C7" s="20"/>
      <c r="D7" s="21"/>
    </row>
    <row r="8" spans="1:5" x14ac:dyDescent="0.2">
      <c r="A8" s="19" t="s">
        <v>32</v>
      </c>
      <c r="B8" s="19"/>
      <c r="C8" s="3" t="s">
        <v>33</v>
      </c>
      <c r="D8" s="42">
        <f>'Historical Operation'!C14</f>
        <v>0.33943524749673509</v>
      </c>
    </row>
    <row r="9" spans="1:5" x14ac:dyDescent="0.2">
      <c r="A9" s="19" t="s">
        <v>43</v>
      </c>
      <c r="B9" s="19"/>
      <c r="C9" s="3" t="s">
        <v>33</v>
      </c>
      <c r="D9" s="42">
        <f>'Historical Operation'!C15</f>
        <v>0.66056475250326485</v>
      </c>
    </row>
    <row r="11" spans="1:5" x14ac:dyDescent="0.2">
      <c r="A11" s="12" t="s">
        <v>35</v>
      </c>
      <c r="B11" s="12"/>
      <c r="C11" s="13"/>
      <c r="D11" s="14"/>
      <c r="E11" s="14"/>
    </row>
    <row r="13" spans="1:5" ht="14.25" x14ac:dyDescent="0.25">
      <c r="D13" s="16" t="s">
        <v>102</v>
      </c>
      <c r="E13" s="16" t="s">
        <v>103</v>
      </c>
    </row>
    <row r="14" spans="1:5" x14ac:dyDescent="0.2">
      <c r="A14" s="2" t="s">
        <v>41</v>
      </c>
      <c r="B14" s="2"/>
      <c r="C14" s="3" t="s">
        <v>16</v>
      </c>
      <c r="D14" s="51"/>
      <c r="E14" s="51">
        <f>15*0.8*24*330</f>
        <v>95040</v>
      </c>
    </row>
    <row r="15" spans="1:5" x14ac:dyDescent="0.2">
      <c r="A15" s="2" t="s">
        <v>42</v>
      </c>
      <c r="B15" s="2"/>
      <c r="C15" s="3" t="s">
        <v>16</v>
      </c>
      <c r="D15" s="49"/>
      <c r="E15" s="49">
        <f>0.92*E14</f>
        <v>87436.800000000003</v>
      </c>
    </row>
    <row r="16" spans="1:5" x14ac:dyDescent="0.2">
      <c r="A16" s="2" t="s">
        <v>36</v>
      </c>
      <c r="B16" s="2"/>
      <c r="C16" s="3" t="s">
        <v>16</v>
      </c>
      <c r="D16" s="49">
        <f>E15</f>
        <v>87436.800000000003</v>
      </c>
    </row>
    <row r="17" spans="1:6" ht="15.75" x14ac:dyDescent="0.3">
      <c r="A17" s="2" t="s">
        <v>32</v>
      </c>
      <c r="B17" s="33" t="s">
        <v>98</v>
      </c>
      <c r="C17" s="3" t="s">
        <v>16</v>
      </c>
      <c r="D17" s="49">
        <f>$D$16*D8</f>
        <v>29679.13184832253</v>
      </c>
      <c r="E17" s="15"/>
      <c r="F17" s="15"/>
    </row>
    <row r="18" spans="1:6" ht="15.75" x14ac:dyDescent="0.3">
      <c r="A18" s="2" t="s">
        <v>34</v>
      </c>
      <c r="B18" s="33" t="s">
        <v>99</v>
      </c>
      <c r="C18" s="3" t="s">
        <v>16</v>
      </c>
      <c r="D18" s="49">
        <f>$D$16*D9</f>
        <v>57757.66815167747</v>
      </c>
      <c r="E18" s="15"/>
      <c r="F18" s="15"/>
    </row>
    <row r="19" spans="1:6" x14ac:dyDescent="0.2">
      <c r="A19" s="2"/>
      <c r="B19" s="2"/>
      <c r="C19" s="6"/>
      <c r="D19" s="50"/>
    </row>
    <row r="20" spans="1:6" ht="15.75" x14ac:dyDescent="0.3">
      <c r="A20" s="2" t="s">
        <v>17</v>
      </c>
      <c r="B20" s="33" t="s">
        <v>100</v>
      </c>
      <c r="C20" s="3" t="s">
        <v>15</v>
      </c>
      <c r="D20" s="49">
        <f>D17*D4</f>
        <v>6204.928195813668</v>
      </c>
    </row>
    <row r="21" spans="1:6" ht="15.75" x14ac:dyDescent="0.3">
      <c r="A21" s="2" t="s">
        <v>37</v>
      </c>
      <c r="B21" s="33" t="s">
        <v>101</v>
      </c>
      <c r="C21" s="3" t="s">
        <v>28</v>
      </c>
      <c r="D21" s="49">
        <f>D18*D5</f>
        <v>18516615.681489054</v>
      </c>
    </row>
    <row r="22" spans="1:6" ht="15.75" x14ac:dyDescent="0.3">
      <c r="A22" s="2" t="s">
        <v>19</v>
      </c>
      <c r="B22" s="46" t="s">
        <v>104</v>
      </c>
      <c r="C22" s="3" t="s">
        <v>20</v>
      </c>
      <c r="D22" s="49">
        <f>D16*$D$6</f>
        <v>46457.795019032666</v>
      </c>
    </row>
    <row r="25" spans="1:6" x14ac:dyDescent="0.2">
      <c r="A25" s="12" t="s">
        <v>74</v>
      </c>
      <c r="B25" s="12"/>
      <c r="C25" s="13"/>
      <c r="D25" s="14"/>
      <c r="E25" s="34"/>
    </row>
    <row r="26" spans="1:6" x14ac:dyDescent="0.2">
      <c r="A26" s="45" t="s">
        <v>83</v>
      </c>
      <c r="B26" s="36"/>
    </row>
    <row r="27" spans="1:6" x14ac:dyDescent="0.2">
      <c r="A27" s="43" t="s">
        <v>82</v>
      </c>
      <c r="B27" s="43"/>
      <c r="C27" s="3" t="s">
        <v>75</v>
      </c>
      <c r="D27" s="52">
        <v>42270</v>
      </c>
    </row>
    <row r="28" spans="1:6" x14ac:dyDescent="0.2">
      <c r="A28" s="44" t="s">
        <v>76</v>
      </c>
      <c r="B28" s="44"/>
      <c r="C28" s="3" t="s">
        <v>77</v>
      </c>
      <c r="D28" s="52">
        <v>190.2</v>
      </c>
    </row>
    <row r="29" spans="1:6" x14ac:dyDescent="0.2">
      <c r="A29" s="43" t="s">
        <v>79</v>
      </c>
      <c r="B29" s="43"/>
      <c r="C29" s="3" t="s">
        <v>78</v>
      </c>
      <c r="D29" s="53">
        <f>D27/1000*D28</f>
        <v>8039.7539999999999</v>
      </c>
    </row>
    <row r="30" spans="1:6" x14ac:dyDescent="0.2">
      <c r="A30" s="43" t="s">
        <v>80</v>
      </c>
      <c r="B30" s="43"/>
      <c r="C30" s="3" t="s">
        <v>33</v>
      </c>
      <c r="D30" s="42">
        <f>3600/D29</f>
        <v>0.44777489460498421</v>
      </c>
    </row>
    <row r="31" spans="1:6" x14ac:dyDescent="0.2">
      <c r="A31" s="45" t="s">
        <v>84</v>
      </c>
      <c r="B31" s="45"/>
      <c r="C31" s="6"/>
      <c r="D31" s="2"/>
    </row>
    <row r="32" spans="1:6" x14ac:dyDescent="0.2">
      <c r="A32" s="43" t="s">
        <v>81</v>
      </c>
      <c r="B32" s="43"/>
      <c r="C32" s="3" t="s">
        <v>78</v>
      </c>
      <c r="D32" s="52">
        <v>8254</v>
      </c>
    </row>
    <row r="33" spans="1:4" x14ac:dyDescent="0.2">
      <c r="A33" s="43" t="s">
        <v>109</v>
      </c>
      <c r="B33" s="43"/>
      <c r="C33" s="3" t="s">
        <v>33</v>
      </c>
      <c r="D33" s="42">
        <f>3600/D32</f>
        <v>0.43615216864550521</v>
      </c>
    </row>
    <row r="34" spans="1:4" x14ac:dyDescent="0.2">
      <c r="A34" s="45" t="s">
        <v>110</v>
      </c>
      <c r="B34" s="45"/>
      <c r="C34" s="6"/>
      <c r="D34" s="2"/>
    </row>
    <row r="35" spans="1:4" x14ac:dyDescent="0.2">
      <c r="A35" s="43" t="s">
        <v>111</v>
      </c>
      <c r="B35" s="43"/>
      <c r="C35" s="3" t="s">
        <v>78</v>
      </c>
      <c r="D35" s="52">
        <v>7862</v>
      </c>
    </row>
    <row r="36" spans="1:4" x14ac:dyDescent="0.2">
      <c r="A36" s="43" t="s">
        <v>112</v>
      </c>
      <c r="B36" s="43"/>
      <c r="C36" s="3" t="s">
        <v>33</v>
      </c>
      <c r="D36" s="42">
        <f>3600/D35</f>
        <v>0.45789875349783771</v>
      </c>
    </row>
    <row r="37" spans="1:4" x14ac:dyDescent="0.2">
      <c r="A37" s="45" t="s">
        <v>113</v>
      </c>
      <c r="B37" s="45"/>
      <c r="C37" s="6"/>
      <c r="D37" s="2"/>
    </row>
    <row r="38" spans="1:4" x14ac:dyDescent="0.2">
      <c r="A38" s="43" t="s">
        <v>114</v>
      </c>
      <c r="B38" s="43"/>
      <c r="C38" s="3" t="s">
        <v>78</v>
      </c>
      <c r="D38" s="52">
        <v>7920</v>
      </c>
    </row>
    <row r="39" spans="1:4" x14ac:dyDescent="0.2">
      <c r="A39" s="43" t="s">
        <v>115</v>
      </c>
      <c r="B39" s="43"/>
      <c r="C39" s="3" t="s">
        <v>33</v>
      </c>
      <c r="D39" s="42">
        <f>3600/D38</f>
        <v>0.45454545454545453</v>
      </c>
    </row>
    <row r="40" spans="1:4" x14ac:dyDescent="0.2">
      <c r="A40" s="45" t="s">
        <v>106</v>
      </c>
      <c r="B40" s="45"/>
      <c r="C40" s="6"/>
      <c r="D40" s="2"/>
    </row>
    <row r="41" spans="1:4" x14ac:dyDescent="0.2">
      <c r="A41" s="43" t="s">
        <v>107</v>
      </c>
      <c r="B41" s="43"/>
      <c r="C41" s="3" t="s">
        <v>78</v>
      </c>
      <c r="D41" s="52">
        <v>8153</v>
      </c>
    </row>
    <row r="42" spans="1:4" x14ac:dyDescent="0.2">
      <c r="A42" s="43" t="s">
        <v>108</v>
      </c>
      <c r="B42" s="43"/>
      <c r="C42" s="3" t="s">
        <v>33</v>
      </c>
      <c r="D42" s="42">
        <f>3600/D41</f>
        <v>0.44155525573408561</v>
      </c>
    </row>
  </sheetData>
  <mergeCells count="1">
    <mergeCell ref="A1:E1"/>
  </mergeCells>
  <phoneticPr fontId="3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tabSelected="1" workbookViewId="0">
      <selection activeCell="D20" sqref="D20"/>
    </sheetView>
  </sheetViews>
  <sheetFormatPr defaultColWidth="9.140625" defaultRowHeight="12.75" x14ac:dyDescent="0.2"/>
  <cols>
    <col min="1" max="1" width="47.42578125" bestFit="1" customWidth="1"/>
    <col min="2" max="2" width="9.42578125" style="34" bestFit="1" customWidth="1"/>
    <col min="3" max="3" width="10.5703125" style="1" bestFit="1" customWidth="1"/>
    <col min="4" max="4" width="12.85546875" bestFit="1" customWidth="1"/>
    <col min="5" max="5" width="12.28515625" customWidth="1"/>
    <col min="6" max="6" width="11.28515625" bestFit="1" customWidth="1"/>
    <col min="7" max="7" width="12.85546875" bestFit="1" customWidth="1"/>
    <col min="8" max="9" width="11.28515625" bestFit="1" customWidth="1"/>
  </cols>
  <sheetData>
    <row r="1" spans="1:11" ht="15.75" x14ac:dyDescent="0.25">
      <c r="A1" s="56" t="s">
        <v>44</v>
      </c>
      <c r="B1" s="56"/>
      <c r="C1" s="56"/>
      <c r="D1" s="56"/>
      <c r="E1" s="11"/>
      <c r="F1" s="11"/>
      <c r="G1" s="11"/>
      <c r="H1" s="11"/>
      <c r="I1" s="11"/>
      <c r="J1" s="34"/>
      <c r="K1" s="34"/>
    </row>
    <row r="2" spans="1:11" x14ac:dyDescent="0.2">
      <c r="E2" s="34"/>
      <c r="F2" s="34"/>
      <c r="G2" s="34"/>
      <c r="H2" s="34"/>
      <c r="I2" s="34"/>
      <c r="J2" s="34"/>
      <c r="K2" s="34"/>
    </row>
    <row r="3" spans="1:11" ht="14.25" x14ac:dyDescent="0.25">
      <c r="A3" s="22" t="s">
        <v>46</v>
      </c>
      <c r="B3" s="17" t="s">
        <v>50</v>
      </c>
      <c r="C3" s="23" t="s">
        <v>89</v>
      </c>
      <c r="D3" s="25">
        <f>D20</f>
        <v>42992.297266254551</v>
      </c>
    </row>
    <row r="4" spans="1:11" ht="14.25" x14ac:dyDescent="0.25">
      <c r="A4" s="22" t="s">
        <v>45</v>
      </c>
      <c r="B4" s="17" t="s">
        <v>49</v>
      </c>
      <c r="C4" s="23" t="s">
        <v>89</v>
      </c>
      <c r="D4" s="24">
        <f>D24</f>
        <v>0</v>
      </c>
    </row>
    <row r="5" spans="1:11" ht="14.25" x14ac:dyDescent="0.25">
      <c r="A5" s="22" t="s">
        <v>95</v>
      </c>
      <c r="B5" s="17" t="s">
        <v>94</v>
      </c>
      <c r="C5" s="23" t="s">
        <v>89</v>
      </c>
      <c r="D5" s="31">
        <f>D28</f>
        <v>0</v>
      </c>
    </row>
    <row r="6" spans="1:11" x14ac:dyDescent="0.2">
      <c r="B6" s="1"/>
    </row>
    <row r="7" spans="1:11" ht="18.75" x14ac:dyDescent="0.35">
      <c r="A7" s="26" t="s">
        <v>47</v>
      </c>
      <c r="B7" s="35" t="s">
        <v>51</v>
      </c>
      <c r="C7" s="27" t="s">
        <v>97</v>
      </c>
      <c r="D7" s="28">
        <f>D3-D4-D5</f>
        <v>42992.297266254551</v>
      </c>
    </row>
    <row r="9" spans="1:11" x14ac:dyDescent="0.2">
      <c r="A9" s="57" t="s">
        <v>92</v>
      </c>
      <c r="B9" s="57"/>
      <c r="C9" s="57"/>
      <c r="D9" s="57"/>
    </row>
    <row r="11" spans="1:11" ht="15.75" x14ac:dyDescent="0.3">
      <c r="A11" s="2" t="s">
        <v>65</v>
      </c>
      <c r="B11" s="33" t="s">
        <v>66</v>
      </c>
      <c r="C11" s="3" t="s">
        <v>105</v>
      </c>
      <c r="D11" s="32">
        <f>'Baseline &amp; Project'!E14*3.6/1000</f>
        <v>342.14400000000001</v>
      </c>
    </row>
    <row r="12" spans="1:11" ht="15.75" x14ac:dyDescent="0.3">
      <c r="A12" s="2" t="s">
        <v>67</v>
      </c>
      <c r="B12" s="33" t="s">
        <v>68</v>
      </c>
      <c r="C12" s="3" t="s">
        <v>105</v>
      </c>
      <c r="D12" s="32">
        <f>'Baseline &amp; Project'!E14*3.6/1000</f>
        <v>342.14400000000001</v>
      </c>
    </row>
    <row r="13" spans="1:11" ht="15.75" x14ac:dyDescent="0.3">
      <c r="A13" s="2" t="s">
        <v>69</v>
      </c>
      <c r="B13" s="33" t="s">
        <v>70</v>
      </c>
      <c r="C13" s="3"/>
      <c r="D13" s="18">
        <f>IF(D12&gt;D11,D11/D12,1)</f>
        <v>1</v>
      </c>
    </row>
    <row r="14" spans="1:11" ht="15.75" x14ac:dyDescent="0.3">
      <c r="A14" s="2" t="s">
        <v>71</v>
      </c>
      <c r="B14" s="33" t="s">
        <v>72</v>
      </c>
      <c r="C14" s="3"/>
      <c r="D14" s="10">
        <v>1</v>
      </c>
    </row>
    <row r="15" spans="1:11" ht="15.75" x14ac:dyDescent="0.3">
      <c r="A15" s="2" t="s">
        <v>63</v>
      </c>
      <c r="B15" s="33" t="s">
        <v>64</v>
      </c>
      <c r="C15" s="3" t="s">
        <v>16</v>
      </c>
      <c r="D15" s="10">
        <f>'Baseline &amp; Project'!E15</f>
        <v>87436.800000000003</v>
      </c>
    </row>
    <row r="16" spans="1:11" ht="15.75" x14ac:dyDescent="0.3">
      <c r="A16" s="2" t="s">
        <v>85</v>
      </c>
      <c r="B16" s="46" t="s">
        <v>86</v>
      </c>
      <c r="C16" s="30" t="s">
        <v>33</v>
      </c>
      <c r="D16" s="47">
        <f>MAX('Baseline &amp; Project'!D30,'Baseline &amp; Project'!D33,'Baseline &amp; Project'!D36,'Baseline &amp; Project'!D39,'Baseline &amp; Project'!D42)</f>
        <v>0.45789875349783771</v>
      </c>
    </row>
    <row r="17" spans="1:6" ht="15.75" x14ac:dyDescent="0.3">
      <c r="A17" s="2" t="s">
        <v>52</v>
      </c>
      <c r="B17" s="33" t="s">
        <v>73</v>
      </c>
      <c r="C17" s="30" t="s">
        <v>91</v>
      </c>
      <c r="D17" s="32">
        <f>('Baseline &amp; Project'!D20*NCV_HFO*COEF_HFO+'Baseline &amp; Project'!D21*NCV_NG*COEF_NG/10^6+'Baseline &amp; Project'!D22*NCV_diesel*COEF_diesel/10^6)/('Baseline &amp; Project'!D20*NCV_HFO+'Baseline &amp; Project'!D21*NCV_NG/10^6+'Baseline &amp; Project'!D22*NCV_diesel/10^6)</f>
        <v>62.540789233628217</v>
      </c>
      <c r="E17" s="38"/>
    </row>
    <row r="18" spans="1:6" ht="15.75" x14ac:dyDescent="0.3">
      <c r="A18" s="2" t="s">
        <v>48</v>
      </c>
      <c r="B18" s="46" t="s">
        <v>87</v>
      </c>
      <c r="C18" s="30" t="s">
        <v>90</v>
      </c>
      <c r="D18" s="54">
        <f>D17*3.6/(D16*1000)</f>
        <v>0.49169568495478505</v>
      </c>
    </row>
    <row r="19" spans="1:6" x14ac:dyDescent="0.2">
      <c r="A19" s="2"/>
      <c r="B19" s="6"/>
      <c r="C19" s="6"/>
      <c r="D19" s="2"/>
    </row>
    <row r="20" spans="1:6" ht="14.25" x14ac:dyDescent="0.25">
      <c r="A20" s="22" t="s">
        <v>46</v>
      </c>
      <c r="B20" s="17" t="s">
        <v>88</v>
      </c>
      <c r="C20" s="23" t="s">
        <v>89</v>
      </c>
      <c r="D20" s="29">
        <f>D18*D15</f>
        <v>42992.297266254551</v>
      </c>
    </row>
    <row r="22" spans="1:6" x14ac:dyDescent="0.2">
      <c r="A22" s="57" t="s">
        <v>96</v>
      </c>
      <c r="B22" s="57"/>
      <c r="C22" s="57"/>
      <c r="D22" s="57"/>
    </row>
    <row r="24" spans="1:6" ht="14.25" x14ac:dyDescent="0.25">
      <c r="A24" s="22" t="s">
        <v>45</v>
      </c>
      <c r="B24" s="17" t="s">
        <v>49</v>
      </c>
      <c r="C24" s="23" t="s">
        <v>89</v>
      </c>
      <c r="D24" s="48">
        <v>0</v>
      </c>
    </row>
    <row r="26" spans="1:6" x14ac:dyDescent="0.2">
      <c r="A26" s="57" t="s">
        <v>93</v>
      </c>
      <c r="B26" s="57"/>
      <c r="C26" s="57"/>
      <c r="D26" s="57"/>
    </row>
    <row r="28" spans="1:6" ht="14.25" x14ac:dyDescent="0.25">
      <c r="A28" s="22" t="s">
        <v>95</v>
      </c>
      <c r="B28" s="17" t="s">
        <v>94</v>
      </c>
      <c r="C28" s="23" t="s">
        <v>89</v>
      </c>
      <c r="D28" s="48">
        <v>0</v>
      </c>
    </row>
    <row r="30" spans="1:6" x14ac:dyDescent="0.2">
      <c r="A30" s="39"/>
    </row>
    <row r="31" spans="1:6" x14ac:dyDescent="0.2">
      <c r="E31" s="37"/>
      <c r="F31" s="38"/>
    </row>
    <row r="33" spans="1:6" x14ac:dyDescent="0.2">
      <c r="A33" s="39"/>
      <c r="C33" s="40"/>
    </row>
    <row r="34" spans="1:6" x14ac:dyDescent="0.2">
      <c r="D34" s="37"/>
    </row>
    <row r="37" spans="1:6" x14ac:dyDescent="0.2">
      <c r="E37" s="37"/>
      <c r="F37" s="38"/>
    </row>
    <row r="38" spans="1:6" x14ac:dyDescent="0.2">
      <c r="E38" s="37"/>
      <c r="F38" s="38"/>
    </row>
    <row r="39" spans="1:6" x14ac:dyDescent="0.2">
      <c r="A39" s="39"/>
      <c r="C39" s="40"/>
    </row>
    <row r="40" spans="1:6" x14ac:dyDescent="0.2">
      <c r="D40" s="37"/>
    </row>
    <row r="41" spans="1:6" x14ac:dyDescent="0.2">
      <c r="C41" s="40"/>
    </row>
    <row r="42" spans="1:6" x14ac:dyDescent="0.2">
      <c r="C42" s="40"/>
    </row>
    <row r="43" spans="1:6" x14ac:dyDescent="0.2">
      <c r="C43" s="40"/>
      <c r="D43" s="41"/>
    </row>
    <row r="44" spans="1:6" x14ac:dyDescent="0.2">
      <c r="A44" s="39"/>
      <c r="C44" s="40"/>
      <c r="D44" s="41"/>
    </row>
    <row r="46" spans="1:6" x14ac:dyDescent="0.2">
      <c r="E46" s="37"/>
      <c r="F46" s="38"/>
    </row>
  </sheetData>
  <mergeCells count="4">
    <mergeCell ref="A26:D26"/>
    <mergeCell ref="A9:D9"/>
    <mergeCell ref="A22:D22"/>
    <mergeCell ref="A1:D1"/>
  </mergeCells>
  <phoneticPr fontId="3" type="noConversion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selection activeCell="D18" sqref="D18"/>
    </sheetView>
  </sheetViews>
  <sheetFormatPr defaultColWidth="9.140625" defaultRowHeight="12.75" x14ac:dyDescent="0.2"/>
  <cols>
    <col min="1" max="1" width="25.85546875" bestFit="1" customWidth="1"/>
    <col min="2" max="2" width="14.28515625" customWidth="1"/>
    <col min="3" max="3" width="9.140625" style="1" customWidth="1"/>
    <col min="4" max="4" width="12.42578125" bestFit="1" customWidth="1"/>
    <col min="5" max="5" width="16.42578125" bestFit="1" customWidth="1"/>
  </cols>
  <sheetData>
    <row r="1" spans="1:6" ht="15.75" x14ac:dyDescent="0.25">
      <c r="A1" s="56" t="s">
        <v>0</v>
      </c>
      <c r="B1" s="56"/>
      <c r="C1" s="56"/>
      <c r="D1" s="56"/>
      <c r="E1" s="56"/>
    </row>
    <row r="3" spans="1:6" x14ac:dyDescent="0.2">
      <c r="A3" s="2" t="s">
        <v>2</v>
      </c>
      <c r="B3" s="2"/>
      <c r="C3" s="3" t="s">
        <v>1</v>
      </c>
      <c r="D3" s="4">
        <v>17148</v>
      </c>
      <c r="E3" s="5" t="s">
        <v>14</v>
      </c>
      <c r="F3" s="5"/>
    </row>
    <row r="4" spans="1:6" ht="14.25" x14ac:dyDescent="0.2">
      <c r="A4" s="2" t="s">
        <v>3</v>
      </c>
      <c r="B4" s="2"/>
      <c r="C4" s="30" t="s">
        <v>61</v>
      </c>
      <c r="D4" s="7">
        <v>831.95</v>
      </c>
      <c r="E4" s="5" t="s">
        <v>14</v>
      </c>
      <c r="F4" s="5"/>
    </row>
    <row r="5" spans="1:6" x14ac:dyDescent="0.2">
      <c r="A5" s="2" t="s">
        <v>4</v>
      </c>
      <c r="B5" s="2"/>
      <c r="C5" s="3" t="s">
        <v>1</v>
      </c>
      <c r="D5" s="4">
        <v>18301</v>
      </c>
      <c r="E5" s="5" t="s">
        <v>14</v>
      </c>
      <c r="F5" s="5"/>
    </row>
    <row r="6" spans="1:6" ht="15.75" x14ac:dyDescent="0.3">
      <c r="A6" s="2" t="s">
        <v>5</v>
      </c>
      <c r="B6" s="33" t="s">
        <v>59</v>
      </c>
      <c r="C6" s="3" t="s">
        <v>6</v>
      </c>
      <c r="D6" s="7">
        <v>0.84409999999999996</v>
      </c>
      <c r="E6" s="5" t="s">
        <v>14</v>
      </c>
      <c r="F6" s="5"/>
    </row>
    <row r="7" spans="1:6" x14ac:dyDescent="0.2">
      <c r="A7" s="2"/>
      <c r="B7" s="2"/>
      <c r="C7" s="6"/>
      <c r="D7" s="2"/>
      <c r="E7" s="5"/>
      <c r="F7" s="5"/>
    </row>
    <row r="8" spans="1:6" ht="15.75" x14ac:dyDescent="0.3">
      <c r="A8" s="2" t="s">
        <v>2</v>
      </c>
      <c r="B8" s="33" t="s">
        <v>53</v>
      </c>
      <c r="C8" s="3" t="s">
        <v>7</v>
      </c>
      <c r="D8" s="9">
        <f>D3*0.001055056/(0.0004535924*10^6)</f>
        <v>3.9886250933657622E-2</v>
      </c>
      <c r="E8" s="5" t="s">
        <v>8</v>
      </c>
      <c r="F8" s="5"/>
    </row>
    <row r="9" spans="1:6" ht="15.75" x14ac:dyDescent="0.3">
      <c r="A9" s="2" t="s">
        <v>3</v>
      </c>
      <c r="B9" s="33" t="s">
        <v>54</v>
      </c>
      <c r="C9" s="30" t="s">
        <v>60</v>
      </c>
      <c r="D9" s="8">
        <f>D4*0.001055056/0.02831685</f>
        <v>30.997580564222364</v>
      </c>
      <c r="E9" s="5" t="s">
        <v>8</v>
      </c>
      <c r="F9" s="5"/>
    </row>
    <row r="10" spans="1:6" ht="15.75" x14ac:dyDescent="0.3">
      <c r="A10" s="2" t="s">
        <v>4</v>
      </c>
      <c r="B10" s="33" t="s">
        <v>55</v>
      </c>
      <c r="C10" s="3" t="s">
        <v>9</v>
      </c>
      <c r="D10" s="8">
        <f>D5*0.001055056/0.4535924*D6</f>
        <v>35.931757799402277</v>
      </c>
      <c r="E10" s="5" t="s">
        <v>8</v>
      </c>
      <c r="F10" s="5"/>
    </row>
    <row r="11" spans="1:6" x14ac:dyDescent="0.2">
      <c r="E11" s="5"/>
      <c r="F11" s="5"/>
    </row>
    <row r="12" spans="1:6" ht="15.75" x14ac:dyDescent="0.3">
      <c r="A12" s="2" t="s">
        <v>10</v>
      </c>
      <c r="B12" s="33" t="s">
        <v>56</v>
      </c>
      <c r="C12" s="30" t="s">
        <v>62</v>
      </c>
      <c r="D12" s="7">
        <v>77.400000000000006</v>
      </c>
      <c r="E12" s="5" t="s">
        <v>11</v>
      </c>
      <c r="F12" s="5"/>
    </row>
    <row r="13" spans="1:6" ht="15.75" x14ac:dyDescent="0.3">
      <c r="A13" s="2" t="s">
        <v>12</v>
      </c>
      <c r="B13" s="33" t="s">
        <v>57</v>
      </c>
      <c r="C13" s="30" t="s">
        <v>62</v>
      </c>
      <c r="D13" s="7">
        <v>56.1</v>
      </c>
      <c r="E13" s="5" t="s">
        <v>11</v>
      </c>
      <c r="F13" s="5"/>
    </row>
    <row r="14" spans="1:6" ht="15.75" x14ac:dyDescent="0.3">
      <c r="A14" s="2" t="s">
        <v>13</v>
      </c>
      <c r="B14" s="33" t="s">
        <v>58</v>
      </c>
      <c r="C14" s="30" t="s">
        <v>62</v>
      </c>
      <c r="D14" s="7">
        <v>74.099999999999994</v>
      </c>
      <c r="E14" s="5" t="s">
        <v>11</v>
      </c>
      <c r="F14" s="5"/>
    </row>
    <row r="15" spans="1:6" x14ac:dyDescent="0.2">
      <c r="E15" s="5"/>
      <c r="F15" s="5"/>
    </row>
  </sheetData>
  <mergeCells count="1">
    <mergeCell ref="A1:E1"/>
  </mergeCells>
  <phoneticPr fontId="3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Historical Operation</vt:lpstr>
      <vt:lpstr>Baseline &amp; Project</vt:lpstr>
      <vt:lpstr>ER Calc</vt:lpstr>
      <vt:lpstr>Fuel Characteristics</vt:lpstr>
      <vt:lpstr>COEF_diesel</vt:lpstr>
      <vt:lpstr>COEF_HFO</vt:lpstr>
      <vt:lpstr>COEF_NG</vt:lpstr>
      <vt:lpstr>NCV_diesel</vt:lpstr>
      <vt:lpstr>NCV_HFO</vt:lpstr>
      <vt:lpstr>NCV_NG</vt:lpstr>
    </vt:vector>
  </TitlesOfParts>
  <Company>Intel Corp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Feroz Baig</dc:creator>
  <cp:lastModifiedBy>Luca Morganti</cp:lastModifiedBy>
  <dcterms:created xsi:type="dcterms:W3CDTF">2009-06-09T11:09:22Z</dcterms:created>
  <dcterms:modified xsi:type="dcterms:W3CDTF">2013-02-11T18:07:00Z</dcterms:modified>
</cp:coreProperties>
</file>