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bookViews>
    <workbookView xWindow="660" yWindow="240" windowWidth="21720" windowHeight="13620" firstSheet="1" activeTab="6"/>
  </bookViews>
  <sheets>
    <sheet name="intro" sheetId="11" r:id="rId1"/>
    <sheet name="Assumption" sheetId="14" r:id="rId2"/>
    <sheet name="FuelMix" sheetId="23" r:id="rId3"/>
    <sheet name="BE Power " sheetId="13" r:id="rId4"/>
    <sheet name="BEburn" sheetId="20" r:id="rId5"/>
    <sheet name="PE - part 1" sheetId="19" r:id="rId6"/>
    <sheet name="PE - Part 2" sheetId="22" r:id="rId7"/>
    <sheet name="Summary" sheetId="5" r:id="rId8"/>
  </sheets>
  <externalReferences>
    <externalReference r:id="rId9"/>
    <externalReference r:id="rId10"/>
    <externalReference r:id="rId11"/>
    <externalReference r:id="rId12"/>
    <externalReference r:id="rId13"/>
    <externalReference r:id="rId14"/>
  </externalReferences>
  <definedNames>
    <definedName name="Accelerators">#REF!</definedName>
    <definedName name="CaneResidueMix">'[1]Basic Assumptions'!$F$29</definedName>
    <definedName name="Capital_Cost">[2]ProjCost!$A$6:$A$88</definedName>
    <definedName name="ConstEnd">[2]Assum!$D$12</definedName>
    <definedName name="Equity_IRR">[2]Returns!#REF!</definedName>
    <definedName name="EquityBridge_AvailEnd">[2]Assum!#REF!</definedName>
    <definedName name="EquityRatio">[2]Assum!#REF!</definedName>
    <definedName name="FFHC_revenue">'[3]Ethanol CO2 Starch'!$A$164:$AF$243</definedName>
    <definedName name="HarvestArea1">IF([4]Fuel!$F$77&gt;0,[4]Fuel!$F$73,0)</definedName>
    <definedName name="harvestcycle">#REF!</definedName>
    <definedName name="LigniteMix">'[1]Basic Assumptions'!$F$31</definedName>
    <definedName name="Plant_buyer_NPV">[2]Returns!#REF!</definedName>
    <definedName name="Plantation1">#VALUE!</definedName>
    <definedName name="Plantation1HarvestArea">IF([4]Fuel!$F$73&gt;0,[4]Fuel!$F$73,0)</definedName>
    <definedName name="Power_output">[5]Assum!#REF!</definedName>
    <definedName name="Project_IRR">[2]Returns!$F$9:$AI$34</definedName>
    <definedName name="RATES">[5]IncSt!#REF!</definedName>
    <definedName name="Restricted_Equity_IRR">[2]Returns!#REF!</definedName>
    <definedName name="SUMMARY">#REF!</definedName>
    <definedName name="Summary_capex">[2]ProjCost!$B$2:$G$51</definedName>
    <definedName name="TBI_Costs_Summary">'[3]Ethanol CO2 Starch'!$C$11:$AF$70</definedName>
    <definedName name="TBI_Operation_Costs">'[3]Ethanol CO2 Starch'!$C$5:$AF$67</definedName>
    <definedName name="TBI_Operation_Costs_subject_to_VAT">'[3]Ethanol CO2 Starch'!$A$18:$AF$21</definedName>
    <definedName name="TermLoan_AvailEnd">[2]Assum!#REF!</definedName>
    <definedName name="totalarea">'[1]ECP Calcs'!$AF$11</definedName>
    <definedName name="WoodMix">'[1]Basic Assumptions'!$F$30</definedName>
  </definedNames>
  <calcPr calcId="125725" iterate="1" concurrentCalc="0"/>
  <extLst>
    <ext xmlns:mx="http://schemas.microsoft.com/office/mac/excel/2008/main" uri="{7523E5D3-25F3-A5E0-1632-64F254C22452}">
      <mx:ArchID Flags="2"/>
    </ext>
  </extLst>
</workbook>
</file>

<file path=xl/calcChain.xml><?xml version="1.0" encoding="utf-8"?>
<calcChain xmlns="http://schemas.openxmlformats.org/spreadsheetml/2006/main">
  <c r="C33" i="14"/>
  <c r="D9" i="22"/>
  <c r="L9"/>
  <c r="O9"/>
  <c r="D33" i="14"/>
  <c r="E33"/>
  <c r="F33"/>
  <c r="G33"/>
  <c r="H33"/>
  <c r="I33"/>
  <c r="J9" i="22"/>
  <c r="U9"/>
  <c r="C32" i="14"/>
  <c r="D32"/>
  <c r="E8" i="22"/>
  <c r="E32" i="14"/>
  <c r="F32"/>
  <c r="G8" i="22"/>
  <c r="L8"/>
  <c r="R8"/>
  <c r="G32" i="14"/>
  <c r="H32"/>
  <c r="I32"/>
  <c r="C31"/>
  <c r="D31"/>
  <c r="E31"/>
  <c r="F31"/>
  <c r="G31"/>
  <c r="H31"/>
  <c r="I31"/>
  <c r="C30"/>
  <c r="D30"/>
  <c r="E30"/>
  <c r="F30"/>
  <c r="G30"/>
  <c r="H30"/>
  <c r="I30"/>
  <c r="C29"/>
  <c r="D29"/>
  <c r="E29"/>
  <c r="F29"/>
  <c r="G29"/>
  <c r="H29"/>
  <c r="I29"/>
  <c r="C8"/>
  <c r="D8"/>
  <c r="E8"/>
  <c r="F8"/>
  <c r="G8"/>
  <c r="H8"/>
  <c r="I8"/>
  <c r="C7"/>
  <c r="D7"/>
  <c r="E7"/>
  <c r="F7"/>
  <c r="G7"/>
  <c r="H7"/>
  <c r="I7"/>
  <c r="C6"/>
  <c r="D6"/>
  <c r="E6"/>
  <c r="F6"/>
  <c r="G6"/>
  <c r="H6"/>
  <c r="I6"/>
  <c r="C5"/>
  <c r="C4"/>
  <c r="C9"/>
  <c r="D5"/>
  <c r="E5"/>
  <c r="F5"/>
  <c r="G5"/>
  <c r="H5"/>
  <c r="I5"/>
  <c r="D4"/>
  <c r="D9"/>
  <c r="E4"/>
  <c r="C10" i="20"/>
  <c r="C19"/>
  <c r="E8" i="5"/>
  <c r="F4" i="14"/>
  <c r="G4"/>
  <c r="G9"/>
  <c r="H4"/>
  <c r="I4"/>
  <c r="C37" i="19"/>
  <c r="C39"/>
  <c r="C38"/>
  <c r="C46"/>
  <c r="C18" i="14"/>
  <c r="C21"/>
  <c r="E9"/>
  <c r="H9"/>
  <c r="C23"/>
  <c r="C56" i="19"/>
  <c r="C21"/>
  <c r="L5" i="22"/>
  <c r="E9"/>
  <c r="P9"/>
  <c r="L7"/>
  <c r="L6"/>
  <c r="C13" i="19"/>
  <c r="F9" i="22"/>
  <c r="G9"/>
  <c r="H9"/>
  <c r="I9"/>
  <c r="T9"/>
  <c r="D8"/>
  <c r="O8"/>
  <c r="F8"/>
  <c r="Q8"/>
  <c r="H8"/>
  <c r="S8"/>
  <c r="I8"/>
  <c r="J8"/>
  <c r="U8"/>
  <c r="D7"/>
  <c r="E7"/>
  <c r="F7"/>
  <c r="G7"/>
  <c r="H7"/>
  <c r="S7"/>
  <c r="I7"/>
  <c r="J7"/>
  <c r="D6"/>
  <c r="O6"/>
  <c r="E6"/>
  <c r="F6"/>
  <c r="G6"/>
  <c r="R6"/>
  <c r="H6"/>
  <c r="S6"/>
  <c r="I6"/>
  <c r="T6"/>
  <c r="J6"/>
  <c r="D5"/>
  <c r="O5"/>
  <c r="E5"/>
  <c r="P5"/>
  <c r="F5"/>
  <c r="Q5"/>
  <c r="G5"/>
  <c r="H5"/>
  <c r="S5"/>
  <c r="I5"/>
  <c r="T5"/>
  <c r="J5"/>
  <c r="U5"/>
  <c r="R7"/>
  <c r="Q6"/>
  <c r="R5"/>
  <c r="F2" i="20"/>
  <c r="C36" i="19"/>
  <c r="C33"/>
  <c r="C32"/>
  <c r="C41"/>
  <c r="C31"/>
  <c r="C40"/>
  <c r="C9" i="13"/>
  <c r="C8" i="20"/>
  <c r="C17"/>
  <c r="C8" i="5"/>
  <c r="C9" i="20"/>
  <c r="C18"/>
  <c r="D8" i="5"/>
  <c r="C11" i="20"/>
  <c r="C20"/>
  <c r="F8" i="5"/>
  <c r="C12" i="20"/>
  <c r="C21"/>
  <c r="G8" i="5"/>
  <c r="C13" i="20"/>
  <c r="C22"/>
  <c r="H8" i="5"/>
  <c r="C14" i="20"/>
  <c r="C23"/>
  <c r="I8" i="5"/>
  <c r="D3" i="20"/>
  <c r="I34" i="14"/>
  <c r="H34"/>
  <c r="G34"/>
  <c r="F34"/>
  <c r="E34"/>
  <c r="D34"/>
  <c r="C34"/>
  <c r="K34"/>
  <c r="J34"/>
  <c r="F8" i="13"/>
  <c r="J9" i="14"/>
  <c r="K9"/>
  <c r="C3" i="5"/>
  <c r="D3" i="13"/>
  <c r="C45" i="19"/>
  <c r="C42"/>
  <c r="C8" i="13"/>
  <c r="C10"/>
  <c r="P7" i="22"/>
  <c r="U7"/>
  <c r="C34" i="19"/>
  <c r="C43"/>
  <c r="O7" i="22"/>
  <c r="U6"/>
  <c r="T7"/>
  <c r="T8"/>
  <c r="C35" i="19"/>
  <c r="C44"/>
  <c r="S9" i="22"/>
  <c r="Q9"/>
  <c r="T10"/>
  <c r="H10" i="5"/>
  <c r="R9" i="22"/>
  <c r="R10"/>
  <c r="F10" i="5"/>
  <c r="P6" i="22"/>
  <c r="P8"/>
  <c r="P10"/>
  <c r="D10" i="5"/>
  <c r="I9" i="14"/>
  <c r="F9"/>
  <c r="U10" i="22"/>
  <c r="I10" i="5"/>
  <c r="O10" i="22"/>
  <c r="C10" i="5"/>
  <c r="S10" i="22"/>
  <c r="G10" i="5"/>
  <c r="Q7" i="22"/>
  <c r="C7" i="5"/>
  <c r="F7"/>
  <c r="G7"/>
  <c r="E7"/>
  <c r="I7"/>
  <c r="I9"/>
  <c r="I11"/>
  <c r="H7"/>
  <c r="D7"/>
  <c r="K7"/>
  <c r="F9"/>
  <c r="F11"/>
  <c r="D9"/>
  <c r="D11"/>
  <c r="H9"/>
  <c r="H11"/>
  <c r="G9"/>
  <c r="G11"/>
  <c r="E9"/>
  <c r="J7"/>
  <c r="C9"/>
  <c r="K8"/>
  <c r="J8"/>
  <c r="Q10" i="22"/>
  <c r="E10" i="5"/>
  <c r="J10"/>
  <c r="J9"/>
  <c r="C11"/>
  <c r="K9"/>
  <c r="K10"/>
  <c r="E11"/>
  <c r="J11"/>
  <c r="K11"/>
</calcChain>
</file>

<file path=xl/comments1.xml><?xml version="1.0" encoding="utf-8"?>
<comments xmlns="http://schemas.openxmlformats.org/spreadsheetml/2006/main">
  <authors>
    <author>Romalino E. Caraig</author>
    <author>Ina  Kadda</author>
  </authors>
  <commentList>
    <comment ref="C3" authorId="0">
      <text>
        <r>
          <rPr>
            <b/>
            <sz val="8"/>
            <color indexed="81"/>
            <rFont val="Tahoma"/>
            <family val="2"/>
          </rPr>
          <t>Romalino E. Caraig:</t>
        </r>
        <r>
          <rPr>
            <sz val="8"/>
            <color indexed="81"/>
            <rFont val="Tahoma"/>
            <family val="2"/>
          </rPr>
          <t xml:space="preserve">
reference "120921 fuelmix"</t>
        </r>
      </text>
    </comment>
    <comment ref="C29" authorId="0">
      <text>
        <r>
          <rPr>
            <b/>
            <sz val="8"/>
            <color indexed="81"/>
            <rFont val="Tahoma"/>
            <family val="2"/>
          </rPr>
          <t>Romalino E. Caraig:</t>
        </r>
        <r>
          <rPr>
            <sz val="8"/>
            <color indexed="81"/>
            <rFont val="Tahoma"/>
            <family val="2"/>
          </rPr>
          <t xml:space="preserve">
change: see reference "120921 fuel mix"</t>
        </r>
      </text>
    </comment>
    <comment ref="C43" authorId="1">
      <text>
        <r>
          <rPr>
            <b/>
            <sz val="9"/>
            <color indexed="81"/>
            <rFont val="Calibri"/>
            <family val="2"/>
          </rPr>
          <t>Ina  Kadda:</t>
        </r>
        <r>
          <rPr>
            <sz val="9"/>
            <color indexed="81"/>
            <rFont val="Calibri"/>
            <family val="2"/>
          </rPr>
          <t xml:space="preserve">
60
</t>
        </r>
      </text>
    </comment>
    <comment ref="C44" authorId="1">
      <text>
        <r>
          <rPr>
            <b/>
            <sz val="9"/>
            <color indexed="81"/>
            <rFont val="Calibri"/>
            <family val="2"/>
          </rPr>
          <t>Ina  Kadda:</t>
        </r>
        <r>
          <rPr>
            <sz val="9"/>
            <color indexed="81"/>
            <rFont val="Calibri"/>
            <family val="2"/>
          </rPr>
          <t xml:space="preserve">
40
</t>
        </r>
      </text>
    </comment>
    <comment ref="C45" authorId="1">
      <text>
        <r>
          <rPr>
            <b/>
            <sz val="9"/>
            <color indexed="81"/>
            <rFont val="Calibri"/>
            <family val="2"/>
          </rPr>
          <t>Ina  Kadda:</t>
        </r>
        <r>
          <rPr>
            <sz val="9"/>
            <color indexed="81"/>
            <rFont val="Calibri"/>
            <family val="2"/>
          </rPr>
          <t xml:space="preserve">
40</t>
        </r>
      </text>
    </comment>
    <comment ref="C46" authorId="1">
      <text>
        <r>
          <rPr>
            <b/>
            <sz val="9"/>
            <color indexed="81"/>
            <rFont val="Calibri"/>
            <family val="2"/>
          </rPr>
          <t>Ina  Kadda:</t>
        </r>
        <r>
          <rPr>
            <sz val="9"/>
            <color indexed="81"/>
            <rFont val="Calibri"/>
            <family val="2"/>
          </rPr>
          <t xml:space="preserve">
80
</t>
        </r>
      </text>
    </comment>
    <comment ref="C47" authorId="1">
      <text>
        <r>
          <rPr>
            <b/>
            <sz val="9"/>
            <color indexed="81"/>
            <rFont val="Calibri"/>
            <family val="2"/>
          </rPr>
          <t>Ina  Kadda:</t>
        </r>
        <r>
          <rPr>
            <sz val="9"/>
            <color indexed="81"/>
            <rFont val="Calibri"/>
            <family val="2"/>
          </rPr>
          <t xml:space="preserve">
60</t>
        </r>
      </text>
    </comment>
  </commentList>
</comments>
</file>

<file path=xl/comments2.xml><?xml version="1.0" encoding="utf-8"?>
<comments xmlns="http://schemas.openxmlformats.org/spreadsheetml/2006/main">
  <authors>
    <author>Romalino E. Caraig</author>
  </authors>
  <commentList>
    <comment ref="N3" authorId="0">
      <text>
        <r>
          <rPr>
            <b/>
            <sz val="8"/>
            <color indexed="81"/>
            <rFont val="Tahoma"/>
            <family val="2"/>
          </rPr>
          <t>Romalino E. Caraig:</t>
        </r>
        <r>
          <rPr>
            <sz val="8"/>
            <color indexed="81"/>
            <rFont val="Tahoma"/>
            <family val="2"/>
          </rPr>
          <t xml:space="preserve">
default value in the tool as referred by ACM version 2.0</t>
        </r>
      </text>
    </comment>
    <comment ref="C5" authorId="0">
      <text>
        <r>
          <rPr>
            <b/>
            <sz val="8"/>
            <color indexed="81"/>
            <rFont val="Tahoma"/>
            <family val="2"/>
          </rPr>
          <t>Romalino E. Caraig:</t>
        </r>
        <r>
          <rPr>
            <sz val="8"/>
            <color indexed="81"/>
            <rFont val="Tahoma"/>
            <family val="2"/>
          </rPr>
          <t xml:space="preserve">
Capacity = 15 tons/truck</t>
        </r>
      </text>
    </comment>
    <comment ref="C6" authorId="0">
      <text>
        <r>
          <rPr>
            <b/>
            <sz val="8"/>
            <color indexed="81"/>
            <rFont val="Tahoma"/>
            <family val="2"/>
          </rPr>
          <t>Romalino E. Caraig:</t>
        </r>
        <r>
          <rPr>
            <sz val="8"/>
            <color indexed="81"/>
            <rFont val="Tahoma"/>
            <family val="2"/>
          </rPr>
          <t xml:space="preserve">
Capacity = 20 tons/truck</t>
        </r>
      </text>
    </comment>
    <comment ref="C7" authorId="0">
      <text>
        <r>
          <rPr>
            <b/>
            <sz val="8"/>
            <color indexed="81"/>
            <rFont val="Tahoma"/>
            <family val="2"/>
          </rPr>
          <t>Romalino E. Caraig:</t>
        </r>
        <r>
          <rPr>
            <sz val="8"/>
            <color indexed="81"/>
            <rFont val="Tahoma"/>
            <family val="2"/>
          </rPr>
          <t xml:space="preserve">
Capacity = 15 tons/truck</t>
        </r>
      </text>
    </comment>
    <comment ref="C8" authorId="0">
      <text>
        <r>
          <rPr>
            <b/>
            <sz val="8"/>
            <color indexed="81"/>
            <rFont val="Tahoma"/>
            <family val="2"/>
          </rPr>
          <t>Romalino E. Caraig:</t>
        </r>
        <r>
          <rPr>
            <sz val="8"/>
            <color indexed="81"/>
            <rFont val="Tahoma"/>
            <family val="2"/>
          </rPr>
          <t xml:space="preserve">
Capacity = 20 tons/truck</t>
        </r>
      </text>
    </comment>
    <comment ref="C9" authorId="0">
      <text>
        <r>
          <rPr>
            <b/>
            <sz val="8"/>
            <color indexed="81"/>
            <rFont val="Tahoma"/>
            <family val="2"/>
          </rPr>
          <t>Romalino E. Caraig:</t>
        </r>
        <r>
          <rPr>
            <sz val="8"/>
            <color indexed="81"/>
            <rFont val="Tahoma"/>
            <family val="2"/>
          </rPr>
          <t xml:space="preserve">
Capacity = 15 tons/truck</t>
        </r>
      </text>
    </comment>
  </commentList>
</comments>
</file>

<file path=xl/sharedStrings.xml><?xml version="1.0" encoding="utf-8"?>
<sst xmlns="http://schemas.openxmlformats.org/spreadsheetml/2006/main" count="543" uniqueCount="301">
  <si>
    <t>Source</t>
  </si>
  <si>
    <t>7 years renewable</t>
    <phoneticPr fontId="17" type="noConversion"/>
  </si>
  <si>
    <t>Project Name:</t>
  </si>
  <si>
    <t>Unit</t>
  </si>
  <si>
    <t>Starting crediting period</t>
  </si>
  <si>
    <t>Methodology</t>
  </si>
  <si>
    <t>Crediting period</t>
  </si>
  <si>
    <t>Version of the methodology</t>
  </si>
  <si>
    <t>Location</t>
  </si>
  <si>
    <t>Country</t>
  </si>
  <si>
    <t>Calculator version</t>
  </si>
  <si>
    <t>Grid</t>
  </si>
  <si>
    <t>Operational date</t>
  </si>
  <si>
    <t>Project description</t>
  </si>
  <si>
    <t>Philippines</t>
  </si>
  <si>
    <t>ton</t>
  </si>
  <si>
    <t>Parameter</t>
  </si>
  <si>
    <t>Description</t>
  </si>
  <si>
    <t>Value</t>
  </si>
  <si>
    <t>Units</t>
  </si>
  <si>
    <t>tCO2</t>
  </si>
  <si>
    <t>km/truck</t>
  </si>
  <si>
    <t>Emission Reduction Calculation Model (ERCM)</t>
  </si>
  <si>
    <t>Name of Project</t>
  </si>
  <si>
    <t>Project Description</t>
  </si>
  <si>
    <t>Calculator Description</t>
  </si>
  <si>
    <t>Parameters</t>
  </si>
  <si>
    <t>TOTAL</t>
  </si>
  <si>
    <t>Average</t>
  </si>
  <si>
    <t>MWh</t>
  </si>
  <si>
    <t>tCO2/MWh</t>
  </si>
  <si>
    <t>MW</t>
  </si>
  <si>
    <t>Negros Occidental</t>
  </si>
  <si>
    <t>Power generation from biomass residues</t>
  </si>
  <si>
    <t>San Carlos Bio Power Plant</t>
  </si>
  <si>
    <t>Grid Replacement Calculations</t>
  </si>
  <si>
    <t>Project Emissions Calculations</t>
  </si>
  <si>
    <t>CER Results</t>
  </si>
  <si>
    <t>Cane Trash</t>
  </si>
  <si>
    <t>Y1</t>
  </si>
  <si>
    <t>Y2</t>
  </si>
  <si>
    <t>Y3</t>
  </si>
  <si>
    <t>Y4</t>
  </si>
  <si>
    <t>Y5</t>
  </si>
  <si>
    <t>Y6</t>
  </si>
  <si>
    <t>Y7</t>
  </si>
  <si>
    <t>Y8</t>
  </si>
  <si>
    <t>Y9</t>
  </si>
  <si>
    <t>Tons</t>
  </si>
  <si>
    <t>Woody Energy Crop Plantations (ECP)</t>
  </si>
  <si>
    <t>Grassy Energy Crop Plantations (ECP)</t>
  </si>
  <si>
    <t>Other Biomass (Coconut, rice husk/straw, corn cobs/stalks or bamboo)</t>
  </si>
  <si>
    <t>Gross Capacity of the Power Plant</t>
  </si>
  <si>
    <t>Projected Operating Hours of the Power plant</t>
  </si>
  <si>
    <t>hrs</t>
  </si>
  <si>
    <t>Grid Emission Factor</t>
  </si>
  <si>
    <t>Biomass Transportation</t>
  </si>
  <si>
    <t>Total Quantity of Biomass Transported</t>
  </si>
  <si>
    <t>Ton/Truck</t>
  </si>
  <si>
    <t>Capacity of the Truck for biomass transportation</t>
  </si>
  <si>
    <t>Average roundtrip distance travelled per truck from the biomass source to the project per trip</t>
  </si>
  <si>
    <t>Assumptions:</t>
  </si>
  <si>
    <t>Calculating for the baseline emissions due to replacement of grid electricity</t>
  </si>
  <si>
    <t>Grid emission factor, Luzon-Visayas grid</t>
  </si>
  <si>
    <t>Baseline Emissions (BE)</t>
  </si>
  <si>
    <t>BE1 -Biomass Fuel Mix at the Boiler-in-Take (BIT) Quantity</t>
  </si>
  <si>
    <t>Project Emission (PE)</t>
  </si>
  <si>
    <r>
      <t>BE</t>
    </r>
    <r>
      <rPr>
        <sz val="6"/>
        <color indexed="8"/>
        <rFont val="Calibri"/>
        <family val="2"/>
      </rPr>
      <t>EL,y</t>
    </r>
  </si>
  <si>
    <r>
      <t>EG</t>
    </r>
    <r>
      <rPr>
        <sz val="6"/>
        <color indexed="8"/>
        <rFont val="Calibri"/>
        <family val="2"/>
      </rPr>
      <t>PJ,y</t>
    </r>
  </si>
  <si>
    <t>Electricity Produced by the Power plant</t>
  </si>
  <si>
    <r>
      <t>GWP</t>
    </r>
    <r>
      <rPr>
        <sz val="6"/>
        <color indexed="8"/>
        <rFont val="Calibri"/>
        <family val="2"/>
      </rPr>
      <t>CH4</t>
    </r>
  </si>
  <si>
    <t>Global Warming Potential of Methane</t>
  </si>
  <si>
    <t xml:space="preserve">Net calorific value of biomass residue </t>
  </si>
  <si>
    <t>CH4 emission factor for uncontrolled burning of biomass</t>
  </si>
  <si>
    <t>tC02/tCH4</t>
  </si>
  <si>
    <t>tCH4/TJ</t>
  </si>
  <si>
    <t>TJ/ton</t>
  </si>
  <si>
    <r>
      <t>ER</t>
    </r>
    <r>
      <rPr>
        <b/>
        <sz val="6"/>
        <color indexed="8"/>
        <rFont val="Calibri"/>
        <family val="2"/>
      </rPr>
      <t>y</t>
    </r>
  </si>
  <si>
    <r>
      <t>BE</t>
    </r>
    <r>
      <rPr>
        <b/>
        <sz val="6"/>
        <color indexed="8"/>
        <rFont val="Calibri"/>
        <family val="2"/>
      </rPr>
      <t>y</t>
    </r>
  </si>
  <si>
    <t>Net Energy Sold to the Negros Grid</t>
  </si>
  <si>
    <t>for Biomass residues used for Power Generation</t>
  </si>
  <si>
    <t>Refer to Quantity of biomass transported</t>
  </si>
  <si>
    <t>Date of calculator</t>
  </si>
  <si>
    <t>Emissions from the combustion of biomass residues during the year 1 (tCO2)</t>
  </si>
  <si>
    <t>Emissions from the combustion of biomass residues during the year 2 (tCO2)</t>
  </si>
  <si>
    <t>Emissions from the combustion of biomass residues during the year 3 (tCO2)</t>
  </si>
  <si>
    <t>Emissions from the combustion of biomass residues during the year 4 (tCO2)</t>
  </si>
  <si>
    <t>Emissions from the combustion of biomass residues during the year 5 (tCO2)</t>
  </si>
  <si>
    <t>Emissions from the combustion of biomass residues during the year 6 (tCO2)</t>
  </si>
  <si>
    <t>Emissions from the combustion of biomass residues during the year 7 (tCO2)</t>
  </si>
  <si>
    <t>%</t>
  </si>
  <si>
    <t>Refer to table below</t>
  </si>
  <si>
    <t>Type of Biomass Fuel</t>
  </si>
  <si>
    <t>Net quantity of electricity generated in the project plant</t>
  </si>
  <si>
    <t xml:space="preserve">Baseline emissions </t>
  </si>
  <si>
    <t>Net Calorific Value of Biomass Residues</t>
  </si>
  <si>
    <t>NCV</t>
  </si>
  <si>
    <t>TJ/Ton</t>
  </si>
  <si>
    <t>Quantity of Biomass Transported (Delivered Quantity)</t>
  </si>
  <si>
    <t>Woody residues/thinnings</t>
  </si>
  <si>
    <r>
      <t>Equation 31, ACM0018, PE</t>
    </r>
    <r>
      <rPr>
        <sz val="6"/>
        <color indexed="8"/>
        <rFont val="Calibri"/>
        <family val="2"/>
      </rPr>
      <t>BR,y</t>
    </r>
    <r>
      <rPr>
        <sz val="14"/>
        <color indexed="8"/>
        <rFont val="Calibri"/>
        <family val="2"/>
      </rPr>
      <t xml:space="preserve"> = </t>
    </r>
    <r>
      <rPr>
        <sz val="14"/>
        <color indexed="8"/>
        <rFont val="Calibri"/>
        <family val="2"/>
      </rPr>
      <t xml:space="preserve"> </t>
    </r>
    <r>
      <rPr>
        <sz val="14"/>
        <color indexed="8"/>
        <rFont val="Calibri"/>
        <family val="2"/>
      </rPr>
      <t>GWP</t>
    </r>
    <r>
      <rPr>
        <sz val="6"/>
        <color indexed="8"/>
        <rFont val="Calibri"/>
        <family val="2"/>
      </rPr>
      <t>CH4</t>
    </r>
    <r>
      <rPr>
        <sz val="14"/>
        <color indexed="8"/>
        <rFont val="Calibri"/>
        <family val="2"/>
      </rPr>
      <t xml:space="preserve"> * EF</t>
    </r>
    <r>
      <rPr>
        <sz val="6"/>
        <color indexed="8"/>
        <rFont val="Calibri"/>
        <family val="2"/>
      </rPr>
      <t>CH4,BR</t>
    </r>
    <r>
      <rPr>
        <sz val="14"/>
        <color indexed="8"/>
        <rFont val="Calibri"/>
        <family val="2"/>
      </rPr>
      <t xml:space="preserve"> ∑ BR</t>
    </r>
    <r>
      <rPr>
        <sz val="6"/>
        <color indexed="8"/>
        <rFont val="Calibri"/>
        <family val="2"/>
      </rPr>
      <t>PJ,n,y</t>
    </r>
    <r>
      <rPr>
        <sz val="14"/>
        <color indexed="8"/>
        <rFont val="Calibri"/>
        <family val="2"/>
      </rPr>
      <t xml:space="preserve"> * NCV</t>
    </r>
    <r>
      <rPr>
        <sz val="6"/>
        <color indexed="8"/>
        <rFont val="Calibri"/>
        <family val="2"/>
      </rPr>
      <t>n,y</t>
    </r>
    <r>
      <rPr>
        <sz val="14"/>
        <color indexed="8"/>
        <rFont val="Calibri"/>
        <family val="2"/>
      </rPr>
      <t xml:space="preserve"> </t>
    </r>
  </si>
  <si>
    <r>
      <t>BR</t>
    </r>
    <r>
      <rPr>
        <sz val="6"/>
        <color indexed="8"/>
        <rFont val="Calibri"/>
        <family val="2"/>
      </rPr>
      <t>,PJ,n,1</t>
    </r>
  </si>
  <si>
    <t>Amount of biomass residues for which B1 or B3 has been identified as the most plausible scenario for year 1</t>
  </si>
  <si>
    <t>Fuel Supply Plan for cane trash only</t>
  </si>
  <si>
    <r>
      <t>BR</t>
    </r>
    <r>
      <rPr>
        <sz val="6"/>
        <color indexed="8"/>
        <rFont val="Calibri"/>
        <family val="2"/>
      </rPr>
      <t>,PJ,n,2</t>
    </r>
    <r>
      <rPr>
        <sz val="11"/>
        <color indexed="8"/>
        <rFont val="Calibri"/>
        <family val="2"/>
      </rPr>
      <t/>
    </r>
  </si>
  <si>
    <t>Amount of biomass residues for which B1 or B3 has been identified as the most plausible scenario for year 2</t>
  </si>
  <si>
    <r>
      <t>BR</t>
    </r>
    <r>
      <rPr>
        <sz val="6"/>
        <color indexed="8"/>
        <rFont val="Calibri"/>
        <family val="2"/>
      </rPr>
      <t>,PJ,n,3</t>
    </r>
    <r>
      <rPr>
        <sz val="11"/>
        <color indexed="8"/>
        <rFont val="Calibri"/>
        <family val="2"/>
      </rPr>
      <t/>
    </r>
  </si>
  <si>
    <t>Amount of biomass residues for which B1 or B3 has been identified as the most plausible scenario for year 3</t>
  </si>
  <si>
    <r>
      <t>BR</t>
    </r>
    <r>
      <rPr>
        <sz val="6"/>
        <color indexed="8"/>
        <rFont val="Calibri"/>
        <family val="2"/>
      </rPr>
      <t>,PJ,n,4</t>
    </r>
    <r>
      <rPr>
        <sz val="11"/>
        <color indexed="8"/>
        <rFont val="Calibri"/>
        <family val="2"/>
      </rPr>
      <t/>
    </r>
  </si>
  <si>
    <t>Amount of biomass residues for which B1 or B3 has been identified as the most plausible scenario for year 4</t>
  </si>
  <si>
    <r>
      <t>BR</t>
    </r>
    <r>
      <rPr>
        <sz val="6"/>
        <color indexed="8"/>
        <rFont val="Calibri"/>
        <family val="2"/>
      </rPr>
      <t>,PJ,n,5</t>
    </r>
    <r>
      <rPr>
        <sz val="11"/>
        <color indexed="8"/>
        <rFont val="Calibri"/>
        <family val="2"/>
      </rPr>
      <t/>
    </r>
  </si>
  <si>
    <t>Amount of biomass residues for which B1 or B3 has been identified as the most plausible scenario for year 5</t>
  </si>
  <si>
    <r>
      <t>BR</t>
    </r>
    <r>
      <rPr>
        <sz val="6"/>
        <color indexed="8"/>
        <rFont val="Calibri"/>
        <family val="2"/>
      </rPr>
      <t>,PJ,n,6</t>
    </r>
    <r>
      <rPr>
        <sz val="11"/>
        <color indexed="8"/>
        <rFont val="Calibri"/>
        <family val="2"/>
      </rPr>
      <t/>
    </r>
  </si>
  <si>
    <t>Amount of biomass residues for which B1 or B3 has been identified as the most plausible scenario for year 6</t>
  </si>
  <si>
    <r>
      <t>BR</t>
    </r>
    <r>
      <rPr>
        <sz val="6"/>
        <color indexed="8"/>
        <rFont val="Calibri"/>
        <family val="2"/>
      </rPr>
      <t>,PJ,n,7</t>
    </r>
    <r>
      <rPr>
        <sz val="11"/>
        <color indexed="8"/>
        <rFont val="Calibri"/>
        <family val="2"/>
      </rPr>
      <t/>
    </r>
  </si>
  <si>
    <t>Amount of biomass residues for which B1 or B3 has been identified as the most plausible scenario for year 7</t>
  </si>
  <si>
    <r>
      <t>NCV</t>
    </r>
    <r>
      <rPr>
        <sz val="6"/>
        <color indexed="8"/>
        <rFont val="Calibri"/>
        <family val="2"/>
      </rPr>
      <t>n,y</t>
    </r>
  </si>
  <si>
    <r>
      <t>EF</t>
    </r>
    <r>
      <rPr>
        <sz val="6"/>
        <color indexed="8"/>
        <rFont val="Calibri"/>
        <family val="2"/>
      </rPr>
      <t>CH4,BR</t>
    </r>
  </si>
  <si>
    <r>
      <t>Equation 26, ACM0018, BE</t>
    </r>
    <r>
      <rPr>
        <sz val="6"/>
        <color indexed="8"/>
        <rFont val="Calibri"/>
        <family val="2"/>
      </rPr>
      <t>BR,B1/B3,y</t>
    </r>
    <r>
      <rPr>
        <sz val="14"/>
        <color indexed="8"/>
        <rFont val="Calibri"/>
        <family val="2"/>
      </rPr>
      <t xml:space="preserve"> = </t>
    </r>
    <r>
      <rPr>
        <sz val="14"/>
        <color indexed="8"/>
        <rFont val="Calibri"/>
        <family val="2"/>
      </rPr>
      <t xml:space="preserve"> </t>
    </r>
    <r>
      <rPr>
        <sz val="14"/>
        <color indexed="8"/>
        <rFont val="Calibri"/>
        <family val="2"/>
      </rPr>
      <t>GWP</t>
    </r>
    <r>
      <rPr>
        <sz val="6"/>
        <color indexed="8"/>
        <rFont val="Calibri"/>
        <family val="2"/>
      </rPr>
      <t>CH4</t>
    </r>
    <r>
      <rPr>
        <sz val="14"/>
        <color indexed="8"/>
        <rFont val="Calibri"/>
        <family val="2"/>
      </rPr>
      <t xml:space="preserve"> * ∑ BR</t>
    </r>
    <r>
      <rPr>
        <sz val="6"/>
        <color indexed="8"/>
        <rFont val="Calibri"/>
        <family val="2"/>
      </rPr>
      <t>n,B1/B3,y</t>
    </r>
    <r>
      <rPr>
        <sz val="14"/>
        <color indexed="8"/>
        <rFont val="Calibri"/>
        <family val="2"/>
      </rPr>
      <t xml:space="preserve"> * NCV</t>
    </r>
    <r>
      <rPr>
        <sz val="6"/>
        <color indexed="8"/>
        <rFont val="Calibri"/>
        <family val="2"/>
      </rPr>
      <t>n,y</t>
    </r>
    <r>
      <rPr>
        <sz val="14"/>
        <color indexed="8"/>
        <rFont val="Calibri"/>
        <family val="2"/>
      </rPr>
      <t xml:space="preserve"> * EF</t>
    </r>
    <r>
      <rPr>
        <sz val="6"/>
        <color indexed="8"/>
        <rFont val="Calibri"/>
        <family val="2"/>
      </rPr>
      <t>BR,n,y</t>
    </r>
  </si>
  <si>
    <r>
      <t>BR</t>
    </r>
    <r>
      <rPr>
        <sz val="6"/>
        <color indexed="8"/>
        <rFont val="Calibri"/>
        <family val="2"/>
      </rPr>
      <t>n,B1/B3,1</t>
    </r>
  </si>
  <si>
    <r>
      <t>BR</t>
    </r>
    <r>
      <rPr>
        <sz val="6"/>
        <color indexed="8"/>
        <rFont val="Calibri"/>
        <family val="2"/>
      </rPr>
      <t>n,B1/B3,2</t>
    </r>
    <r>
      <rPr>
        <sz val="11"/>
        <color indexed="8"/>
        <rFont val="Calibri"/>
        <family val="2"/>
      </rPr>
      <t/>
    </r>
  </si>
  <si>
    <r>
      <t>BR</t>
    </r>
    <r>
      <rPr>
        <sz val="6"/>
        <color indexed="8"/>
        <rFont val="Calibri"/>
        <family val="2"/>
      </rPr>
      <t>n,B1/B3,3</t>
    </r>
    <r>
      <rPr>
        <sz val="11"/>
        <color indexed="8"/>
        <rFont val="Calibri"/>
        <family val="2"/>
      </rPr>
      <t/>
    </r>
  </si>
  <si>
    <r>
      <t>BR</t>
    </r>
    <r>
      <rPr>
        <sz val="6"/>
        <color indexed="8"/>
        <rFont val="Calibri"/>
        <family val="2"/>
      </rPr>
      <t>n,B1/B3,4</t>
    </r>
    <r>
      <rPr>
        <sz val="11"/>
        <color indexed="8"/>
        <rFont val="Calibri"/>
        <family val="2"/>
      </rPr>
      <t/>
    </r>
  </si>
  <si>
    <r>
      <t>BR</t>
    </r>
    <r>
      <rPr>
        <sz val="6"/>
        <color indexed="8"/>
        <rFont val="Calibri"/>
        <family val="2"/>
      </rPr>
      <t>n,B1/B3,5</t>
    </r>
    <r>
      <rPr>
        <sz val="11"/>
        <color indexed="8"/>
        <rFont val="Calibri"/>
        <family val="2"/>
      </rPr>
      <t/>
    </r>
  </si>
  <si>
    <r>
      <t>BR</t>
    </r>
    <r>
      <rPr>
        <sz val="6"/>
        <color indexed="8"/>
        <rFont val="Calibri"/>
        <family val="2"/>
      </rPr>
      <t>n,B1/B3,6</t>
    </r>
    <r>
      <rPr>
        <sz val="11"/>
        <color indexed="8"/>
        <rFont val="Calibri"/>
        <family val="2"/>
      </rPr>
      <t/>
    </r>
  </si>
  <si>
    <r>
      <t>BR</t>
    </r>
    <r>
      <rPr>
        <sz val="6"/>
        <color indexed="8"/>
        <rFont val="Calibri"/>
        <family val="2"/>
      </rPr>
      <t>n,B1/B3,7</t>
    </r>
    <r>
      <rPr>
        <sz val="11"/>
        <color indexed="8"/>
        <rFont val="Calibri"/>
        <family val="2"/>
      </rPr>
      <t/>
    </r>
  </si>
  <si>
    <t>tCH4/ton</t>
  </si>
  <si>
    <r>
      <t>EF</t>
    </r>
    <r>
      <rPr>
        <sz val="6"/>
        <color indexed="8"/>
        <rFont val="Calibri"/>
        <family val="2"/>
      </rPr>
      <t>BR,n,y</t>
    </r>
  </si>
  <si>
    <t>Baseline emission due to uncontrolled burning or aerobic decay of biomass for year 1</t>
  </si>
  <si>
    <t>Baseline emission due to uncontrolled burning or aerobic decay of biomass for year 2</t>
  </si>
  <si>
    <t>Baseline emission due to uncontrolled burning or aerobic decay of biomass for year 3</t>
  </si>
  <si>
    <t>Baseline emission due to uncontrolled burning or aerobic decay of biomass for year 4</t>
  </si>
  <si>
    <t>Baseline emission due to uncontrolled burning or aerobic decay of biomass for year 5</t>
  </si>
  <si>
    <t>Baseline emission due to uncontrolled burning or aerobic decay of biomass for year 6</t>
  </si>
  <si>
    <t>Baseline emission due to uncontrolled burning or aerobic decay of biomass for year 7</t>
  </si>
  <si>
    <r>
      <t>BE</t>
    </r>
    <r>
      <rPr>
        <sz val="6"/>
        <color indexed="8"/>
        <rFont val="Calibri"/>
        <family val="2"/>
      </rPr>
      <t>BR,y</t>
    </r>
  </si>
  <si>
    <r>
      <t>BE</t>
    </r>
    <r>
      <rPr>
        <sz val="6"/>
        <color indexed="8"/>
        <rFont val="Calibri"/>
        <family val="2"/>
      </rPr>
      <t>BR,B1/B3,1</t>
    </r>
  </si>
  <si>
    <r>
      <t>BE</t>
    </r>
    <r>
      <rPr>
        <sz val="6"/>
        <color indexed="8"/>
        <rFont val="Calibri"/>
        <family val="2"/>
      </rPr>
      <t>BR,B1/B3,2</t>
    </r>
    <r>
      <rPr>
        <sz val="11"/>
        <color indexed="8"/>
        <rFont val="Calibri"/>
        <family val="2"/>
      </rPr>
      <t/>
    </r>
  </si>
  <si>
    <r>
      <t>BE</t>
    </r>
    <r>
      <rPr>
        <sz val="6"/>
        <color indexed="8"/>
        <rFont val="Calibri"/>
        <family val="2"/>
      </rPr>
      <t>BR,B1/B3,3</t>
    </r>
    <r>
      <rPr>
        <sz val="11"/>
        <color theme="1"/>
        <rFont val="Calibri"/>
        <family val="2"/>
        <scheme val="minor"/>
      </rPr>
      <t/>
    </r>
  </si>
  <si>
    <r>
      <t>BE</t>
    </r>
    <r>
      <rPr>
        <sz val="6"/>
        <color indexed="8"/>
        <rFont val="Calibri"/>
        <family val="2"/>
      </rPr>
      <t>BR,B1/B3,4</t>
    </r>
    <r>
      <rPr>
        <sz val="11"/>
        <color indexed="8"/>
        <rFont val="Calibri"/>
        <family val="2"/>
      </rPr>
      <t/>
    </r>
  </si>
  <si>
    <r>
      <t>BE</t>
    </r>
    <r>
      <rPr>
        <sz val="6"/>
        <color indexed="8"/>
        <rFont val="Calibri"/>
        <family val="2"/>
      </rPr>
      <t>BR,B1/B3,5</t>
    </r>
    <r>
      <rPr>
        <sz val="11"/>
        <color theme="1"/>
        <rFont val="Calibri"/>
        <family val="2"/>
        <scheme val="minor"/>
      </rPr>
      <t/>
    </r>
  </si>
  <si>
    <r>
      <t>BE</t>
    </r>
    <r>
      <rPr>
        <sz val="6"/>
        <color indexed="8"/>
        <rFont val="Calibri"/>
        <family val="2"/>
      </rPr>
      <t>BR,B1/B3,6</t>
    </r>
    <r>
      <rPr>
        <sz val="11"/>
        <color indexed="8"/>
        <rFont val="Calibri"/>
        <family val="2"/>
      </rPr>
      <t/>
    </r>
  </si>
  <si>
    <r>
      <t>BE</t>
    </r>
    <r>
      <rPr>
        <sz val="6"/>
        <color indexed="8"/>
        <rFont val="Calibri"/>
        <family val="2"/>
      </rPr>
      <t>BR,B1/B3,7</t>
    </r>
    <r>
      <rPr>
        <sz val="11"/>
        <color theme="1"/>
        <rFont val="Calibri"/>
        <family val="2"/>
        <scheme val="minor"/>
      </rPr>
      <t/>
    </r>
  </si>
  <si>
    <t>ACM0018</t>
  </si>
  <si>
    <t>BE2- Power Production</t>
  </si>
  <si>
    <t>1. The emission due to uncontrolled burning or aerobic decay of biomass was included in the baseline for cane trash only.</t>
  </si>
  <si>
    <t xml:space="preserve">4. Latest Laboratory analysis of biomass NCV according to email from Ina 12 Nov 2011.    </t>
  </si>
  <si>
    <t>3. For transportation of biomass, in order to provide the quantity to be consumed by the facility at Boiler, a larger quantity must be sourced and supplied to the facility from the field (Delivered Quantity), thus transportation of biomass must be the field quantity.</t>
  </si>
  <si>
    <r>
      <t>AVD</t>
    </r>
    <r>
      <rPr>
        <vertAlign val="subscript"/>
        <sz val="11"/>
        <color indexed="8"/>
        <rFont val="Calibri"/>
        <family val="2"/>
      </rPr>
      <t>y</t>
    </r>
    <r>
      <rPr>
        <sz val="11"/>
        <color theme="1"/>
        <rFont val="Calibri"/>
        <family val="2"/>
        <scheme val="minor"/>
      </rPr>
      <t xml:space="preserve"> - Round trip distance (km)</t>
    </r>
  </si>
  <si>
    <r>
      <t>TL</t>
    </r>
    <r>
      <rPr>
        <vertAlign val="subscript"/>
        <sz val="11"/>
        <color indexed="8"/>
        <rFont val="Calibri"/>
        <family val="2"/>
      </rPr>
      <t>y</t>
    </r>
    <r>
      <rPr>
        <sz val="11"/>
        <color theme="1"/>
        <rFont val="Calibri"/>
        <family val="2"/>
        <scheme val="minor"/>
      </rPr>
      <t xml:space="preserve"> - 
Truck Capacity (ton)</t>
    </r>
  </si>
  <si>
    <r>
      <t>EF</t>
    </r>
    <r>
      <rPr>
        <sz val="6"/>
        <color indexed="8"/>
        <rFont val="Calibri"/>
        <family val="2"/>
      </rPr>
      <t>BL,EL,y</t>
    </r>
  </si>
  <si>
    <t>Using a default value from ACM0018, page 40</t>
  </si>
  <si>
    <t>Baseline: Uncontrolled burning of sugar cane trash only (B3)</t>
  </si>
  <si>
    <t>Sugar Cane Trash</t>
  </si>
  <si>
    <t>Woody residues/thinnings from Current Tree Stands (CTS)</t>
  </si>
  <si>
    <t>tCO2/tCH4</t>
  </si>
  <si>
    <t>Calculated</t>
  </si>
  <si>
    <r>
      <t>GWP</t>
    </r>
    <r>
      <rPr>
        <vertAlign val="subscript"/>
        <sz val="11"/>
        <color indexed="8"/>
        <rFont val="Calibri"/>
        <family val="2"/>
      </rPr>
      <t>CH4</t>
    </r>
  </si>
  <si>
    <t xml:space="preserve">2. Only transportation of biomass and emission from combustion of biomass (cane trash, since it was included in the baseline) are included in the project emissions.  It is assumed that the other project emissions are zero. </t>
  </si>
  <si>
    <t>2.0</t>
  </si>
  <si>
    <t>Using a default value from ACM0018, page 35</t>
  </si>
  <si>
    <t>Activity #</t>
  </si>
  <si>
    <t>Freight Type</t>
  </si>
  <si>
    <t>Origin &amp; Destination</t>
  </si>
  <si>
    <t>Vehicle Class</t>
  </si>
  <si>
    <t>Cane trash</t>
  </si>
  <si>
    <t>Weight (tons)</t>
  </si>
  <si>
    <t>Heavy</t>
  </si>
  <si>
    <t>collection site --&gt; plant --&gt; collection site</t>
  </si>
  <si>
    <t>Roundtrip Distance (km)</t>
  </si>
  <si>
    <t>Woody ECP</t>
  </si>
  <si>
    <t>Grassy ECP</t>
  </si>
  <si>
    <t>Woody residues</t>
  </si>
  <si>
    <t>Other biomass</t>
  </si>
  <si>
    <t>Emission factor              (tCO2/ t*km)</t>
  </si>
  <si>
    <t>Please see the "Transport" tab</t>
  </si>
  <si>
    <t>Auxiliary consumption</t>
  </si>
  <si>
    <r>
      <t>Equation 27, ACM0018, PE</t>
    </r>
    <r>
      <rPr>
        <vertAlign val="subscript"/>
        <sz val="14"/>
        <color indexed="8"/>
        <rFont val="Calibri"/>
        <family val="2"/>
      </rPr>
      <t>y</t>
    </r>
    <r>
      <rPr>
        <sz val="14"/>
        <color indexed="8"/>
        <rFont val="Calibri"/>
        <family val="2"/>
      </rPr>
      <t xml:space="preserve"> = PE</t>
    </r>
    <r>
      <rPr>
        <vertAlign val="subscript"/>
        <sz val="14"/>
        <color indexed="8"/>
        <rFont val="Calibri"/>
        <family val="2"/>
      </rPr>
      <t>FF,y</t>
    </r>
    <r>
      <rPr>
        <sz val="14"/>
        <color indexed="8"/>
        <rFont val="Calibri"/>
        <family val="2"/>
      </rPr>
      <t xml:space="preserve"> + PE</t>
    </r>
    <r>
      <rPr>
        <vertAlign val="subscript"/>
        <sz val="14"/>
        <color indexed="8"/>
        <rFont val="Calibri"/>
        <family val="2"/>
      </rPr>
      <t>EL,y</t>
    </r>
    <r>
      <rPr>
        <sz val="14"/>
        <color indexed="8"/>
        <rFont val="Calibri"/>
        <family val="2"/>
      </rPr>
      <t xml:space="preserve"> + PE</t>
    </r>
    <r>
      <rPr>
        <vertAlign val="subscript"/>
        <sz val="14"/>
        <color indexed="8"/>
        <rFont val="Calibri"/>
        <family val="2"/>
      </rPr>
      <t>TR,y</t>
    </r>
    <r>
      <rPr>
        <sz val="14"/>
        <color indexed="8"/>
        <rFont val="Calibri"/>
        <family val="2"/>
      </rPr>
      <t xml:space="preserve"> + PE</t>
    </r>
    <r>
      <rPr>
        <vertAlign val="subscript"/>
        <sz val="14"/>
        <color indexed="8"/>
        <rFont val="Calibri"/>
        <family val="2"/>
      </rPr>
      <t>BR,y</t>
    </r>
    <r>
      <rPr>
        <sz val="14"/>
        <color indexed="8"/>
        <rFont val="Calibri"/>
        <family val="2"/>
      </rPr>
      <t xml:space="preserve"> + PE</t>
    </r>
    <r>
      <rPr>
        <vertAlign val="subscript"/>
        <sz val="14"/>
        <color indexed="8"/>
        <rFont val="Calibri"/>
        <family val="2"/>
      </rPr>
      <t>WW,y</t>
    </r>
  </si>
  <si>
    <r>
      <t>Emissions during the year y due to fossil fuel consumption (PE</t>
    </r>
    <r>
      <rPr>
        <b/>
        <vertAlign val="subscript"/>
        <sz val="14"/>
        <color indexed="8"/>
        <rFont val="Calibri"/>
        <family val="2"/>
      </rPr>
      <t>FF,y</t>
    </r>
    <r>
      <rPr>
        <b/>
        <sz val="14"/>
        <color indexed="8"/>
        <rFont val="Calibri"/>
        <family val="2"/>
      </rPr>
      <t>)</t>
    </r>
  </si>
  <si>
    <t>Source / Remarks</t>
  </si>
  <si>
    <r>
      <t>FC</t>
    </r>
    <r>
      <rPr>
        <vertAlign val="subscript"/>
        <sz val="11"/>
        <color indexed="8"/>
        <rFont val="Calibri"/>
        <family val="2"/>
      </rPr>
      <t>i,j,y</t>
    </r>
  </si>
  <si>
    <t>ton/yr</t>
  </si>
  <si>
    <r>
      <t>Equation 1, "Tool to calculate project or leakage CO2 emission from fossil combustio"n, PE</t>
    </r>
    <r>
      <rPr>
        <vertAlign val="subscript"/>
        <sz val="14"/>
        <color indexed="8"/>
        <rFont val="Calibri"/>
        <family val="2"/>
      </rPr>
      <t>FC,j,y</t>
    </r>
    <r>
      <rPr>
        <sz val="14"/>
        <color indexed="8"/>
        <rFont val="Calibri"/>
        <family val="2"/>
      </rPr>
      <t xml:space="preserve"> = </t>
    </r>
    <r>
      <rPr>
        <sz val="14"/>
        <color indexed="8"/>
        <rFont val="Arial"/>
        <family val="2"/>
      </rPr>
      <t>∑</t>
    </r>
    <r>
      <rPr>
        <sz val="14"/>
        <color indexed="8"/>
        <rFont val="Calibri"/>
        <family val="2"/>
      </rPr>
      <t xml:space="preserve"> FC</t>
    </r>
    <r>
      <rPr>
        <vertAlign val="subscript"/>
        <sz val="14"/>
        <color indexed="8"/>
        <rFont val="Calibri"/>
        <family val="2"/>
      </rPr>
      <t>i,j,y</t>
    </r>
    <r>
      <rPr>
        <sz val="14"/>
        <color indexed="8"/>
        <rFont val="Calibri"/>
        <family val="2"/>
      </rPr>
      <t xml:space="preserve"> x COEF</t>
    </r>
    <r>
      <rPr>
        <vertAlign val="subscript"/>
        <sz val="14"/>
        <color indexed="8"/>
        <rFont val="Calibri"/>
        <family val="2"/>
      </rPr>
      <t xml:space="preserve">i,y </t>
    </r>
  </si>
  <si>
    <r>
      <t>COEF</t>
    </r>
    <r>
      <rPr>
        <vertAlign val="subscript"/>
        <sz val="11"/>
        <color indexed="8"/>
        <rFont val="Calibri"/>
        <family val="2"/>
      </rPr>
      <t>i,y</t>
    </r>
  </si>
  <si>
    <t>tCO2/ton</t>
  </si>
  <si>
    <t>tCO2/yr</t>
  </si>
  <si>
    <t>The quantity of fuel type i combusted in process j during the year y</t>
  </si>
  <si>
    <t>The CO2 emissions from fossil fuel combustion in process j during the year y</t>
  </si>
  <si>
    <t>The CO2 emission coefficient of fuel type i in year y</t>
  </si>
  <si>
    <t>Fossil fuel (coal) will only be used as back up in case that biomass is not available.  For this calculation, it is assumed to be zero but will be monitored.</t>
  </si>
  <si>
    <r>
      <t>PE</t>
    </r>
    <r>
      <rPr>
        <b/>
        <vertAlign val="subscript"/>
        <sz val="11"/>
        <color indexed="8"/>
        <rFont val="Calibri"/>
        <family val="2"/>
      </rPr>
      <t>BR1</t>
    </r>
  </si>
  <si>
    <r>
      <t>PE</t>
    </r>
    <r>
      <rPr>
        <b/>
        <vertAlign val="subscript"/>
        <sz val="11"/>
        <color indexed="8"/>
        <rFont val="Calibri"/>
        <family val="2"/>
      </rPr>
      <t>BR2</t>
    </r>
  </si>
  <si>
    <r>
      <t>PE</t>
    </r>
    <r>
      <rPr>
        <b/>
        <vertAlign val="subscript"/>
        <sz val="11"/>
        <color indexed="8"/>
        <rFont val="Calibri"/>
        <family val="2"/>
      </rPr>
      <t>BR3</t>
    </r>
  </si>
  <si>
    <r>
      <t>PE</t>
    </r>
    <r>
      <rPr>
        <b/>
        <vertAlign val="subscript"/>
        <sz val="11"/>
        <color indexed="8"/>
        <rFont val="Calibri"/>
        <family val="2"/>
      </rPr>
      <t>BR4</t>
    </r>
  </si>
  <si>
    <r>
      <t>PE</t>
    </r>
    <r>
      <rPr>
        <b/>
        <vertAlign val="subscript"/>
        <sz val="11"/>
        <color indexed="8"/>
        <rFont val="Calibri"/>
        <family val="2"/>
      </rPr>
      <t>BR5</t>
    </r>
  </si>
  <si>
    <r>
      <t>PE</t>
    </r>
    <r>
      <rPr>
        <b/>
        <vertAlign val="subscript"/>
        <sz val="11"/>
        <color indexed="8"/>
        <rFont val="Calibri"/>
        <family val="2"/>
      </rPr>
      <t>BR6</t>
    </r>
  </si>
  <si>
    <r>
      <t>PE</t>
    </r>
    <r>
      <rPr>
        <b/>
        <vertAlign val="subscript"/>
        <sz val="11"/>
        <color indexed="8"/>
        <rFont val="Calibri"/>
        <family val="2"/>
      </rPr>
      <t>BR7</t>
    </r>
  </si>
  <si>
    <r>
      <t>PE</t>
    </r>
    <r>
      <rPr>
        <b/>
        <vertAlign val="subscript"/>
        <sz val="11"/>
        <color indexed="8"/>
        <rFont val="Calibri"/>
        <family val="2"/>
      </rPr>
      <t>FC,j,y</t>
    </r>
  </si>
  <si>
    <t>CO2 emission coefficient will be calculated during the monitoring depending on the availability of data (either Option A or Option B as Stated in the "Tool to calculate project or leakage emissions from fossil fuel combustion"</t>
  </si>
  <si>
    <r>
      <t>Emissions during the year y due to electricity use off-site for the processing of biomass residues (PE</t>
    </r>
    <r>
      <rPr>
        <b/>
        <vertAlign val="subscript"/>
        <sz val="14"/>
        <color indexed="8"/>
        <rFont val="Calibri"/>
        <family val="2"/>
      </rPr>
      <t>EL,y</t>
    </r>
    <r>
      <rPr>
        <b/>
        <sz val="14"/>
        <color indexed="8"/>
        <rFont val="Calibri"/>
        <family val="2"/>
      </rPr>
      <t>)</t>
    </r>
  </si>
  <si>
    <r>
      <t>Emissions during the year y due to transport of the biomass residues to the project plant (PE</t>
    </r>
    <r>
      <rPr>
        <b/>
        <vertAlign val="subscript"/>
        <sz val="14"/>
        <color indexed="8"/>
        <rFont val="Calibri"/>
        <family val="2"/>
      </rPr>
      <t>TR,y</t>
    </r>
    <r>
      <rPr>
        <b/>
        <sz val="14"/>
        <color indexed="8"/>
        <rFont val="Calibri"/>
        <family val="2"/>
      </rPr>
      <t>)</t>
    </r>
  </si>
  <si>
    <r>
      <t>Emissions from the combustion of biomass residues during the year y (PE</t>
    </r>
    <r>
      <rPr>
        <b/>
        <vertAlign val="subscript"/>
        <sz val="14"/>
        <color indexed="8"/>
        <rFont val="Calibri"/>
        <family val="2"/>
      </rPr>
      <t>BR,y</t>
    </r>
    <r>
      <rPr>
        <b/>
        <sz val="14"/>
        <color indexed="8"/>
        <rFont val="Calibri"/>
        <family val="2"/>
      </rPr>
      <t>)</t>
    </r>
  </si>
  <si>
    <r>
      <t>Emissions from waste water generated from the treatment of biomass residues in year y (PE</t>
    </r>
    <r>
      <rPr>
        <b/>
        <vertAlign val="subscript"/>
        <sz val="14"/>
        <color indexed="8"/>
        <rFont val="Arial"/>
        <family val="2"/>
      </rPr>
      <t>WW,y</t>
    </r>
    <r>
      <rPr>
        <b/>
        <sz val="14"/>
        <color indexed="8"/>
        <rFont val="Arial"/>
        <family val="2"/>
      </rPr>
      <t>)</t>
    </r>
  </si>
  <si>
    <t>Biomass residues will not be treated, therefore there will be no waste water.</t>
  </si>
  <si>
    <t>CO2 Emissions (tCO2)</t>
  </si>
  <si>
    <t>Project emissions from electricity consumption in year y</t>
  </si>
  <si>
    <r>
      <t>PE</t>
    </r>
    <r>
      <rPr>
        <b/>
        <vertAlign val="subscript"/>
        <sz val="11"/>
        <color indexed="8"/>
        <rFont val="Calibri"/>
        <family val="2"/>
      </rPr>
      <t xml:space="preserve">EL,y </t>
    </r>
    <r>
      <rPr>
        <b/>
        <sz val="11"/>
        <color indexed="8"/>
        <rFont val="Calibri"/>
        <family val="2"/>
      </rPr>
      <t>= PE</t>
    </r>
    <r>
      <rPr>
        <b/>
        <vertAlign val="subscript"/>
        <sz val="11"/>
        <color indexed="8"/>
        <rFont val="Calibri"/>
        <family val="2"/>
      </rPr>
      <t>EC,y</t>
    </r>
  </si>
  <si>
    <t>Quantity of electricity consumed by the project electricity consumption source j in year y</t>
  </si>
  <si>
    <r>
      <t>EC</t>
    </r>
    <r>
      <rPr>
        <vertAlign val="subscript"/>
        <sz val="11"/>
        <color indexed="8"/>
        <rFont val="Calibri"/>
        <family val="2"/>
      </rPr>
      <t>PJ,y</t>
    </r>
  </si>
  <si>
    <t>MWh/yr</t>
  </si>
  <si>
    <r>
      <t>Equation 1, “Tool to calculate baseline, project and/or leakage emissions from electricity consumption” version 1, PE</t>
    </r>
    <r>
      <rPr>
        <vertAlign val="subscript"/>
        <sz val="11"/>
        <color indexed="8"/>
        <rFont val="Calibri"/>
        <family val="2"/>
      </rPr>
      <t>EC,y</t>
    </r>
    <r>
      <rPr>
        <sz val="11"/>
        <color theme="1"/>
        <rFont val="Calibri"/>
        <family val="2"/>
        <scheme val="minor"/>
      </rPr>
      <t xml:space="preserve"> = </t>
    </r>
    <r>
      <rPr>
        <sz val="11"/>
        <color indexed="8"/>
        <rFont val="Arial"/>
        <family val="2"/>
      </rPr>
      <t>∑</t>
    </r>
    <r>
      <rPr>
        <sz val="11"/>
        <color indexed="8"/>
        <rFont val="Calibri"/>
        <family val="2"/>
      </rPr>
      <t xml:space="preserve"> EC</t>
    </r>
    <r>
      <rPr>
        <vertAlign val="subscript"/>
        <sz val="11"/>
        <color indexed="8"/>
        <rFont val="Calibri"/>
        <family val="2"/>
      </rPr>
      <t>PJ,j,y</t>
    </r>
    <r>
      <rPr>
        <sz val="11"/>
        <color indexed="8"/>
        <rFont val="Calibri"/>
        <family val="2"/>
      </rPr>
      <t xml:space="preserve"> x EF</t>
    </r>
    <r>
      <rPr>
        <vertAlign val="subscript"/>
        <sz val="11"/>
        <color indexed="8"/>
        <rFont val="Calibri"/>
        <family val="2"/>
      </rPr>
      <t>EL,j,y</t>
    </r>
    <r>
      <rPr>
        <sz val="11"/>
        <color indexed="8"/>
        <rFont val="Calibri"/>
        <family val="2"/>
      </rPr>
      <t xml:space="preserve"> x (1 + TDL</t>
    </r>
    <r>
      <rPr>
        <vertAlign val="subscript"/>
        <sz val="11"/>
        <color indexed="8"/>
        <rFont val="Calibri"/>
        <family val="2"/>
      </rPr>
      <t>j,y</t>
    </r>
    <r>
      <rPr>
        <sz val="11"/>
        <color indexed="8"/>
        <rFont val="Calibri"/>
        <family val="2"/>
      </rPr>
      <t>)</t>
    </r>
  </si>
  <si>
    <t>Emission factor for electricity generation for source j in year y</t>
  </si>
  <si>
    <r>
      <t>FE</t>
    </r>
    <r>
      <rPr>
        <vertAlign val="subscript"/>
        <sz val="11"/>
        <color indexed="8"/>
        <rFont val="Calibri"/>
        <family val="2"/>
      </rPr>
      <t>EL,j,y</t>
    </r>
  </si>
  <si>
    <t>Average technical transmission and distribution losses for providing electricity to source j in year y</t>
  </si>
  <si>
    <r>
      <t>TDL</t>
    </r>
    <r>
      <rPr>
        <vertAlign val="subscript"/>
        <sz val="11"/>
        <color indexed="8"/>
        <rFont val="Calibri"/>
        <family val="2"/>
      </rPr>
      <t>j,y</t>
    </r>
  </si>
  <si>
    <t>CH4 emissions from waste water generated from the treatment of biomass residues in year y</t>
  </si>
  <si>
    <r>
      <t>Equation 29, ACM0018  = PE</t>
    </r>
    <r>
      <rPr>
        <vertAlign val="subscript"/>
        <sz val="14"/>
        <color indexed="8"/>
        <rFont val="Calibri"/>
        <family val="2"/>
      </rPr>
      <t>WW,CH4,y</t>
    </r>
    <r>
      <rPr>
        <sz val="14"/>
        <color indexed="8"/>
        <rFont val="Calibri"/>
        <family val="2"/>
      </rPr>
      <t xml:space="preserve"> = GWP</t>
    </r>
    <r>
      <rPr>
        <vertAlign val="subscript"/>
        <sz val="14"/>
        <color indexed="8"/>
        <rFont val="Calibri"/>
        <family val="2"/>
      </rPr>
      <t>CH4</t>
    </r>
    <r>
      <rPr>
        <sz val="14"/>
        <color indexed="8"/>
        <rFont val="Calibri"/>
        <family val="2"/>
      </rPr>
      <t xml:space="preserve"> x V</t>
    </r>
    <r>
      <rPr>
        <vertAlign val="subscript"/>
        <sz val="14"/>
        <color indexed="8"/>
        <rFont val="Calibri"/>
        <family val="2"/>
      </rPr>
      <t>WW,y</t>
    </r>
    <r>
      <rPr>
        <sz val="14"/>
        <color indexed="8"/>
        <rFont val="Calibri"/>
        <family val="2"/>
      </rPr>
      <t xml:space="preserve"> x COD</t>
    </r>
    <r>
      <rPr>
        <vertAlign val="subscript"/>
        <sz val="14"/>
        <color indexed="8"/>
        <rFont val="Calibri"/>
        <family val="2"/>
      </rPr>
      <t xml:space="preserve">WW,y </t>
    </r>
    <r>
      <rPr>
        <sz val="14"/>
        <color indexed="8"/>
        <rFont val="Calibri"/>
        <family val="2"/>
      </rPr>
      <t>x B</t>
    </r>
    <r>
      <rPr>
        <vertAlign val="subscript"/>
        <sz val="14"/>
        <color indexed="8"/>
        <rFont val="Calibri"/>
        <family val="2"/>
      </rPr>
      <t xml:space="preserve">o,WW x </t>
    </r>
    <r>
      <rPr>
        <sz val="14"/>
        <color indexed="8"/>
        <rFont val="Calibri"/>
        <family val="2"/>
      </rPr>
      <t>MCF</t>
    </r>
    <r>
      <rPr>
        <vertAlign val="subscript"/>
        <sz val="14"/>
        <color indexed="8"/>
        <rFont val="Calibri"/>
        <family val="2"/>
      </rPr>
      <t>WW</t>
    </r>
  </si>
  <si>
    <r>
      <t>MCF</t>
    </r>
    <r>
      <rPr>
        <vertAlign val="subscript"/>
        <sz val="11"/>
        <color indexed="8"/>
        <rFont val="Calibri"/>
        <family val="2"/>
      </rPr>
      <t>WW</t>
    </r>
  </si>
  <si>
    <r>
      <t>PE</t>
    </r>
    <r>
      <rPr>
        <b/>
        <vertAlign val="subscript"/>
        <sz val="11"/>
        <color indexed="8"/>
        <rFont val="Calibri"/>
        <family val="2"/>
      </rPr>
      <t>WW,CH4,y</t>
    </r>
  </si>
  <si>
    <r>
      <t>V</t>
    </r>
    <r>
      <rPr>
        <vertAlign val="subscript"/>
        <sz val="11"/>
        <color indexed="8"/>
        <rFont val="Calibri"/>
        <family val="2"/>
      </rPr>
      <t>WW,y</t>
    </r>
  </si>
  <si>
    <r>
      <t>COD</t>
    </r>
    <r>
      <rPr>
        <vertAlign val="subscript"/>
        <sz val="11"/>
        <color indexed="8"/>
        <rFont val="Calibri"/>
        <family val="2"/>
      </rPr>
      <t>WW,y</t>
    </r>
  </si>
  <si>
    <r>
      <t>B</t>
    </r>
    <r>
      <rPr>
        <vertAlign val="subscript"/>
        <sz val="11"/>
        <color indexed="8"/>
        <rFont val="Calibri"/>
        <family val="2"/>
      </rPr>
      <t>o,WW</t>
    </r>
  </si>
  <si>
    <t xml:space="preserve">Global Warming Potential for methane valid for the relevant commitment period </t>
  </si>
  <si>
    <t>Quantity of waste water generated in year y</t>
  </si>
  <si>
    <t>m3/yr</t>
  </si>
  <si>
    <t xml:space="preserve">Average chemical oxygen demand of the waste water in year y </t>
  </si>
  <si>
    <t>tCOD/m3</t>
  </si>
  <si>
    <t xml:space="preserve">Methane generation potential of the waste water </t>
  </si>
  <si>
    <t>tCH3/tCOD</t>
  </si>
  <si>
    <t xml:space="preserve">Methane correction factor for the waste water </t>
  </si>
  <si>
    <t>Default value</t>
  </si>
  <si>
    <t>No waste water generated</t>
  </si>
  <si>
    <t>Biomass residues will not be processed therefore there is no electricity consumption off-site.</t>
  </si>
  <si>
    <t>Feed rate</t>
  </si>
  <si>
    <t>kJ/kg</t>
  </si>
  <si>
    <t>Net calorific value</t>
  </si>
  <si>
    <t>kg/hr</t>
  </si>
  <si>
    <t>Conversion factor</t>
  </si>
  <si>
    <t>kJ/kWh</t>
  </si>
  <si>
    <t>Boiler efficiency</t>
  </si>
  <si>
    <t>1 kWh = 3,600 kJ</t>
  </si>
  <si>
    <t>Contractor's tender</t>
  </si>
  <si>
    <t>Turbine-Generator efficiency</t>
  </si>
  <si>
    <t>8760 hours per year at 90% load</t>
  </si>
  <si>
    <t>See GEF calculation based on the latest 2011 net generation data provided by the Philippine Department of Energy</t>
  </si>
  <si>
    <t>10.5% EPC equipment (contractor's tender)</t>
  </si>
  <si>
    <t>Net Capacity</t>
  </si>
  <si>
    <r>
      <t>PE</t>
    </r>
    <r>
      <rPr>
        <b/>
        <sz val="6"/>
        <color indexed="8"/>
        <rFont val="Calibri"/>
        <family val="2"/>
      </rPr>
      <t>y</t>
    </r>
  </si>
  <si>
    <t>Luzon-Visayas Grid</t>
  </si>
  <si>
    <t>Calculated, inclusive of 0.25% administration use</t>
  </si>
  <si>
    <t>40km based on GIS map developed by Biomass Resources Inc and found in Biomass Assessment Study.pdf</t>
  </si>
  <si>
    <t>20km based on GIS map developed by Biomass Resources Inc and found in Biomass Assessment Study.pdf</t>
  </si>
  <si>
    <t>30km based on GIS map developed by Biomass Resources Inc and found in Biomass Assessment Study.pdf</t>
  </si>
  <si>
    <t>Contractor's confirmatory letter</t>
  </si>
  <si>
    <r>
      <t>tCO</t>
    </r>
    <r>
      <rPr>
        <sz val="8"/>
        <color indexed="8"/>
        <rFont val="Calibri"/>
        <family val="2"/>
      </rPr>
      <t>2</t>
    </r>
    <r>
      <rPr>
        <sz val="11"/>
        <color theme="1"/>
        <rFont val="Calibri"/>
        <family val="2"/>
        <scheme val="minor"/>
      </rPr>
      <t>/MWh</t>
    </r>
  </si>
  <si>
    <t>Fuel Mix Spreadsheet</t>
  </si>
  <si>
    <t>SAN CARLOS 18MW BIOMASS PLANT, PHILIPPINES</t>
  </si>
  <si>
    <t>Base Case Scenario</t>
  </si>
  <si>
    <t>YR 0</t>
  </si>
  <si>
    <t>YR 1</t>
  </si>
  <si>
    <t>YR 2</t>
  </si>
  <si>
    <t>YR 3</t>
  </si>
  <si>
    <t>YR 4</t>
  </si>
  <si>
    <t>YR 5</t>
  </si>
  <si>
    <t>YR 6</t>
  </si>
  <si>
    <t>YR 7</t>
  </si>
  <si>
    <t>YR 8</t>
  </si>
  <si>
    <t>YR 9</t>
  </si>
  <si>
    <t>YR 10</t>
  </si>
  <si>
    <t>YR 11</t>
  </si>
  <si>
    <t>YR 12</t>
  </si>
  <si>
    <t>YR 13</t>
  </si>
  <si>
    <t>YR 14</t>
  </si>
  <si>
    <t>YR 15</t>
  </si>
  <si>
    <t>YR 16</t>
  </si>
  <si>
    <t>YR 17</t>
  </si>
  <si>
    <t>YR 18</t>
  </si>
  <si>
    <t>YR 19</t>
  </si>
  <si>
    <t>YR 20</t>
  </si>
  <si>
    <t>YR 21</t>
  </si>
  <si>
    <t>YR 22</t>
  </si>
  <si>
    <t>YR 23</t>
  </si>
  <si>
    <t>YR 24</t>
  </si>
  <si>
    <t>YR 25</t>
  </si>
  <si>
    <t>Percent Distribution (by heating value)</t>
  </si>
  <si>
    <t xml:space="preserve">Cane Trash </t>
  </si>
  <si>
    <t>Purchased Woody after ECP</t>
  </si>
  <si>
    <t>Current Tree Stands</t>
  </si>
  <si>
    <t>Back-up Fuel</t>
  </si>
  <si>
    <t>Other Biomass</t>
  </si>
  <si>
    <t>Total</t>
  </si>
  <si>
    <t>Percent Distribution (by mass)</t>
  </si>
  <si>
    <t>Boiler In-Take Energy, GJ</t>
  </si>
  <si>
    <t>Boiler In-Take Quantity, Tonne</t>
  </si>
  <si>
    <t>Check: Over/(under)</t>
  </si>
  <si>
    <t>Field Quantity, Tonne</t>
  </si>
  <si>
    <t>Biomass fuel supply plan, as reflected in the feasibility study</t>
  </si>
  <si>
    <t>Based on lab analysis and confirmed by contractor's confirmatory letter</t>
  </si>
  <si>
    <t>IPCC default value</t>
  </si>
  <si>
    <r>
      <t>Equation 3, ACM0018 version 02.0.0, BE</t>
    </r>
    <r>
      <rPr>
        <sz val="6"/>
        <color indexed="8"/>
        <rFont val="Calibri"/>
        <family val="2"/>
      </rPr>
      <t>EL,y</t>
    </r>
    <r>
      <rPr>
        <sz val="14"/>
        <color indexed="8"/>
        <rFont val="Calibri"/>
        <family val="2"/>
      </rPr>
      <t xml:space="preserve"> = EG</t>
    </r>
    <r>
      <rPr>
        <sz val="6"/>
        <color indexed="8"/>
        <rFont val="Calibri"/>
        <family val="2"/>
      </rPr>
      <t>PJ,y</t>
    </r>
    <r>
      <rPr>
        <sz val="14"/>
        <color indexed="8"/>
        <rFont val="Calibri"/>
        <family val="2"/>
      </rPr>
      <t xml:space="preserve"> * EF</t>
    </r>
    <r>
      <rPr>
        <sz val="6"/>
        <color indexed="8"/>
        <rFont val="Calibri"/>
        <family val="2"/>
      </rPr>
      <t>BL,EL,y</t>
    </r>
  </si>
  <si>
    <t>GEF Excel spreadsheet based on 2011 Net Generation Data.  Filename: "GEF Luzon-Visayas Version 3"</t>
  </si>
</sst>
</file>

<file path=xl/styles.xml><?xml version="1.0" encoding="utf-8"?>
<styleSheet xmlns="http://schemas.openxmlformats.org/spreadsheetml/2006/main">
  <numFmts count="13">
    <numFmt numFmtId="43" formatCode="_(* #,##0.00_);_(* \(#,##0.00\);_(* &quot;-&quot;??_);_(@_)"/>
    <numFmt numFmtId="164" formatCode="#,##0.0"/>
    <numFmt numFmtId="165" formatCode="#,##0.000"/>
    <numFmt numFmtId="166" formatCode="#,##0.00000"/>
    <numFmt numFmtId="167" formatCode="_(* #,##0_);_(* \(#,##0\);_(* &quot;-&quot;??_);_(@_)"/>
    <numFmt numFmtId="168" formatCode="_(* #,##0.00000_);_(* \(#,##0.00000\);_(* &quot;-&quot;??_);_(@_)"/>
    <numFmt numFmtId="169" formatCode="#,##0.000000"/>
    <numFmt numFmtId="170" formatCode="0.0%"/>
    <numFmt numFmtId="171" formatCode="0.00_)"/>
    <numFmt numFmtId="172" formatCode="_-* #,##0.00_-;\-* #,##0.00_-;_-* &quot;-&quot;??_-;_-@_-"/>
    <numFmt numFmtId="173" formatCode="_-* #,##0_-;\-* #,##0_-;_-* &quot;-&quot;??_-;_-@_-"/>
    <numFmt numFmtId="174" formatCode="0_)"/>
    <numFmt numFmtId="175" formatCode="hh:mm:ss\ AM/PM_)"/>
  </numFmts>
  <fonts count="54">
    <font>
      <sz val="11"/>
      <color theme="1"/>
      <name val="Calibri"/>
      <family val="2"/>
      <scheme val="minor"/>
    </font>
    <font>
      <sz val="11"/>
      <color indexed="8"/>
      <name val="Arial"/>
      <family val="2"/>
    </font>
    <font>
      <sz val="11"/>
      <color indexed="8"/>
      <name val="Calibri"/>
      <family val="2"/>
    </font>
    <font>
      <b/>
      <sz val="20"/>
      <color indexed="9"/>
      <name val="Arial"/>
      <family val="2"/>
    </font>
    <font>
      <b/>
      <sz val="18"/>
      <color indexed="9"/>
      <name val="Arial"/>
      <family val="2"/>
    </font>
    <font>
      <sz val="18"/>
      <color indexed="9"/>
      <name val="Arial"/>
      <family val="2"/>
    </font>
    <font>
      <b/>
      <sz val="13"/>
      <name val="Arial"/>
      <family val="2"/>
    </font>
    <font>
      <b/>
      <sz val="10"/>
      <name val="Arial"/>
      <family val="2"/>
    </font>
    <font>
      <sz val="10"/>
      <name val="Arial"/>
      <family val="2"/>
    </font>
    <font>
      <sz val="10"/>
      <color indexed="10"/>
      <name val="Arial"/>
      <family val="2"/>
    </font>
    <font>
      <b/>
      <sz val="14"/>
      <color indexed="8"/>
      <name val="Calibri"/>
      <family val="2"/>
    </font>
    <font>
      <b/>
      <sz val="16"/>
      <color indexed="8"/>
      <name val="Arial"/>
      <family val="2"/>
    </font>
    <font>
      <sz val="11"/>
      <color indexed="8"/>
      <name val="Calibri"/>
      <family val="2"/>
    </font>
    <font>
      <b/>
      <sz val="11"/>
      <color indexed="8"/>
      <name val="Calibri"/>
      <family val="2"/>
    </font>
    <font>
      <sz val="14"/>
      <color indexed="8"/>
      <name val="Calibri"/>
      <family val="2"/>
    </font>
    <font>
      <b/>
      <sz val="16"/>
      <color indexed="8"/>
      <name val="Calibri"/>
      <family val="2"/>
    </font>
    <font>
      <b/>
      <sz val="14"/>
      <color indexed="8"/>
      <name val="Calibri"/>
      <family val="2"/>
    </font>
    <font>
      <sz val="8"/>
      <name val="Verdana"/>
      <family val="2"/>
    </font>
    <font>
      <sz val="6"/>
      <color indexed="8"/>
      <name val="Calibri"/>
      <family val="2"/>
    </font>
    <font>
      <b/>
      <sz val="6"/>
      <color indexed="8"/>
      <name val="Calibri"/>
      <family val="2"/>
    </font>
    <font>
      <sz val="9"/>
      <color indexed="81"/>
      <name val="Calibri"/>
      <family val="2"/>
    </font>
    <font>
      <b/>
      <sz val="9"/>
      <color indexed="81"/>
      <name val="Calibri"/>
      <family val="2"/>
    </font>
    <font>
      <vertAlign val="subscript"/>
      <sz val="11"/>
      <color indexed="8"/>
      <name val="Calibri"/>
      <family val="2"/>
    </font>
    <font>
      <sz val="8"/>
      <color indexed="81"/>
      <name val="Tahoma"/>
      <family val="2"/>
    </font>
    <font>
      <b/>
      <sz val="8"/>
      <color indexed="81"/>
      <name val="Tahoma"/>
      <family val="2"/>
    </font>
    <font>
      <vertAlign val="subscript"/>
      <sz val="14"/>
      <color indexed="8"/>
      <name val="Calibri"/>
      <family val="2"/>
    </font>
    <font>
      <b/>
      <vertAlign val="subscript"/>
      <sz val="14"/>
      <color indexed="8"/>
      <name val="Calibri"/>
      <family val="2"/>
    </font>
    <font>
      <b/>
      <sz val="14"/>
      <color indexed="8"/>
      <name val="Arial"/>
      <family val="2"/>
    </font>
    <font>
      <sz val="14"/>
      <color indexed="8"/>
      <name val="Arial"/>
      <family val="2"/>
    </font>
    <font>
      <b/>
      <vertAlign val="subscript"/>
      <sz val="11"/>
      <color indexed="8"/>
      <name val="Calibri"/>
      <family val="2"/>
    </font>
    <font>
      <b/>
      <vertAlign val="subscript"/>
      <sz val="14"/>
      <color indexed="8"/>
      <name val="Arial"/>
      <family val="2"/>
    </font>
    <font>
      <sz val="8"/>
      <color indexed="8"/>
      <name val="Calibri"/>
      <family val="2"/>
    </font>
    <font>
      <sz val="10"/>
      <name val="Arial MT"/>
    </font>
    <font>
      <sz val="10"/>
      <name val="Times New Roman"/>
      <family val="1"/>
    </font>
    <font>
      <b/>
      <sz val="10"/>
      <color indexed="9"/>
      <name val="Times New Roman"/>
      <family val="1"/>
    </font>
    <font>
      <sz val="10"/>
      <color indexed="9"/>
      <name val="Times New Roman"/>
      <family val="1"/>
    </font>
    <font>
      <b/>
      <sz val="10"/>
      <name val="Times New Roman"/>
      <family val="1"/>
    </font>
    <font>
      <i/>
      <sz val="10"/>
      <name val="Times New Roman"/>
      <family val="1"/>
    </font>
    <font>
      <b/>
      <u/>
      <sz val="14"/>
      <name val="Arial Narrow"/>
      <family val="2"/>
    </font>
    <font>
      <sz val="11"/>
      <color theme="1"/>
      <name val="Calibri"/>
      <family val="2"/>
      <scheme val="minor"/>
    </font>
    <font>
      <b/>
      <sz val="11"/>
      <color theme="1"/>
      <name val="Calibri"/>
      <family val="2"/>
      <scheme val="minor"/>
    </font>
    <font>
      <sz val="11"/>
      <color rgb="FFFF0000"/>
      <name val="Calibri"/>
      <family val="2"/>
      <scheme val="minor"/>
    </font>
    <font>
      <sz val="14"/>
      <color theme="1"/>
      <name val="Calibri"/>
      <family val="2"/>
      <scheme val="minor"/>
    </font>
    <font>
      <sz val="11"/>
      <color theme="1"/>
      <name val="Calibri"/>
      <family val="2"/>
    </font>
    <font>
      <b/>
      <sz val="11"/>
      <color theme="1"/>
      <name val="Calibri"/>
      <family val="2"/>
    </font>
    <font>
      <b/>
      <sz val="11"/>
      <color rgb="FF000000"/>
      <name val="Calibri"/>
      <family val="2"/>
      <scheme val="minor"/>
    </font>
    <font>
      <b/>
      <sz val="14"/>
      <color theme="1"/>
      <name val="Arial"/>
      <family val="2"/>
    </font>
    <font>
      <b/>
      <sz val="14"/>
      <color theme="1"/>
      <name val="Calibri"/>
      <family val="2"/>
      <scheme val="minor"/>
    </font>
    <font>
      <b/>
      <sz val="10"/>
      <color theme="1"/>
      <name val="Times New Roman"/>
      <family val="1"/>
    </font>
    <font>
      <sz val="10"/>
      <color theme="1"/>
      <name val="Times New Roman"/>
      <family val="1"/>
    </font>
    <font>
      <b/>
      <sz val="11"/>
      <color rgb="FFFF0000"/>
      <name val="Calibri"/>
      <family val="2"/>
      <scheme val="minor"/>
    </font>
    <font>
      <sz val="20"/>
      <color theme="1"/>
      <name val="Calibri"/>
      <family val="2"/>
      <scheme val="minor"/>
    </font>
    <font>
      <u/>
      <sz val="11"/>
      <color theme="10"/>
      <name val="Calibri"/>
      <family val="2"/>
      <scheme val="minor"/>
    </font>
    <font>
      <u/>
      <sz val="11"/>
      <color theme="11"/>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17"/>
        <bgColor indexed="64"/>
      </patternFill>
    </fill>
    <fill>
      <patternFill patternType="solid">
        <fgColor indexed="43"/>
        <bgColor indexed="64"/>
      </patternFill>
    </fill>
    <fill>
      <patternFill patternType="solid">
        <fgColor rgb="FFFFFF00"/>
        <bgColor indexed="64"/>
      </patternFill>
    </fill>
    <fill>
      <patternFill patternType="solid">
        <fgColor rgb="FFCCFFCC"/>
        <bgColor indexed="64"/>
      </patternFill>
    </fill>
    <fill>
      <patternFill patternType="solid">
        <fgColor rgb="FFA40000"/>
        <bgColor indexed="64"/>
      </patternFill>
    </fill>
    <fill>
      <patternFill patternType="solid">
        <fgColor rgb="FFFFFF99"/>
        <bgColor indexed="64"/>
      </patternFill>
    </fill>
  </fills>
  <borders count="42">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s>
  <cellStyleXfs count="20">
    <xf numFmtId="0" fontId="0" fillId="0" borderId="0"/>
    <xf numFmtId="43" fontId="39"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43" fontId="39" fillId="0" borderId="0" applyFont="0" applyFill="0" applyBorder="0" applyAlignment="0" applyProtection="0"/>
    <xf numFmtId="43" fontId="39" fillId="0" borderId="0" applyFont="0" applyFill="0" applyBorder="0" applyAlignment="0" applyProtection="0"/>
    <xf numFmtId="172" fontId="39" fillId="0" borderId="0" applyFont="0" applyFill="0" applyBorder="0" applyAlignment="0" applyProtection="0"/>
    <xf numFmtId="175" fontId="8" fillId="0" borderId="0" applyFont="0" applyFill="0" applyBorder="0" applyAlignment="0" applyProtection="0"/>
    <xf numFmtId="0" fontId="38" fillId="0" borderId="0"/>
    <xf numFmtId="171" fontId="32" fillId="0" borderId="0"/>
    <xf numFmtId="0" fontId="39" fillId="0" borderId="0"/>
    <xf numFmtId="0" fontId="39" fillId="0" borderId="0"/>
    <xf numFmtId="0" fontId="8" fillId="0" borderId="0"/>
    <xf numFmtId="9" fontId="12"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cellStyleXfs>
  <cellXfs count="308">
    <xf numFmtId="0" fontId="0" fillId="0" borderId="0" xfId="0"/>
    <xf numFmtId="0" fontId="0" fillId="0" borderId="0" xfId="0" applyAlignment="1">
      <alignment wrapText="1"/>
    </xf>
    <xf numFmtId="0" fontId="14" fillId="0" borderId="0" xfId="0" applyFont="1"/>
    <xf numFmtId="0" fontId="0" fillId="0" borderId="1" xfId="0" applyBorder="1" applyAlignment="1">
      <alignment horizontal="center"/>
    </xf>
    <xf numFmtId="0" fontId="0" fillId="0" borderId="1" xfId="0" applyBorder="1"/>
    <xf numFmtId="0" fontId="0" fillId="0" borderId="1" xfId="0" applyBorder="1" applyAlignment="1">
      <alignment wrapText="1"/>
    </xf>
    <xf numFmtId="3" fontId="0" fillId="0" borderId="1" xfId="0" applyNumberFormat="1" applyBorder="1"/>
    <xf numFmtId="0" fontId="15" fillId="0" borderId="0" xfId="0" applyFont="1"/>
    <xf numFmtId="0" fontId="0" fillId="2" borderId="0" xfId="0" applyFill="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0" fillId="2" borderId="6" xfId="0" applyFill="1" applyBorder="1"/>
    <xf numFmtId="0" fontId="0" fillId="3" borderId="5" xfId="0" applyFill="1" applyBorder="1" applyAlignment="1">
      <alignment wrapText="1"/>
    </xf>
    <xf numFmtId="0" fontId="0" fillId="3" borderId="0" xfId="0" applyFill="1" applyBorder="1" applyAlignment="1">
      <alignment wrapText="1"/>
    </xf>
    <xf numFmtId="0" fontId="0" fillId="3" borderId="6" xfId="0" applyFill="1" applyBorder="1" applyAlignment="1">
      <alignment wrapText="1"/>
    </xf>
    <xf numFmtId="0" fontId="0" fillId="3" borderId="7" xfId="0" applyFill="1" applyBorder="1" applyAlignment="1">
      <alignment wrapText="1"/>
    </xf>
    <xf numFmtId="0" fontId="0" fillId="3" borderId="8" xfId="0" applyFill="1" applyBorder="1" applyAlignment="1">
      <alignment wrapText="1"/>
    </xf>
    <xf numFmtId="0" fontId="0" fillId="3" borderId="9" xfId="0" applyFill="1" applyBorder="1" applyAlignment="1">
      <alignment wrapText="1"/>
    </xf>
    <xf numFmtId="0" fontId="0" fillId="2" borderId="3" xfId="0" applyFill="1" applyBorder="1" applyAlignment="1"/>
    <xf numFmtId="0" fontId="0" fillId="2" borderId="0" xfId="0" applyFill="1" applyBorder="1" applyAlignment="1">
      <alignment vertical="top"/>
    </xf>
    <xf numFmtId="0" fontId="0" fillId="2" borderId="0" xfId="0" applyFill="1" applyBorder="1" applyAlignment="1">
      <alignment horizontal="center"/>
    </xf>
    <xf numFmtId="0" fontId="7" fillId="2" borderId="0" xfId="0" applyFont="1" applyFill="1" applyBorder="1" applyAlignment="1">
      <alignment vertical="top"/>
    </xf>
    <xf numFmtId="0" fontId="0" fillId="4" borderId="1" xfId="0" applyFill="1" applyBorder="1" applyAlignment="1">
      <alignment horizontal="center" vertical="center"/>
    </xf>
    <xf numFmtId="0" fontId="0" fillId="2" borderId="6" xfId="0" applyFill="1" applyBorder="1" applyAlignment="1"/>
    <xf numFmtId="0" fontId="0" fillId="2" borderId="0" xfId="0" applyFill="1" applyBorder="1" applyAlignment="1"/>
    <xf numFmtId="0" fontId="7" fillId="2" borderId="0" xfId="0" applyFont="1" applyFill="1" applyBorder="1" applyAlignment="1"/>
    <xf numFmtId="0" fontId="0" fillId="4" borderId="1" xfId="0" applyFill="1" applyBorder="1" applyAlignment="1">
      <alignment horizontal="center" wrapText="1"/>
    </xf>
    <xf numFmtId="15" fontId="0" fillId="2" borderId="0" xfId="0" applyNumberFormat="1" applyFill="1" applyBorder="1" applyAlignment="1">
      <alignment horizontal="center"/>
    </xf>
    <xf numFmtId="0" fontId="0" fillId="4" borderId="1" xfId="0" applyFill="1" applyBorder="1" applyAlignment="1">
      <alignment horizontal="center"/>
    </xf>
    <xf numFmtId="15" fontId="0" fillId="4" borderId="1" xfId="0" applyNumberFormat="1" applyFill="1" applyBorder="1" applyAlignment="1">
      <alignment horizontal="center"/>
    </xf>
    <xf numFmtId="17" fontId="0" fillId="4" borderId="1" xfId="0" applyNumberFormat="1" applyFill="1" applyBorder="1" applyAlignment="1">
      <alignment horizontal="center" wrapText="1"/>
    </xf>
    <xf numFmtId="0" fontId="0" fillId="4" borderId="1" xfId="0" applyFill="1" applyBorder="1" applyAlignment="1">
      <alignment horizontal="center" vertical="center" wrapText="1"/>
    </xf>
    <xf numFmtId="0" fontId="0" fillId="0" borderId="0" xfId="0" applyFill="1" applyBorder="1" applyAlignment="1">
      <alignment horizontal="center" vertical="center" wrapText="1"/>
    </xf>
    <xf numFmtId="0" fontId="0" fillId="2" borderId="0" xfId="0" applyFill="1" applyBorder="1" applyAlignment="1">
      <alignment horizontal="center" vertical="center" wrapText="1"/>
    </xf>
    <xf numFmtId="0" fontId="0" fillId="2" borderId="7" xfId="0" applyFill="1" applyBorder="1"/>
    <xf numFmtId="0" fontId="0" fillId="2" borderId="8" xfId="0" applyFill="1" applyBorder="1"/>
    <xf numFmtId="0" fontId="0" fillId="2" borderId="9" xfId="0" applyFill="1" applyBorder="1"/>
    <xf numFmtId="0" fontId="0" fillId="2" borderId="0" xfId="0" applyFill="1" applyBorder="1" applyAlignment="1">
      <alignment wrapText="1"/>
    </xf>
    <xf numFmtId="0" fontId="8" fillId="2" borderId="0" xfId="0" applyFont="1" applyFill="1" applyBorder="1"/>
    <xf numFmtId="0" fontId="9" fillId="2" borderId="7" xfId="0" applyFont="1" applyFill="1" applyBorder="1" applyAlignment="1"/>
    <xf numFmtId="0" fontId="0" fillId="2" borderId="8" xfId="0" applyFill="1" applyBorder="1" applyAlignment="1"/>
    <xf numFmtId="0" fontId="16" fillId="0" borderId="0" xfId="0" applyFont="1"/>
    <xf numFmtId="0" fontId="13" fillId="0" borderId="1" xfId="0" applyFont="1" applyBorder="1"/>
    <xf numFmtId="3" fontId="13" fillId="0" borderId="1" xfId="0" applyNumberFormat="1" applyFont="1" applyBorder="1"/>
    <xf numFmtId="0" fontId="11" fillId="0" borderId="0" xfId="0" applyFont="1"/>
    <xf numFmtId="0" fontId="10" fillId="0" borderId="0" xfId="0" applyFont="1"/>
    <xf numFmtId="0" fontId="0" fillId="0" borderId="1" xfId="0" applyFill="1" applyBorder="1" applyAlignment="1">
      <alignment horizontal="center"/>
    </xf>
    <xf numFmtId="0" fontId="0" fillId="0" borderId="1" xfId="0" applyFill="1" applyBorder="1"/>
    <xf numFmtId="0" fontId="0" fillId="0" borderId="0" xfId="0" applyFill="1"/>
    <xf numFmtId="3" fontId="40" fillId="0" borderId="1" xfId="0" applyNumberFormat="1" applyFont="1" applyBorder="1"/>
    <xf numFmtId="3" fontId="0" fillId="0" borderId="1" xfId="0" applyNumberFormat="1" applyFill="1" applyBorder="1"/>
    <xf numFmtId="3" fontId="0" fillId="0" borderId="0" xfId="0" applyNumberFormat="1"/>
    <xf numFmtId="3" fontId="0" fillId="0" borderId="1" xfId="0" applyNumberFormat="1" applyBorder="1" applyAlignment="1">
      <alignment horizontal="center"/>
    </xf>
    <xf numFmtId="0" fontId="40" fillId="0" borderId="0" xfId="0" applyFont="1"/>
    <xf numFmtId="0" fontId="0" fillId="0" borderId="1" xfId="0" applyFont="1" applyBorder="1" applyAlignment="1">
      <alignment horizontal="center"/>
    </xf>
    <xf numFmtId="0" fontId="0" fillId="0" borderId="0" xfId="0" applyBorder="1"/>
    <xf numFmtId="3" fontId="0" fillId="0" borderId="0" xfId="0" applyNumberFormat="1" applyBorder="1"/>
    <xf numFmtId="3" fontId="0" fillId="0" borderId="0" xfId="0" applyNumberFormat="1" applyBorder="1" applyAlignment="1"/>
    <xf numFmtId="3" fontId="0" fillId="0" borderId="1" xfId="0" applyNumberFormat="1" applyBorder="1" applyAlignment="1">
      <alignment wrapText="1"/>
    </xf>
    <xf numFmtId="0" fontId="0" fillId="0" borderId="1" xfId="0" applyFill="1" applyBorder="1" applyAlignment="1">
      <alignment wrapText="1"/>
    </xf>
    <xf numFmtId="0" fontId="0" fillId="0" borderId="1" xfId="0" applyBorder="1" applyAlignment="1">
      <alignment horizontal="center" wrapText="1"/>
    </xf>
    <xf numFmtId="0" fontId="0" fillId="0" borderId="0" xfId="0" applyAlignment="1">
      <alignment horizontal="center" wrapText="1"/>
    </xf>
    <xf numFmtId="0" fontId="42" fillId="0" borderId="0" xfId="0" applyFont="1"/>
    <xf numFmtId="166" fontId="0" fillId="0" borderId="10" xfId="0" applyNumberFormat="1" applyFill="1" applyBorder="1" applyAlignment="1"/>
    <xf numFmtId="0" fontId="40" fillId="0" borderId="0" xfId="0" applyFont="1" applyFill="1" applyBorder="1"/>
    <xf numFmtId="0" fontId="40" fillId="0" borderId="0" xfId="0" applyFont="1" applyFill="1"/>
    <xf numFmtId="0" fontId="14" fillId="0" borderId="0" xfId="0" applyFont="1" applyFill="1"/>
    <xf numFmtId="0" fontId="0" fillId="0" borderId="0" xfId="0" applyFill="1" applyAlignment="1">
      <alignment wrapText="1"/>
    </xf>
    <xf numFmtId="0" fontId="13" fillId="5" borderId="1" xfId="0" applyFont="1" applyFill="1" applyBorder="1"/>
    <xf numFmtId="3" fontId="0" fillId="0" borderId="0" xfId="0" applyNumberFormat="1" applyAlignment="1">
      <alignment horizontal="center"/>
    </xf>
    <xf numFmtId="167" fontId="43" fillId="0" borderId="1" xfId="0" applyNumberFormat="1" applyFont="1" applyBorder="1"/>
    <xf numFmtId="167" fontId="43" fillId="0" borderId="1" xfId="0" applyNumberFormat="1" applyFont="1" applyFill="1" applyBorder="1"/>
    <xf numFmtId="0" fontId="0" fillId="0" borderId="10" xfId="0" applyBorder="1" applyAlignment="1">
      <alignment horizontal="center"/>
    </xf>
    <xf numFmtId="0" fontId="0" fillId="0" borderId="11" xfId="0" applyBorder="1" applyAlignment="1"/>
    <xf numFmtId="3" fontId="0" fillId="0" borderId="1" xfId="0" applyNumberFormat="1" applyBorder="1" applyAlignment="1">
      <alignment horizontal="center" wrapText="1"/>
    </xf>
    <xf numFmtId="3" fontId="0" fillId="0" borderId="1" xfId="0" applyNumberFormat="1" applyBorder="1" applyAlignment="1">
      <alignment wrapText="1"/>
    </xf>
    <xf numFmtId="165" fontId="0" fillId="0" borderId="0" xfId="0" applyNumberFormat="1"/>
    <xf numFmtId="4" fontId="0" fillId="0" borderId="1" xfId="0" applyNumberFormat="1" applyFill="1" applyBorder="1"/>
    <xf numFmtId="43" fontId="39" fillId="0" borderId="0" xfId="1" applyFont="1"/>
    <xf numFmtId="0" fontId="0" fillId="4" borderId="1" xfId="0" quotePrefix="1" applyFill="1" applyBorder="1" applyAlignment="1">
      <alignment horizontal="center" wrapText="1"/>
    </xf>
    <xf numFmtId="166" fontId="0" fillId="0" borderId="0" xfId="0" applyNumberFormat="1"/>
    <xf numFmtId="0" fontId="0" fillId="0" borderId="0" xfId="0" applyAlignment="1">
      <alignment wrapText="1"/>
    </xf>
    <xf numFmtId="3" fontId="0" fillId="0" borderId="0" xfId="0" applyNumberFormat="1" applyFill="1"/>
    <xf numFmtId="43" fontId="39" fillId="0" borderId="0" xfId="1" applyFont="1" applyFill="1"/>
    <xf numFmtId="3" fontId="0" fillId="0" borderId="0" xfId="0" applyNumberFormat="1" applyFill="1" applyAlignment="1">
      <alignment wrapText="1"/>
    </xf>
    <xf numFmtId="168" fontId="43" fillId="0" borderId="1" xfId="0" applyNumberFormat="1" applyFont="1" applyFill="1" applyBorder="1"/>
    <xf numFmtId="3" fontId="0" fillId="0" borderId="12" xfId="0" applyNumberFormat="1" applyFill="1" applyBorder="1"/>
    <xf numFmtId="166" fontId="0" fillId="0" borderId="1" xfId="0" applyNumberFormat="1" applyFill="1" applyBorder="1" applyAlignment="1"/>
    <xf numFmtId="0" fontId="40" fillId="0" borderId="0" xfId="0" applyFont="1" applyFill="1" applyBorder="1" applyAlignment="1">
      <alignment wrapText="1"/>
    </xf>
    <xf numFmtId="167" fontId="39" fillId="0" borderId="0" xfId="1" applyNumberFormat="1" applyFont="1"/>
    <xf numFmtId="0" fontId="0" fillId="0" borderId="0" xfId="0" applyAlignment="1">
      <alignment wrapText="1"/>
    </xf>
    <xf numFmtId="0" fontId="0" fillId="0" borderId="0" xfId="0" applyAlignment="1">
      <alignment horizontal="center"/>
    </xf>
    <xf numFmtId="0" fontId="0" fillId="0" borderId="0" xfId="0" applyAlignment="1">
      <alignment vertical="center"/>
    </xf>
    <xf numFmtId="0" fontId="0" fillId="0" borderId="1" xfId="0" applyBorder="1" applyAlignment="1">
      <alignment horizontal="center" vertical="center"/>
    </xf>
    <xf numFmtId="0" fontId="0" fillId="0" borderId="1" xfId="0" applyBorder="1" applyAlignment="1">
      <alignment vertical="center"/>
    </xf>
    <xf numFmtId="3" fontId="0" fillId="0" borderId="1" xfId="0" applyNumberFormat="1" applyBorder="1" applyAlignment="1">
      <alignment vertical="center"/>
    </xf>
    <xf numFmtId="3" fontId="0" fillId="0" borderId="1" xfId="0" applyNumberFormat="1" applyBorder="1" applyAlignment="1">
      <alignment horizontal="center" vertical="center"/>
    </xf>
    <xf numFmtId="0" fontId="0" fillId="0" borderId="1" xfId="0" applyBorder="1" applyAlignment="1">
      <alignment vertical="center" wrapText="1"/>
    </xf>
    <xf numFmtId="0" fontId="0" fillId="0" borderId="13" xfId="0" applyBorder="1" applyAlignment="1">
      <alignment horizontal="center" vertical="center"/>
    </xf>
    <xf numFmtId="0" fontId="0" fillId="0" borderId="14" xfId="0" applyBorder="1" applyAlignment="1">
      <alignment vertical="center"/>
    </xf>
    <xf numFmtId="0" fontId="0" fillId="0" borderId="15" xfId="0" applyBorder="1" applyAlignment="1">
      <alignment horizontal="center" vertical="center"/>
    </xf>
    <xf numFmtId="0" fontId="0" fillId="0" borderId="16" xfId="0" applyBorder="1" applyAlignment="1">
      <alignment vertical="center"/>
    </xf>
    <xf numFmtId="3" fontId="0" fillId="0" borderId="16" xfId="0" applyNumberFormat="1" applyBorder="1" applyAlignment="1">
      <alignment vertical="center"/>
    </xf>
    <xf numFmtId="3" fontId="0" fillId="0" borderId="16" xfId="0" applyNumberFormat="1" applyBorder="1" applyAlignment="1">
      <alignment horizontal="center" vertical="center"/>
    </xf>
    <xf numFmtId="0" fontId="0" fillId="0" borderId="16" xfId="0" applyBorder="1" applyAlignment="1">
      <alignment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0" xfId="0" applyBorder="1" applyAlignment="1">
      <alignment vertical="center"/>
    </xf>
    <xf numFmtId="3" fontId="0" fillId="0" borderId="10" xfId="0" applyNumberFormat="1" applyBorder="1" applyAlignment="1">
      <alignment vertical="center"/>
    </xf>
    <xf numFmtId="3" fontId="0" fillId="0" borderId="10" xfId="0" applyNumberFormat="1" applyBorder="1" applyAlignment="1">
      <alignment horizontal="center" vertical="center"/>
    </xf>
    <xf numFmtId="0" fontId="0" fillId="0" borderId="10" xfId="0" applyBorder="1" applyAlignment="1">
      <alignment vertical="center" wrapText="1"/>
    </xf>
    <xf numFmtId="0" fontId="0" fillId="0" borderId="10" xfId="0" applyBorder="1" applyAlignment="1">
      <alignment horizontal="center" vertical="center"/>
    </xf>
    <xf numFmtId="0" fontId="0" fillId="0" borderId="18" xfId="0" applyBorder="1" applyAlignment="1">
      <alignment vertical="center"/>
    </xf>
    <xf numFmtId="0" fontId="40" fillId="0" borderId="16" xfId="0" applyFont="1" applyBorder="1" applyAlignment="1">
      <alignment horizontal="center"/>
    </xf>
    <xf numFmtId="0" fontId="40" fillId="0" borderId="19" xfId="0" applyFont="1" applyBorder="1" applyAlignment="1">
      <alignment horizontal="center"/>
    </xf>
    <xf numFmtId="0" fontId="0" fillId="0" borderId="12"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44" fillId="0" borderId="1" xfId="0" applyFont="1" applyFill="1" applyBorder="1" applyAlignment="1">
      <alignment vertical="center"/>
    </xf>
    <xf numFmtId="3" fontId="40" fillId="0" borderId="1" xfId="0" applyNumberFormat="1" applyFont="1" applyFill="1" applyBorder="1"/>
    <xf numFmtId="0" fontId="40" fillId="0" borderId="1" xfId="0" applyFont="1" applyFill="1" applyBorder="1"/>
    <xf numFmtId="0" fontId="40" fillId="0" borderId="1" xfId="0" applyFont="1" applyFill="1" applyBorder="1" applyAlignment="1">
      <alignment wrapText="1"/>
    </xf>
    <xf numFmtId="0" fontId="40" fillId="0" borderId="1" xfId="0" applyFont="1" applyBorder="1"/>
    <xf numFmtId="0" fontId="45" fillId="0" borderId="1" xfId="0" applyFont="1" applyFill="1" applyBorder="1" applyAlignment="1">
      <alignment wrapText="1"/>
    </xf>
    <xf numFmtId="0" fontId="0" fillId="0" borderId="10" xfId="0" applyFill="1" applyBorder="1" applyAlignment="1">
      <alignment vertical="center"/>
    </xf>
    <xf numFmtId="0" fontId="0" fillId="0" borderId="0" xfId="0" applyFill="1" applyAlignment="1"/>
    <xf numFmtId="0" fontId="46" fillId="0" borderId="0" xfId="0" applyFont="1" applyFill="1" applyAlignment="1">
      <alignment vertical="center"/>
    </xf>
    <xf numFmtId="0" fontId="40" fillId="0" borderId="0" xfId="0" applyFont="1" applyFill="1" applyAlignment="1">
      <alignment wrapText="1"/>
    </xf>
    <xf numFmtId="3" fontId="0" fillId="0" borderId="10" xfId="0" applyNumberFormat="1" applyBorder="1" applyAlignment="1">
      <alignment horizontal="center"/>
    </xf>
    <xf numFmtId="0" fontId="0" fillId="0" borderId="13" xfId="0" applyBorder="1" applyAlignment="1">
      <alignment horizontal="left"/>
    </xf>
    <xf numFmtId="3" fontId="0" fillId="0" borderId="24" xfId="0" applyNumberFormat="1" applyBorder="1" applyAlignment="1">
      <alignment horizontal="center"/>
    </xf>
    <xf numFmtId="0" fontId="0" fillId="0" borderId="15" xfId="0" applyBorder="1" applyAlignment="1">
      <alignment horizontal="left"/>
    </xf>
    <xf numFmtId="0" fontId="40" fillId="0" borderId="21" xfId="0" applyFont="1" applyBorder="1" applyAlignment="1">
      <alignment horizontal="center"/>
    </xf>
    <xf numFmtId="3" fontId="40" fillId="0" borderId="22" xfId="0" applyNumberFormat="1" applyFont="1" applyBorder="1" applyAlignment="1">
      <alignment horizontal="center"/>
    </xf>
    <xf numFmtId="0" fontId="0" fillId="0" borderId="13" xfId="0" applyFont="1" applyFill="1" applyBorder="1"/>
    <xf numFmtId="0" fontId="0" fillId="0" borderId="13" xfId="0" applyBorder="1"/>
    <xf numFmtId="0" fontId="0" fillId="0" borderId="15" xfId="0" applyBorder="1"/>
    <xf numFmtId="3" fontId="0" fillId="0" borderId="25" xfId="0" applyNumberFormat="1" applyBorder="1" applyAlignment="1">
      <alignment horizontal="center"/>
    </xf>
    <xf numFmtId="0" fontId="0" fillId="0" borderId="17" xfId="0" applyBorder="1"/>
    <xf numFmtId="3" fontId="0" fillId="0" borderId="1" xfId="0" applyNumberFormat="1" applyBorder="1" applyAlignment="1">
      <alignment horizontal="right"/>
    </xf>
    <xf numFmtId="10" fontId="0" fillId="0" borderId="1" xfId="0" applyNumberFormat="1" applyBorder="1" applyAlignment="1">
      <alignment horizontal="right"/>
    </xf>
    <xf numFmtId="164" fontId="0" fillId="0" borderId="10" xfId="0" applyNumberFormat="1" applyBorder="1" applyAlignment="1">
      <alignment horizontal="right"/>
    </xf>
    <xf numFmtId="170" fontId="39" fillId="0" borderId="1" xfId="15" applyNumberFormat="1" applyFont="1" applyBorder="1" applyAlignment="1">
      <alignment horizontal="right"/>
    </xf>
    <xf numFmtId="4" fontId="0" fillId="0" borderId="1" xfId="0" applyNumberFormat="1" applyFill="1" applyBorder="1" applyAlignment="1">
      <alignment horizontal="right"/>
    </xf>
    <xf numFmtId="0" fontId="0" fillId="0" borderId="26" xfId="0" applyBorder="1" applyAlignment="1">
      <alignment horizontal="center"/>
    </xf>
    <xf numFmtId="0" fontId="0" fillId="0" borderId="26" xfId="0" applyBorder="1"/>
    <xf numFmtId="0" fontId="0" fillId="0" borderId="26" xfId="0" applyBorder="1" applyAlignment="1">
      <alignment wrapText="1"/>
    </xf>
    <xf numFmtId="167" fontId="43" fillId="0" borderId="25" xfId="0" applyNumberFormat="1" applyFont="1" applyBorder="1"/>
    <xf numFmtId="3" fontId="0" fillId="0" borderId="25" xfId="0" applyNumberFormat="1" applyBorder="1"/>
    <xf numFmtId="167" fontId="43" fillId="0" borderId="25" xfId="0" applyNumberFormat="1" applyFont="1" applyFill="1" applyBorder="1"/>
    <xf numFmtId="3" fontId="0" fillId="0" borderId="27" xfId="0" applyNumberFormat="1" applyBorder="1" applyAlignment="1">
      <alignment horizontal="center"/>
    </xf>
    <xf numFmtId="3" fontId="0" fillId="0" borderId="26" xfId="0" applyNumberFormat="1" applyBorder="1" applyAlignment="1">
      <alignment horizontal="left"/>
    </xf>
    <xf numFmtId="0" fontId="0" fillId="0" borderId="28" xfId="0" applyBorder="1" applyAlignment="1">
      <alignment horizontal="left"/>
    </xf>
    <xf numFmtId="3" fontId="0" fillId="0" borderId="29" xfId="0" applyNumberFormat="1" applyBorder="1" applyAlignment="1">
      <alignment horizontal="right"/>
    </xf>
    <xf numFmtId="3" fontId="0" fillId="0" borderId="29" xfId="0" applyNumberFormat="1" applyBorder="1" applyAlignment="1">
      <alignment horizontal="center"/>
    </xf>
    <xf numFmtId="0" fontId="40" fillId="0" borderId="1" xfId="0" applyFont="1" applyBorder="1" applyAlignment="1">
      <alignment horizontal="center"/>
    </xf>
    <xf numFmtId="0" fontId="40" fillId="6" borderId="1" xfId="0" applyFont="1" applyFill="1" applyBorder="1"/>
    <xf numFmtId="3" fontId="2" fillId="5" borderId="1" xfId="0" applyNumberFormat="1" applyFont="1" applyFill="1" applyBorder="1"/>
    <xf numFmtId="3" fontId="0" fillId="5" borderId="1" xfId="0" applyNumberFormat="1" applyFont="1" applyFill="1" applyBorder="1"/>
    <xf numFmtId="0" fontId="0" fillId="0" borderId="0" xfId="0" applyFont="1"/>
    <xf numFmtId="3" fontId="0" fillId="6" borderId="1" xfId="0" applyNumberFormat="1" applyFont="1" applyFill="1" applyBorder="1"/>
    <xf numFmtId="3" fontId="40" fillId="0" borderId="21" xfId="0" applyNumberFormat="1" applyFont="1" applyFill="1" applyBorder="1" applyAlignment="1">
      <alignment horizontal="center"/>
    </xf>
    <xf numFmtId="3" fontId="40" fillId="0" borderId="22" xfId="0" applyNumberFormat="1" applyFont="1" applyFill="1" applyBorder="1" applyAlignment="1">
      <alignment horizontal="center"/>
    </xf>
    <xf numFmtId="3" fontId="40" fillId="0" borderId="23" xfId="0" applyNumberFormat="1" applyFont="1" applyFill="1" applyBorder="1" applyAlignment="1">
      <alignment horizontal="center"/>
    </xf>
    <xf numFmtId="167" fontId="43" fillId="0" borderId="17" xfId="0" applyNumberFormat="1" applyFont="1" applyFill="1" applyBorder="1"/>
    <xf numFmtId="167" fontId="43" fillId="0" borderId="10" xfId="0" applyNumberFormat="1" applyFont="1" applyFill="1" applyBorder="1"/>
    <xf numFmtId="167" fontId="43" fillId="0" borderId="18" xfId="0" applyNumberFormat="1" applyFont="1" applyFill="1" applyBorder="1"/>
    <xf numFmtId="167" fontId="43" fillId="0" borderId="13" xfId="0" applyNumberFormat="1" applyFont="1" applyFill="1" applyBorder="1"/>
    <xf numFmtId="167" fontId="43" fillId="0" borderId="14" xfId="0" applyNumberFormat="1" applyFont="1" applyFill="1" applyBorder="1"/>
    <xf numFmtId="3" fontId="0" fillId="0" borderId="15" xfId="0" applyNumberFormat="1" applyFill="1" applyBorder="1"/>
    <xf numFmtId="3" fontId="0" fillId="0" borderId="16" xfId="0" applyNumberFormat="1" applyFill="1" applyBorder="1"/>
    <xf numFmtId="3" fontId="0" fillId="0" borderId="19" xfId="0" applyNumberFormat="1" applyFill="1" applyBorder="1"/>
    <xf numFmtId="4" fontId="0" fillId="0" borderId="16" xfId="0" applyNumberFormat="1" applyFill="1" applyBorder="1" applyAlignment="1">
      <alignment horizontal="right"/>
    </xf>
    <xf numFmtId="3" fontId="0" fillId="0" borderId="16" xfId="0" applyNumberFormat="1" applyFill="1" applyBorder="1" applyAlignment="1">
      <alignment horizontal="center"/>
    </xf>
    <xf numFmtId="0" fontId="10" fillId="0" borderId="0" xfId="0" applyFont="1" applyFill="1"/>
    <xf numFmtId="0" fontId="42" fillId="0" borderId="0" xfId="0" applyFont="1" applyFill="1" applyAlignment="1"/>
    <xf numFmtId="0" fontId="47" fillId="0" borderId="0" xfId="0" applyFont="1" applyFill="1" applyAlignment="1"/>
    <xf numFmtId="0" fontId="0" fillId="0" borderId="1" xfId="0" applyFill="1" applyBorder="1" applyAlignment="1">
      <alignment horizontal="center" wrapText="1"/>
    </xf>
    <xf numFmtId="9" fontId="0" fillId="0" borderId="1" xfId="0" applyNumberFormat="1" applyFill="1" applyBorder="1" applyAlignment="1">
      <alignment wrapText="1"/>
    </xf>
    <xf numFmtId="0" fontId="42" fillId="0" borderId="0" xfId="0" applyFont="1" applyFill="1"/>
    <xf numFmtId="0" fontId="0" fillId="0" borderId="1" xfId="0" applyFill="1" applyBorder="1" applyAlignment="1"/>
    <xf numFmtId="0" fontId="0" fillId="0" borderId="10" xfId="0" applyFill="1" applyBorder="1" applyAlignment="1"/>
    <xf numFmtId="0" fontId="0" fillId="0" borderId="10" xfId="0" applyFill="1" applyBorder="1" applyAlignment="1">
      <alignment wrapText="1"/>
    </xf>
    <xf numFmtId="171" fontId="33" fillId="0" borderId="0" xfId="11" applyFont="1"/>
    <xf numFmtId="171" fontId="34" fillId="7" borderId="0" xfId="11" applyFont="1" applyFill="1" applyAlignment="1">
      <alignment vertical="center"/>
    </xf>
    <xf numFmtId="171" fontId="35" fillId="7" borderId="0" xfId="11" applyFont="1" applyFill="1" applyBorder="1" applyAlignment="1">
      <alignment vertical="center"/>
    </xf>
    <xf numFmtId="171" fontId="33" fillId="0" borderId="0" xfId="11" applyNumberFormat="1" applyFont="1"/>
    <xf numFmtId="0" fontId="33" fillId="0" borderId="0" xfId="11" applyNumberFormat="1" applyFont="1"/>
    <xf numFmtId="0" fontId="48" fillId="0" borderId="0" xfId="11" applyNumberFormat="1" applyFont="1"/>
    <xf numFmtId="0" fontId="48" fillId="0" borderId="0" xfId="11" applyNumberFormat="1" applyFont="1" applyAlignment="1">
      <alignment horizontal="center"/>
    </xf>
    <xf numFmtId="1" fontId="33" fillId="0" borderId="0" xfId="11" applyNumberFormat="1" applyFont="1" applyAlignment="1">
      <alignment horizontal="center"/>
    </xf>
    <xf numFmtId="0" fontId="36" fillId="0" borderId="0" xfId="11" applyNumberFormat="1" applyFont="1"/>
    <xf numFmtId="0" fontId="48" fillId="0" borderId="3" xfId="11" applyNumberFormat="1" applyFont="1" applyBorder="1"/>
    <xf numFmtId="0" fontId="36" fillId="0" borderId="3" xfId="11" applyNumberFormat="1" applyFont="1" applyBorder="1"/>
    <xf numFmtId="9" fontId="49" fillId="0" borderId="3" xfId="11" applyNumberFormat="1" applyFont="1" applyBorder="1"/>
    <xf numFmtId="0" fontId="33" fillId="0" borderId="0" xfId="11" applyNumberFormat="1" applyFont="1" applyBorder="1"/>
    <xf numFmtId="37" fontId="49" fillId="8" borderId="0" xfId="11" applyNumberFormat="1" applyFont="1" applyFill="1" applyBorder="1"/>
    <xf numFmtId="0" fontId="33" fillId="8" borderId="0" xfId="11" applyNumberFormat="1" applyFont="1" applyFill="1" applyBorder="1"/>
    <xf numFmtId="9" fontId="33" fillId="8" borderId="0" xfId="16" applyFont="1" applyFill="1" applyBorder="1"/>
    <xf numFmtId="9" fontId="49" fillId="8" borderId="0" xfId="11" applyNumberFormat="1" applyFont="1" applyFill="1" applyBorder="1"/>
    <xf numFmtId="9" fontId="33" fillId="0" borderId="0" xfId="16" applyNumberFormat="1" applyFont="1"/>
    <xf numFmtId="9" fontId="49" fillId="8" borderId="0" xfId="11" applyNumberFormat="1" applyFont="1" applyFill="1" applyBorder="1" applyAlignment="1">
      <alignment vertical="center" wrapText="1"/>
    </xf>
    <xf numFmtId="10" fontId="49" fillId="8" borderId="0" xfId="11" applyNumberFormat="1" applyFont="1" applyFill="1" applyBorder="1" applyAlignment="1">
      <alignment vertical="center" wrapText="1"/>
    </xf>
    <xf numFmtId="0" fontId="36" fillId="0" borderId="0" xfId="11" applyNumberFormat="1" applyFont="1" applyBorder="1"/>
    <xf numFmtId="9" fontId="48" fillId="0" borderId="0" xfId="11" applyNumberFormat="1" applyFont="1" applyBorder="1"/>
    <xf numFmtId="9" fontId="48" fillId="0" borderId="0" xfId="11" applyNumberFormat="1" applyFont="1"/>
    <xf numFmtId="0" fontId="33" fillId="0" borderId="8" xfId="11" applyNumberFormat="1" applyFont="1" applyBorder="1"/>
    <xf numFmtId="37" fontId="49" fillId="0" borderId="0" xfId="11" applyNumberFormat="1" applyFont="1"/>
    <xf numFmtId="167" fontId="49" fillId="0" borderId="0" xfId="11" applyNumberFormat="1" applyFont="1"/>
    <xf numFmtId="173" fontId="33" fillId="0" borderId="0" xfId="4" applyNumberFormat="1" applyFont="1"/>
    <xf numFmtId="37" fontId="36" fillId="0" borderId="0" xfId="11" applyNumberFormat="1" applyFont="1"/>
    <xf numFmtId="173" fontId="48" fillId="0" borderId="0" xfId="4" applyNumberFormat="1" applyFont="1"/>
    <xf numFmtId="173" fontId="33" fillId="0" borderId="0" xfId="16" applyNumberFormat="1" applyFont="1"/>
    <xf numFmtId="173" fontId="49" fillId="0" borderId="0" xfId="4" applyNumberFormat="1" applyFont="1"/>
    <xf numFmtId="167" fontId="33" fillId="0" borderId="0" xfId="11" applyNumberFormat="1" applyFont="1"/>
    <xf numFmtId="0" fontId="33" fillId="0" borderId="0" xfId="11" applyNumberFormat="1" applyFont="1" applyFill="1"/>
    <xf numFmtId="173" fontId="49" fillId="0" borderId="0" xfId="4" applyNumberFormat="1" applyFont="1" applyFill="1"/>
    <xf numFmtId="167" fontId="33" fillId="0" borderId="0" xfId="11" applyNumberFormat="1" applyFont="1" applyFill="1"/>
    <xf numFmtId="167" fontId="49" fillId="0" borderId="0" xfId="11" applyNumberFormat="1" applyFont="1" applyFill="1"/>
    <xf numFmtId="0" fontId="37" fillId="0" borderId="0" xfId="11" applyNumberFormat="1" applyFont="1"/>
    <xf numFmtId="37" fontId="37" fillId="0" borderId="0" xfId="11" applyNumberFormat="1" applyFont="1"/>
    <xf numFmtId="37" fontId="33" fillId="0" borderId="0" xfId="11" applyNumberFormat="1" applyFont="1"/>
    <xf numFmtId="167" fontId="48" fillId="0" borderId="0" xfId="11" applyNumberFormat="1" applyFont="1"/>
    <xf numFmtId="172" fontId="49" fillId="0" borderId="0" xfId="4" applyFont="1" applyFill="1"/>
    <xf numFmtId="0" fontId="36" fillId="0" borderId="0" xfId="11" applyNumberFormat="1" applyFont="1" applyFill="1"/>
    <xf numFmtId="167" fontId="48" fillId="0" borderId="0" xfId="11" applyNumberFormat="1" applyFont="1" applyFill="1"/>
    <xf numFmtId="0" fontId="41" fillId="0" borderId="0" xfId="0" applyFont="1"/>
    <xf numFmtId="3" fontId="41" fillId="0" borderId="0" xfId="0" applyNumberFormat="1" applyFont="1" applyFill="1" applyBorder="1" applyAlignment="1">
      <alignment vertical="top" wrapText="1"/>
    </xf>
    <xf numFmtId="0" fontId="40" fillId="0" borderId="26" xfId="0" applyFont="1" applyBorder="1" applyAlignment="1">
      <alignment horizontal="center"/>
    </xf>
    <xf numFmtId="3" fontId="40" fillId="0" borderId="25" xfId="0" applyNumberFormat="1" applyFont="1" applyBorder="1" applyAlignment="1">
      <alignment horizontal="center"/>
    </xf>
    <xf numFmtId="3" fontId="40" fillId="0" borderId="1" xfId="0" applyNumberFormat="1" applyFont="1" applyBorder="1" applyAlignment="1">
      <alignment horizontal="center"/>
    </xf>
    <xf numFmtId="3" fontId="50" fillId="0" borderId="0" xfId="0" applyNumberFormat="1" applyFont="1" applyFill="1" applyBorder="1" applyAlignment="1">
      <alignment vertical="top" wrapText="1"/>
    </xf>
    <xf numFmtId="0" fontId="40" fillId="0" borderId="0" xfId="0" applyFont="1" applyAlignment="1">
      <alignment horizontal="center" wrapText="1"/>
    </xf>
    <xf numFmtId="0" fontId="0" fillId="0" borderId="0" xfId="0" applyBorder="1" applyAlignment="1">
      <alignment wrapText="1"/>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3" borderId="5" xfId="0" applyFont="1" applyFill="1" applyBorder="1" applyAlignment="1">
      <alignment horizontal="center"/>
    </xf>
    <xf numFmtId="0" fontId="3" fillId="3" borderId="0" xfId="0" applyFont="1" applyFill="1" applyBorder="1" applyAlignment="1">
      <alignment horizontal="center"/>
    </xf>
    <xf numFmtId="0" fontId="3" fillId="3" borderId="6" xfId="0" applyFont="1" applyFill="1" applyBorder="1" applyAlignment="1">
      <alignment horizontal="center"/>
    </xf>
    <xf numFmtId="0" fontId="4" fillId="3" borderId="31" xfId="0" applyFont="1" applyFill="1" applyBorder="1" applyAlignment="1">
      <alignment horizontal="center" vertical="center"/>
    </xf>
    <xf numFmtId="0" fontId="4" fillId="3" borderId="32" xfId="0" applyFont="1" applyFill="1" applyBorder="1" applyAlignment="1">
      <alignment horizontal="center" vertical="center"/>
    </xf>
    <xf numFmtId="0" fontId="5" fillId="3" borderId="32" xfId="0" applyFont="1" applyFill="1" applyBorder="1" applyAlignment="1">
      <alignment horizontal="center" vertical="center"/>
    </xf>
    <xf numFmtId="0" fontId="6" fillId="4" borderId="31" xfId="0" applyFont="1" applyFill="1" applyBorder="1" applyAlignment="1">
      <alignment horizontal="center"/>
    </xf>
    <xf numFmtId="0" fontId="6" fillId="4" borderId="32" xfId="0" applyFont="1" applyFill="1" applyBorder="1" applyAlignment="1">
      <alignment horizontal="center"/>
    </xf>
    <xf numFmtId="0" fontId="6" fillId="4" borderId="33" xfId="0" applyFont="1" applyFill="1" applyBorder="1" applyAlignment="1">
      <alignment horizontal="center"/>
    </xf>
    <xf numFmtId="0" fontId="4" fillId="3" borderId="31" xfId="0" applyFont="1" applyFill="1" applyBorder="1" applyAlignment="1"/>
    <xf numFmtId="0" fontId="4" fillId="3" borderId="32" xfId="0" applyFont="1" applyFill="1" applyBorder="1" applyAlignment="1"/>
    <xf numFmtId="0" fontId="5" fillId="3" borderId="33" xfId="0" applyFont="1" applyFill="1" applyBorder="1" applyAlignment="1"/>
    <xf numFmtId="0" fontId="0" fillId="3" borderId="32" xfId="0" applyFill="1" applyBorder="1" applyAlignment="1"/>
    <xf numFmtId="0" fontId="0" fillId="3" borderId="33" xfId="0" applyFill="1" applyBorder="1" applyAlignment="1"/>
    <xf numFmtId="0" fontId="7" fillId="2" borderId="0" xfId="0" applyFont="1" applyFill="1" applyBorder="1" applyAlignment="1">
      <alignment vertical="top"/>
    </xf>
    <xf numFmtId="0" fontId="7" fillId="2" borderId="30" xfId="0" applyFont="1" applyFill="1" applyBorder="1" applyAlignment="1">
      <alignment vertical="top"/>
    </xf>
    <xf numFmtId="0" fontId="7" fillId="2" borderId="0" xfId="0" applyFont="1" applyFill="1" applyBorder="1" applyAlignment="1"/>
    <xf numFmtId="3" fontId="0" fillId="0" borderId="1" xfId="0" applyNumberFormat="1" applyBorder="1" applyAlignment="1"/>
    <xf numFmtId="3" fontId="0" fillId="0" borderId="34" xfId="0" applyNumberFormat="1" applyBorder="1" applyAlignment="1">
      <alignment horizontal="left"/>
    </xf>
    <xf numFmtId="3" fontId="0" fillId="0" borderId="35" xfId="0" applyNumberFormat="1" applyBorder="1" applyAlignment="1">
      <alignment horizontal="left"/>
    </xf>
    <xf numFmtId="3" fontId="0" fillId="0" borderId="36" xfId="0" applyNumberFormat="1" applyBorder="1" applyAlignment="1">
      <alignment horizontal="left"/>
    </xf>
    <xf numFmtId="3" fontId="40" fillId="0" borderId="37" xfId="0" applyNumberFormat="1" applyFont="1" applyBorder="1" applyAlignment="1">
      <alignment horizontal="center"/>
    </xf>
    <xf numFmtId="3" fontId="40" fillId="0" borderId="32" xfId="0" applyNumberFormat="1" applyFont="1" applyBorder="1" applyAlignment="1">
      <alignment horizontal="center"/>
    </xf>
    <xf numFmtId="3" fontId="40" fillId="0" borderId="33" xfId="0" applyNumberFormat="1" applyFont="1" applyBorder="1" applyAlignment="1">
      <alignment horizontal="center"/>
    </xf>
    <xf numFmtId="3" fontId="0" fillId="0" borderId="26" xfId="0" applyNumberFormat="1" applyBorder="1" applyAlignment="1">
      <alignment horizontal="center"/>
    </xf>
    <xf numFmtId="3" fontId="0" fillId="0" borderId="27" xfId="0" applyNumberFormat="1" applyBorder="1" applyAlignment="1">
      <alignment horizontal="center"/>
    </xf>
    <xf numFmtId="3" fontId="0" fillId="0" borderId="25" xfId="0" applyNumberFormat="1" applyBorder="1" applyAlignment="1">
      <alignment horizontal="center"/>
    </xf>
    <xf numFmtId="3" fontId="0" fillId="0" borderId="14" xfId="0" applyNumberFormat="1" applyBorder="1" applyAlignment="1"/>
    <xf numFmtId="3" fontId="0" fillId="0" borderId="10" xfId="0" applyNumberFormat="1" applyBorder="1" applyAlignment="1"/>
    <xf numFmtId="3" fontId="0" fillId="0" borderId="18" xfId="0" applyNumberFormat="1" applyBorder="1" applyAlignment="1"/>
    <xf numFmtId="3" fontId="0" fillId="0" borderId="38" xfId="0" applyNumberFormat="1" applyFill="1" applyBorder="1" applyAlignment="1">
      <alignment horizontal="left"/>
    </xf>
    <xf numFmtId="3" fontId="0" fillId="0" borderId="39" xfId="0" applyNumberFormat="1" applyFill="1" applyBorder="1" applyAlignment="1">
      <alignment horizontal="left"/>
    </xf>
    <xf numFmtId="3" fontId="0" fillId="0" borderId="40" xfId="0" applyNumberFormat="1" applyFill="1" applyBorder="1" applyAlignment="1">
      <alignment horizontal="left"/>
    </xf>
    <xf numFmtId="3" fontId="0" fillId="0" borderId="26" xfId="0" applyNumberFormat="1" applyBorder="1" applyAlignment="1">
      <alignment horizontal="left"/>
    </xf>
    <xf numFmtId="3" fontId="0" fillId="0" borderId="27" xfId="0" applyNumberFormat="1" applyBorder="1" applyAlignment="1">
      <alignment horizontal="left"/>
    </xf>
    <xf numFmtId="3" fontId="0" fillId="0" borderId="24" xfId="0" applyNumberFormat="1" applyBorder="1" applyAlignment="1">
      <alignment horizontal="left"/>
    </xf>
    <xf numFmtId="0" fontId="0" fillId="0" borderId="0" xfId="0" applyAlignment="1">
      <alignment wrapText="1"/>
    </xf>
    <xf numFmtId="0" fontId="0" fillId="0" borderId="0" xfId="0" applyFill="1" applyBorder="1" applyAlignment="1">
      <alignment wrapText="1"/>
    </xf>
    <xf numFmtId="3" fontId="0" fillId="0" borderId="1" xfId="0" applyNumberFormat="1" applyFill="1" applyBorder="1" applyAlignment="1"/>
    <xf numFmtId="0" fontId="0" fillId="0" borderId="0" xfId="0" applyBorder="1" applyAlignment="1">
      <alignment horizontal="center" wrapText="1"/>
    </xf>
    <xf numFmtId="0" fontId="0" fillId="0" borderId="0" xfId="0" applyBorder="1" applyAlignment="1">
      <alignment horizontal="center" vertical="center" wrapText="1"/>
    </xf>
    <xf numFmtId="0" fontId="51" fillId="0" borderId="0" xfId="0" quotePrefix="1" applyFont="1" applyBorder="1" applyAlignment="1">
      <alignment horizontal="center" wrapText="1"/>
    </xf>
    <xf numFmtId="0" fontId="51" fillId="0" borderId="0" xfId="0" applyFont="1" applyBorder="1" applyAlignment="1">
      <alignment horizontal="center" wrapText="1"/>
    </xf>
    <xf numFmtId="169" fontId="0" fillId="0" borderId="12" xfId="0" applyNumberFormat="1" applyFill="1" applyBorder="1" applyAlignment="1"/>
    <xf numFmtId="0" fontId="0" fillId="0" borderId="10" xfId="0" applyBorder="1"/>
    <xf numFmtId="0" fontId="0" fillId="0" borderId="12" xfId="0" applyBorder="1" applyAlignment="1"/>
    <xf numFmtId="0" fontId="0" fillId="0" borderId="10" xfId="0" applyBorder="1" applyAlignment="1"/>
    <xf numFmtId="0" fontId="0" fillId="0" borderId="12" xfId="0" applyBorder="1" applyAlignment="1">
      <alignment wrapText="1"/>
    </xf>
    <xf numFmtId="0" fontId="0" fillId="0" borderId="10" xfId="0" applyBorder="1" applyAlignment="1">
      <alignment wrapText="1"/>
    </xf>
    <xf numFmtId="0" fontId="40" fillId="0" borderId="29"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41" xfId="0" applyFont="1" applyBorder="1" applyAlignment="1">
      <alignment horizontal="center" vertical="center" wrapText="1"/>
    </xf>
    <xf numFmtId="0" fontId="0" fillId="0" borderId="0" xfId="0" applyAlignment="1">
      <alignment horizontal="center"/>
    </xf>
    <xf numFmtId="0" fontId="40" fillId="0" borderId="28" xfId="0" applyFont="1" applyBorder="1" applyAlignment="1">
      <alignment horizontal="center" vertical="center" wrapText="1"/>
    </xf>
    <xf numFmtId="0" fontId="40" fillId="0" borderId="15" xfId="0" applyFont="1" applyBorder="1" applyAlignment="1">
      <alignment horizontal="center" vertical="center" wrapText="1"/>
    </xf>
    <xf numFmtId="0" fontId="41" fillId="0" borderId="0" xfId="0" applyFont="1" applyFill="1"/>
    <xf numFmtId="3" fontId="0" fillId="0" borderId="1" xfId="0" applyNumberFormat="1" applyFill="1" applyBorder="1" applyAlignment="1">
      <alignment wrapText="1"/>
    </xf>
    <xf numFmtId="165" fontId="0" fillId="0" borderId="16" xfId="0" applyNumberFormat="1" applyFill="1" applyBorder="1" applyAlignment="1">
      <alignment horizontal="right"/>
    </xf>
    <xf numFmtId="3" fontId="0" fillId="0" borderId="38" xfId="0" applyNumberFormat="1" applyFill="1" applyBorder="1" applyAlignment="1">
      <alignment wrapText="1"/>
    </xf>
    <xf numFmtId="3" fontId="0" fillId="0" borderId="39" xfId="0" applyNumberFormat="1" applyFill="1" applyBorder="1" applyAlignment="1">
      <alignment wrapText="1"/>
    </xf>
    <xf numFmtId="3" fontId="0" fillId="0" borderId="40" xfId="0" applyNumberFormat="1" applyFill="1" applyBorder="1" applyAlignment="1">
      <alignment wrapText="1"/>
    </xf>
    <xf numFmtId="3" fontId="40" fillId="0" borderId="1" xfId="0" applyNumberFormat="1" applyFont="1" applyFill="1" applyBorder="1" applyAlignment="1">
      <alignment horizontal="center"/>
    </xf>
    <xf numFmtId="3" fontId="0" fillId="0" borderId="26" xfId="0" applyNumberFormat="1" applyFill="1" applyBorder="1" applyAlignment="1">
      <alignment wrapText="1"/>
    </xf>
    <xf numFmtId="3" fontId="0" fillId="0" borderId="27" xfId="0" applyNumberFormat="1" applyFill="1" applyBorder="1" applyAlignment="1">
      <alignment wrapText="1"/>
    </xf>
    <xf numFmtId="3" fontId="0" fillId="0" borderId="25" xfId="0" applyNumberFormat="1" applyFill="1" applyBorder="1" applyAlignment="1">
      <alignment wrapText="1"/>
    </xf>
    <xf numFmtId="0" fontId="0" fillId="0" borderId="1" xfId="0" quotePrefix="1" applyFill="1" applyBorder="1" applyAlignment="1">
      <alignment wrapText="1"/>
    </xf>
  </cellXfs>
  <cellStyles count="20">
    <cellStyle name="Comma" xfId="1" builtinId="3"/>
    <cellStyle name="Comma 2" xfId="2"/>
    <cellStyle name="Comma 3" xfId="3"/>
    <cellStyle name="Comma 4" xfId="4"/>
    <cellStyle name="Comma 5" xfId="5"/>
    <cellStyle name="Comma 6" xfId="6"/>
    <cellStyle name="Comma 6 2" xfId="7"/>
    <cellStyle name="Comma 7" xfId="8"/>
    <cellStyle name="Currency 2" xfId="9"/>
    <cellStyle name="Followed Hyperlink" xfId="19" builtinId="9" hidden="1"/>
    <cellStyle name="HEADINGS" xfId="10"/>
    <cellStyle name="Hyperlink" xfId="18" builtinId="8" hidden="1"/>
    <cellStyle name="Normal" xfId="0" builtinId="0"/>
    <cellStyle name="Normal 2" xfId="11"/>
    <cellStyle name="Normal 3" xfId="12"/>
    <cellStyle name="Normal 3 2" xfId="13"/>
    <cellStyle name="Normal 6" xfId="14"/>
    <cellStyle name="Percent" xfId="15" builtinId="5"/>
    <cellStyle name="Percent 2" xfId="16"/>
    <cellStyle name="Percent 3" xfId="17"/>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drawing1.xml><?xml version="1.0" encoding="utf-8"?>
<xdr:wsDr xmlns:xdr="http://schemas.openxmlformats.org/drawingml/2006/spreadsheetDrawing" xmlns:a="http://schemas.openxmlformats.org/drawingml/2006/main">
  <xdr:twoCellAnchor>
    <xdr:from>
      <xdr:col>3</xdr:col>
      <xdr:colOff>52917</xdr:colOff>
      <xdr:row>8</xdr:row>
      <xdr:rowOff>21166</xdr:rowOff>
    </xdr:from>
    <xdr:to>
      <xdr:col>3</xdr:col>
      <xdr:colOff>257386</xdr:colOff>
      <xdr:row>9</xdr:row>
      <xdr:rowOff>127000</xdr:rowOff>
    </xdr:to>
    <xdr:sp macro="" textlink="">
      <xdr:nvSpPr>
        <xdr:cNvPr id="2" name="Right Brace 1"/>
        <xdr:cNvSpPr/>
      </xdr:nvSpPr>
      <xdr:spPr>
        <a:xfrm>
          <a:off x="1862667" y="1326091"/>
          <a:ext cx="204469" cy="267759"/>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xzabaleta/Documents/SCBiopower/Budgets/Financial%20Model/SCBio%20Capex%20and%20Costings%20for%20Biomass%20Supply%20corrected%200331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nakadda/Library/Caches/TemporaryItems/Outlook%20Temp/DELLSERVER/Projects/0714%20VRM%20Green%20Project%20Thailand/F%20Financial/VRM%20Cassava%20base%20mode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ilajude/Library/Mail%20Downloads/DELLSERVER/Projects/0624%20Greenfield%20Ethanol%20Vietnam/Design/Cogen%20Plant%20and%20Ethanol%20Production/200%20klpd%20Plant/070314%20Cassava%20Chips%20to%20%20200klpd%20Ethan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harles/AppData/Local/Microsoft/Windows/Temporary%20Internet%20Files/Content.Outlook/DDRI4O97/110111%2017.5MW%20Phil.%20Biomass%20Model101223mem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Charles/Documents/SCBP/SCBP%2018MW%20CS%20working%20copy.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milajude/Library/Mail%20Downloads/SanCarlos-CER_02Oct201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asic Assumptions"/>
      <sheetName val="Eqpt Assumptions"/>
      <sheetName val="Personnel Assumptions"/>
      <sheetName val="VolumeCalcs"/>
      <sheetName val="LogisticsCalcs"/>
      <sheetName val="ECP Calcs"/>
      <sheetName val="CAPEX"/>
      <sheetName val="Salaries"/>
      <sheetName val="Summary"/>
      <sheetName val="Notes"/>
      <sheetName val="illustration"/>
      <sheetName val="Sheet1"/>
    </sheetNames>
    <sheetDataSet>
      <sheetData sheetId="0">
        <row r="29">
          <cell r="F29">
            <v>0.3</v>
          </cell>
        </row>
        <row r="30">
          <cell r="F30">
            <v>0.1</v>
          </cell>
        </row>
        <row r="31">
          <cell r="F31">
            <v>0.45</v>
          </cell>
        </row>
      </sheetData>
      <sheetData sheetId="1"/>
      <sheetData sheetId="2"/>
      <sheetData sheetId="3"/>
      <sheetData sheetId="4"/>
      <sheetData sheetId="5">
        <row r="11">
          <cell r="AF11">
            <v>1459.2113576248314</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rojCost"/>
      <sheetName val="Assum"/>
      <sheetName val="Returns"/>
      <sheetName val="PlantIn"/>
    </sheetNames>
    <sheetDataSet>
      <sheetData sheetId="0" refreshError="1"/>
      <sheetData sheetId="1" refreshError="1"/>
      <sheetData sheetId="2" refreshError="1"/>
      <sheetData sheetId="3"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thanol CO2 Starch"/>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hanges"/>
      <sheetName val="Assum"/>
      <sheetName val="Inputs"/>
      <sheetName val="ProjCost"/>
      <sheetName val="NewProjCost"/>
      <sheetName val="ConsSch"/>
      <sheetName val="ConsCflow"/>
      <sheetName val="Depre"/>
      <sheetName val="Finance"/>
      <sheetName val="ECP"/>
      <sheetName val="Fuel"/>
      <sheetName val="Rev"/>
      <sheetName val="O&amp;MCosts"/>
      <sheetName val="Manpower"/>
      <sheetName val="Tax"/>
      <sheetName val="IncSt"/>
      <sheetName val="Cflow"/>
      <sheetName val="BS"/>
      <sheetName val="Ratios"/>
      <sheetName val="Returns"/>
      <sheetName val="Summ PhP"/>
      <sheetName val="Summ US$"/>
      <sheetName val="NewConsSch"/>
      <sheetName val="NewConsC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73">
          <cell r="F73">
            <v>0</v>
          </cell>
        </row>
        <row r="77">
          <cell r="F77">
            <v>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ssum"/>
      <sheetName val="LHVs"/>
      <sheetName val="FuelMix"/>
      <sheetName val="FuelCost"/>
      <sheetName val="FuelAnalysis"/>
      <sheetName val="ProjCostInput"/>
      <sheetName val="ConsSch"/>
      <sheetName val="Summ PhP"/>
      <sheetName val="Summ US$"/>
      <sheetName val="Returns"/>
      <sheetName val="Inputs"/>
      <sheetName val="ConsCflow"/>
      <sheetName val="Rev"/>
      <sheetName val="Cflow"/>
      <sheetName val="BS"/>
      <sheetName val="Depre"/>
      <sheetName val="O&amp;MCosts"/>
      <sheetName val="IncSt"/>
      <sheetName val="Finance"/>
      <sheetName val="Tax"/>
      <sheetName val="Rat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tro"/>
      <sheetName val="Assumption"/>
      <sheetName val="BEaerobic"/>
      <sheetName val="BE Power "/>
      <sheetName val="PE18"/>
      <sheetName val="PE42"/>
      <sheetName val="Summary"/>
    </sheetNames>
    <sheetDataSet>
      <sheetData sheetId="0">
        <row r="10">
          <cell r="G10" t="str">
            <v>San Carlos Bio Power Plant</v>
          </cell>
        </row>
      </sheetData>
      <sheetData sheetId="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BA63"/>
  <sheetViews>
    <sheetView topLeftCell="A27" zoomScale="80" zoomScaleNormal="80" zoomScalePageLayoutView="80" workbookViewId="0">
      <selection activeCell="O26" sqref="O26"/>
    </sheetView>
  </sheetViews>
  <sheetFormatPr defaultColWidth="8.85546875" defaultRowHeight="15"/>
  <cols>
    <col min="1" max="1" width="1.7109375" customWidth="1"/>
    <col min="7" max="7" width="36.7109375" customWidth="1"/>
    <col min="8" max="8" width="4.7109375" customWidth="1"/>
    <col min="9" max="9" width="3.7109375" customWidth="1"/>
    <col min="14" max="14" width="5.7109375" customWidth="1"/>
    <col min="15" max="15" width="30.7109375" customWidth="1"/>
    <col min="16" max="16" width="4.7109375" customWidth="1"/>
  </cols>
  <sheetData>
    <row r="1" spans="1:53" ht="15.75" thickBot="1">
      <c r="A1" s="8"/>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row>
    <row r="2" spans="1:53" ht="15.75" thickBot="1">
      <c r="A2" s="8"/>
      <c r="B2" s="9"/>
      <c r="C2" s="10"/>
      <c r="D2" s="10"/>
      <c r="E2" s="10"/>
      <c r="F2" s="10"/>
      <c r="G2" s="10"/>
      <c r="H2" s="10"/>
      <c r="I2" s="10"/>
      <c r="J2" s="10"/>
      <c r="K2" s="10"/>
      <c r="L2" s="10"/>
      <c r="M2" s="10"/>
      <c r="N2" s="10"/>
      <c r="O2" s="10"/>
      <c r="P2" s="10"/>
      <c r="Q2" s="11"/>
      <c r="R2" s="12"/>
      <c r="S2" s="12"/>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row>
    <row r="3" spans="1:53" ht="26.25">
      <c r="A3" s="8"/>
      <c r="B3" s="13"/>
      <c r="C3" s="12"/>
      <c r="D3" s="12"/>
      <c r="E3" s="239" t="s">
        <v>22</v>
      </c>
      <c r="F3" s="240"/>
      <c r="G3" s="240"/>
      <c r="H3" s="240"/>
      <c r="I3" s="240"/>
      <c r="J3" s="240"/>
      <c r="K3" s="240"/>
      <c r="L3" s="240"/>
      <c r="M3" s="240"/>
      <c r="N3" s="240"/>
      <c r="O3" s="241"/>
      <c r="P3" s="12"/>
      <c r="Q3" s="14"/>
      <c r="R3" s="12"/>
      <c r="S3" s="12"/>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row>
    <row r="4" spans="1:53" ht="26.25">
      <c r="A4" s="8"/>
      <c r="B4" s="13"/>
      <c r="C4" s="12"/>
      <c r="D4" s="12"/>
      <c r="E4" s="242" t="s">
        <v>80</v>
      </c>
      <c r="F4" s="243"/>
      <c r="G4" s="243"/>
      <c r="H4" s="243"/>
      <c r="I4" s="243"/>
      <c r="J4" s="243"/>
      <c r="K4" s="243"/>
      <c r="L4" s="243"/>
      <c r="M4" s="243"/>
      <c r="N4" s="243"/>
      <c r="O4" s="244"/>
      <c r="P4" s="12"/>
      <c r="Q4" s="14"/>
      <c r="R4" s="12"/>
      <c r="S4" s="12"/>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row>
    <row r="5" spans="1:53">
      <c r="A5" s="8"/>
      <c r="B5" s="13"/>
      <c r="C5" s="12"/>
      <c r="D5" s="12"/>
      <c r="E5" s="15"/>
      <c r="F5" s="16"/>
      <c r="G5" s="16"/>
      <c r="H5" s="16"/>
      <c r="I5" s="16"/>
      <c r="J5" s="16"/>
      <c r="K5" s="16"/>
      <c r="L5" s="16"/>
      <c r="M5" s="16"/>
      <c r="N5" s="16"/>
      <c r="O5" s="17"/>
      <c r="P5" s="12"/>
      <c r="Q5" s="14"/>
      <c r="R5" s="12"/>
      <c r="S5" s="12"/>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row>
    <row r="6" spans="1:53" ht="15.75" thickBot="1">
      <c r="A6" s="8"/>
      <c r="B6" s="13"/>
      <c r="C6" s="12"/>
      <c r="D6" s="12"/>
      <c r="E6" s="18"/>
      <c r="F6" s="19"/>
      <c r="G6" s="19"/>
      <c r="H6" s="19"/>
      <c r="I6" s="19"/>
      <c r="J6" s="19"/>
      <c r="K6" s="19"/>
      <c r="L6" s="19"/>
      <c r="M6" s="19"/>
      <c r="N6" s="19"/>
      <c r="O6" s="20"/>
      <c r="P6" s="12"/>
      <c r="Q6" s="14"/>
      <c r="R6" s="12"/>
      <c r="S6" s="12"/>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row>
    <row r="7" spans="1:53">
      <c r="A7" s="8"/>
      <c r="B7" s="13"/>
      <c r="C7" s="12"/>
      <c r="D7" s="12"/>
      <c r="E7" s="12"/>
      <c r="F7" s="12"/>
      <c r="G7" s="12"/>
      <c r="H7" s="12"/>
      <c r="I7" s="12"/>
      <c r="J7" s="12"/>
      <c r="K7" s="12"/>
      <c r="L7" s="12"/>
      <c r="M7" s="12"/>
      <c r="N7" s="12"/>
      <c r="O7" s="12"/>
      <c r="P7" s="12"/>
      <c r="Q7" s="14"/>
      <c r="R7" s="12"/>
      <c r="S7" s="12"/>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row>
    <row r="8" spans="1:53">
      <c r="A8" s="8"/>
      <c r="B8" s="13"/>
      <c r="C8" s="12"/>
      <c r="D8" s="12"/>
      <c r="E8" s="12"/>
      <c r="F8" s="12"/>
      <c r="G8" s="12"/>
      <c r="H8" s="12"/>
      <c r="I8" s="12"/>
      <c r="J8" s="12"/>
      <c r="K8" s="12"/>
      <c r="L8" s="12"/>
      <c r="M8" s="12"/>
      <c r="N8" s="12"/>
      <c r="O8" s="12"/>
      <c r="P8" s="12"/>
      <c r="Q8" s="14"/>
      <c r="R8" s="12"/>
      <c r="S8" s="12"/>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row>
    <row r="9" spans="1:53" ht="15.75" thickBot="1">
      <c r="A9" s="8"/>
      <c r="B9" s="13"/>
      <c r="C9" s="12"/>
      <c r="D9" s="12"/>
      <c r="E9" s="12"/>
      <c r="F9" s="12"/>
      <c r="G9" s="12"/>
      <c r="H9" s="12"/>
      <c r="I9" s="12"/>
      <c r="J9" s="12"/>
      <c r="K9" s="12"/>
      <c r="L9" s="12"/>
      <c r="M9" s="12"/>
      <c r="N9" s="12"/>
      <c r="O9" s="12"/>
      <c r="P9" s="12"/>
      <c r="Q9" s="14"/>
      <c r="R9" s="12"/>
      <c r="S9" s="12"/>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row>
    <row r="10" spans="1:53" ht="24" thickBot="1">
      <c r="A10" s="8"/>
      <c r="B10" s="13"/>
      <c r="C10" s="245" t="s">
        <v>23</v>
      </c>
      <c r="D10" s="246"/>
      <c r="E10" s="246"/>
      <c r="F10" s="247"/>
      <c r="G10" s="248" t="s">
        <v>34</v>
      </c>
      <c r="H10" s="249"/>
      <c r="I10" s="249"/>
      <c r="J10" s="249"/>
      <c r="K10" s="249"/>
      <c r="L10" s="249"/>
      <c r="M10" s="249"/>
      <c r="N10" s="250"/>
      <c r="O10" s="12"/>
      <c r="P10" s="12"/>
      <c r="Q10" s="14"/>
      <c r="R10" s="12"/>
      <c r="S10" s="12"/>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row>
    <row r="11" spans="1:53">
      <c r="A11" s="8"/>
      <c r="B11" s="13"/>
      <c r="C11" s="12"/>
      <c r="D11" s="12"/>
      <c r="E11" s="12"/>
      <c r="F11" s="12"/>
      <c r="G11" s="12"/>
      <c r="H11" s="12"/>
      <c r="I11" s="12"/>
      <c r="J11" s="12"/>
      <c r="K11" s="12"/>
      <c r="L11" s="12"/>
      <c r="M11" s="12"/>
      <c r="N11" s="12"/>
      <c r="O11" s="12"/>
      <c r="P11" s="12"/>
      <c r="Q11" s="14"/>
      <c r="R11" s="12"/>
      <c r="S11" s="12"/>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row>
    <row r="12" spans="1:53">
      <c r="A12" s="8"/>
      <c r="B12" s="13"/>
      <c r="C12" s="12"/>
      <c r="D12" s="12"/>
      <c r="E12" s="12"/>
      <c r="F12" s="12"/>
      <c r="G12" s="12"/>
      <c r="H12" s="12"/>
      <c r="I12" s="12"/>
      <c r="J12" s="12"/>
      <c r="K12" s="12"/>
      <c r="L12" s="12"/>
      <c r="M12" s="12"/>
      <c r="N12" s="12"/>
      <c r="O12" s="12"/>
      <c r="P12" s="12"/>
      <c r="Q12" s="14"/>
      <c r="R12" s="12"/>
      <c r="S12" s="12"/>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row>
    <row r="13" spans="1:53" ht="15.75" thickBot="1">
      <c r="A13" s="8"/>
      <c r="B13" s="13"/>
      <c r="C13" s="12"/>
      <c r="D13" s="12"/>
      <c r="E13" s="12"/>
      <c r="F13" s="12"/>
      <c r="G13" s="12"/>
      <c r="H13" s="12"/>
      <c r="I13" s="12"/>
      <c r="J13" s="12"/>
      <c r="K13" s="12"/>
      <c r="L13" s="12"/>
      <c r="M13" s="12"/>
      <c r="N13" s="12"/>
      <c r="O13" s="12"/>
      <c r="P13" s="12"/>
      <c r="Q13" s="14"/>
      <c r="R13" s="12"/>
      <c r="S13" s="12"/>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row>
    <row r="14" spans="1:53" ht="24" thickBot="1">
      <c r="A14" s="8"/>
      <c r="B14" s="13"/>
      <c r="C14" s="251" t="s">
        <v>24</v>
      </c>
      <c r="D14" s="252"/>
      <c r="E14" s="252"/>
      <c r="F14" s="253"/>
      <c r="G14" s="10"/>
      <c r="H14" s="11"/>
      <c r="I14" s="12"/>
      <c r="J14" s="251" t="s">
        <v>25</v>
      </c>
      <c r="K14" s="254"/>
      <c r="L14" s="254"/>
      <c r="M14" s="254"/>
      <c r="N14" s="255"/>
      <c r="O14" s="21"/>
      <c r="P14" s="11"/>
      <c r="Q14" s="14"/>
      <c r="R14" s="12"/>
      <c r="S14" s="12"/>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row>
    <row r="15" spans="1:53">
      <c r="A15" s="8"/>
      <c r="B15" s="13"/>
      <c r="C15" s="13"/>
      <c r="D15" s="12"/>
      <c r="E15" s="12"/>
      <c r="F15" s="12"/>
      <c r="G15" s="12"/>
      <c r="H15" s="14"/>
      <c r="I15" s="12"/>
      <c r="J15" s="13"/>
      <c r="K15" s="12"/>
      <c r="L15" s="12"/>
      <c r="M15" s="12"/>
      <c r="N15" s="12"/>
      <c r="O15" s="12"/>
      <c r="P15" s="14"/>
      <c r="Q15" s="14"/>
      <c r="R15" s="12"/>
      <c r="S15" s="12"/>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row>
    <row r="16" spans="1:53">
      <c r="A16" s="8"/>
      <c r="B16" s="13"/>
      <c r="C16" s="13"/>
      <c r="D16" s="22"/>
      <c r="E16" s="22"/>
      <c r="F16" s="22"/>
      <c r="G16" s="23"/>
      <c r="H16" s="14"/>
      <c r="I16" s="12"/>
      <c r="J16" s="13"/>
      <c r="K16" s="12"/>
      <c r="L16" s="12"/>
      <c r="M16" s="12"/>
      <c r="N16" s="12"/>
      <c r="O16" s="12"/>
      <c r="P16" s="14"/>
      <c r="Q16" s="14"/>
      <c r="R16" s="12"/>
      <c r="S16" s="12"/>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row>
    <row r="17" spans="1:53">
      <c r="A17" s="8"/>
      <c r="B17" s="13"/>
      <c r="C17" s="13"/>
      <c r="D17" s="256" t="s">
        <v>4</v>
      </c>
      <c r="E17" s="256"/>
      <c r="F17" s="257"/>
      <c r="G17" s="25">
        <v>2015</v>
      </c>
      <c r="H17" s="26"/>
      <c r="I17" s="27"/>
      <c r="J17" s="13"/>
      <c r="K17" s="258" t="s">
        <v>5</v>
      </c>
      <c r="L17" s="258"/>
      <c r="M17" s="258"/>
      <c r="N17" s="28"/>
      <c r="O17" s="25" t="s">
        <v>143</v>
      </c>
      <c r="P17" s="14"/>
      <c r="Q17" s="14"/>
      <c r="R17" s="12"/>
      <c r="S17" s="12"/>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row>
    <row r="18" spans="1:53">
      <c r="A18" s="8"/>
      <c r="B18" s="13"/>
      <c r="C18" s="13"/>
      <c r="D18" s="22"/>
      <c r="E18" s="22"/>
      <c r="F18" s="22"/>
      <c r="G18" s="23"/>
      <c r="H18" s="14"/>
      <c r="I18" s="12"/>
      <c r="J18" s="13"/>
      <c r="K18" s="12"/>
      <c r="L18" s="12"/>
      <c r="M18" s="12"/>
      <c r="N18" s="12"/>
      <c r="O18" s="23"/>
      <c r="P18" s="14"/>
      <c r="Q18" s="14"/>
      <c r="R18" s="12"/>
      <c r="S18" s="12"/>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row>
    <row r="19" spans="1:53">
      <c r="A19" s="8"/>
      <c r="B19" s="13"/>
      <c r="C19" s="13"/>
      <c r="D19" s="256" t="s">
        <v>6</v>
      </c>
      <c r="E19" s="256"/>
      <c r="F19" s="257"/>
      <c r="G19" s="29" t="s">
        <v>1</v>
      </c>
      <c r="H19" s="26"/>
      <c r="I19" s="27"/>
      <c r="J19" s="13"/>
      <c r="K19" s="258" t="s">
        <v>7</v>
      </c>
      <c r="L19" s="258"/>
      <c r="M19" s="258"/>
      <c r="N19" s="28"/>
      <c r="O19" s="82" t="s">
        <v>159</v>
      </c>
      <c r="P19" s="14"/>
      <c r="Q19" s="14"/>
      <c r="R19" s="12"/>
      <c r="S19" s="12"/>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row>
    <row r="20" spans="1:53">
      <c r="A20" s="8"/>
      <c r="B20" s="13"/>
      <c r="C20" s="13"/>
      <c r="D20" s="22"/>
      <c r="E20" s="22"/>
      <c r="F20" s="22"/>
      <c r="G20" s="23"/>
      <c r="H20" s="14"/>
      <c r="I20" s="12"/>
      <c r="J20" s="13"/>
      <c r="K20" s="12"/>
      <c r="L20" s="12"/>
      <c r="M20" s="12"/>
      <c r="N20" s="12"/>
      <c r="O20" s="23"/>
      <c r="P20" s="14"/>
      <c r="Q20" s="14"/>
      <c r="R20" s="12"/>
      <c r="S20" s="12"/>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row>
    <row r="21" spans="1:53">
      <c r="A21" s="8"/>
      <c r="B21" s="13"/>
      <c r="C21" s="13"/>
      <c r="D21" s="256" t="s">
        <v>8</v>
      </c>
      <c r="E21" s="256"/>
      <c r="F21" s="257"/>
      <c r="G21" s="29" t="s">
        <v>32</v>
      </c>
      <c r="H21" s="26"/>
      <c r="I21" s="27"/>
      <c r="J21" s="13"/>
      <c r="K21" s="258"/>
      <c r="L21" s="258"/>
      <c r="M21" s="258"/>
      <c r="N21" s="28"/>
      <c r="O21" s="30"/>
      <c r="P21" s="14"/>
      <c r="Q21" s="14"/>
      <c r="R21" s="12"/>
      <c r="S21" s="12"/>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row>
    <row r="22" spans="1:53">
      <c r="A22" s="8"/>
      <c r="B22" s="13"/>
      <c r="C22" s="13"/>
      <c r="D22" s="22"/>
      <c r="E22" s="22"/>
      <c r="F22" s="22"/>
      <c r="G22" s="23"/>
      <c r="H22" s="14"/>
      <c r="I22" s="12"/>
      <c r="J22" s="13"/>
      <c r="K22" s="12"/>
      <c r="L22" s="12"/>
      <c r="M22" s="12"/>
      <c r="N22" s="12"/>
      <c r="O22" s="23"/>
      <c r="P22" s="14"/>
      <c r="Q22" s="14"/>
      <c r="R22" s="12"/>
      <c r="S22" s="12"/>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row>
    <row r="23" spans="1:53">
      <c r="A23" s="8"/>
      <c r="B23" s="13"/>
      <c r="C23" s="13"/>
      <c r="D23" s="256" t="s">
        <v>9</v>
      </c>
      <c r="E23" s="256"/>
      <c r="F23" s="257"/>
      <c r="G23" s="29" t="s">
        <v>14</v>
      </c>
      <c r="H23" s="26"/>
      <c r="I23" s="27"/>
      <c r="J23" s="13"/>
      <c r="K23" s="258" t="s">
        <v>10</v>
      </c>
      <c r="L23" s="258"/>
      <c r="M23" s="258"/>
      <c r="N23" s="28"/>
      <c r="O23" s="31"/>
      <c r="P23" s="14"/>
      <c r="Q23" s="14"/>
      <c r="R23" s="12"/>
      <c r="S23" s="12"/>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row>
    <row r="24" spans="1:53">
      <c r="A24" s="8"/>
      <c r="B24" s="13"/>
      <c r="C24" s="13"/>
      <c r="D24" s="22"/>
      <c r="E24" s="22"/>
      <c r="F24" s="22"/>
      <c r="G24" s="23"/>
      <c r="H24" s="14"/>
      <c r="I24" s="12"/>
      <c r="J24" s="13"/>
      <c r="K24" s="12"/>
      <c r="L24" s="12"/>
      <c r="M24" s="12"/>
      <c r="N24" s="12"/>
      <c r="O24" s="23"/>
      <c r="P24" s="14"/>
      <c r="Q24" s="14"/>
      <c r="R24" s="12"/>
      <c r="S24" s="12"/>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row>
    <row r="25" spans="1:53">
      <c r="A25" s="8"/>
      <c r="B25" s="13"/>
      <c r="C25" s="13"/>
      <c r="D25" s="256" t="s">
        <v>11</v>
      </c>
      <c r="E25" s="256"/>
      <c r="F25" s="257"/>
      <c r="G25" s="29" t="s">
        <v>248</v>
      </c>
      <c r="H25" s="26"/>
      <c r="I25" s="27"/>
      <c r="J25" s="13"/>
      <c r="K25" s="258" t="s">
        <v>82</v>
      </c>
      <c r="L25" s="258"/>
      <c r="M25" s="258"/>
      <c r="N25" s="28"/>
      <c r="O25" s="32">
        <v>41249</v>
      </c>
      <c r="P25" s="14"/>
      <c r="Q25" s="14"/>
      <c r="R25" s="12"/>
      <c r="S25" s="12"/>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row>
    <row r="26" spans="1:53">
      <c r="A26" s="8"/>
      <c r="B26" s="13"/>
      <c r="C26" s="13"/>
      <c r="D26" s="22"/>
      <c r="E26" s="22"/>
      <c r="F26" s="22"/>
      <c r="G26" s="23"/>
      <c r="H26" s="14"/>
      <c r="I26" s="12"/>
      <c r="J26" s="13"/>
      <c r="K26" s="12"/>
      <c r="L26" s="12"/>
      <c r="M26" s="12"/>
      <c r="N26" s="12"/>
      <c r="O26" s="12"/>
      <c r="P26" s="14"/>
      <c r="Q26" s="14"/>
      <c r="R26" s="12"/>
      <c r="S26" s="12"/>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row>
    <row r="27" spans="1:53">
      <c r="A27" s="8"/>
      <c r="B27" s="13"/>
      <c r="C27" s="13"/>
      <c r="D27" s="256" t="s">
        <v>12</v>
      </c>
      <c r="E27" s="256"/>
      <c r="F27" s="257"/>
      <c r="G27" s="33"/>
      <c r="H27" s="26"/>
      <c r="I27" s="27"/>
      <c r="J27" s="13"/>
      <c r="K27" s="12"/>
      <c r="L27" s="12"/>
      <c r="M27" s="12"/>
      <c r="N27" s="12"/>
      <c r="O27" s="12"/>
      <c r="P27" s="14"/>
      <c r="Q27" s="14"/>
      <c r="R27" s="12"/>
      <c r="S27" s="12"/>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row>
    <row r="28" spans="1:53">
      <c r="A28" s="8"/>
      <c r="B28" s="13"/>
      <c r="C28" s="13"/>
      <c r="D28" s="24"/>
      <c r="E28" s="24"/>
      <c r="F28" s="24"/>
      <c r="G28" s="23"/>
      <c r="H28" s="14"/>
      <c r="I28" s="12"/>
      <c r="J28" s="13"/>
      <c r="K28" s="12"/>
      <c r="L28" s="12"/>
      <c r="M28" s="12"/>
      <c r="N28" s="12"/>
      <c r="O28" s="12"/>
      <c r="P28" s="14"/>
      <c r="Q28" s="14"/>
      <c r="R28" s="12"/>
      <c r="S28" s="12"/>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row>
    <row r="29" spans="1:53" ht="30">
      <c r="A29" s="8"/>
      <c r="B29" s="13"/>
      <c r="C29" s="13"/>
      <c r="D29" s="256" t="s">
        <v>13</v>
      </c>
      <c r="E29" s="256"/>
      <c r="F29" s="257"/>
      <c r="G29" s="34" t="s">
        <v>33</v>
      </c>
      <c r="H29" s="26"/>
      <c r="I29" s="27"/>
      <c r="J29" s="13"/>
      <c r="K29" s="12"/>
      <c r="L29" s="12"/>
      <c r="M29" s="12"/>
      <c r="N29" s="12"/>
      <c r="O29" s="12"/>
      <c r="P29" s="14"/>
      <c r="Q29" s="14"/>
      <c r="R29" s="12"/>
      <c r="S29" s="12"/>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row>
    <row r="30" spans="1:53">
      <c r="A30" s="8"/>
      <c r="B30" s="13"/>
      <c r="C30" s="13"/>
      <c r="D30" s="24"/>
      <c r="E30" s="24"/>
      <c r="F30" s="24"/>
      <c r="G30" s="35"/>
      <c r="H30" s="26"/>
      <c r="I30" s="27"/>
      <c r="J30" s="13"/>
      <c r="K30" s="12"/>
      <c r="L30" s="12"/>
      <c r="M30" s="12"/>
      <c r="N30" s="12"/>
      <c r="O30" s="12"/>
      <c r="P30" s="14"/>
      <c r="Q30" s="14"/>
      <c r="R30" s="12"/>
      <c r="S30" s="12"/>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row>
    <row r="31" spans="1:53">
      <c r="A31" s="8"/>
      <c r="B31" s="13"/>
      <c r="C31" s="13"/>
      <c r="D31" s="24"/>
      <c r="E31" s="24"/>
      <c r="F31" s="24"/>
      <c r="G31" s="36"/>
      <c r="H31" s="26"/>
      <c r="I31" s="27"/>
      <c r="J31" s="13"/>
      <c r="K31" s="12"/>
      <c r="L31" s="12"/>
      <c r="M31" s="12"/>
      <c r="N31" s="12"/>
      <c r="O31" s="12"/>
      <c r="P31" s="14"/>
      <c r="Q31" s="14"/>
      <c r="R31" s="12"/>
      <c r="S31" s="12"/>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row>
    <row r="32" spans="1:53" ht="15.75" thickBot="1">
      <c r="A32" s="8"/>
      <c r="B32" s="13"/>
      <c r="C32" s="37"/>
      <c r="D32" s="38"/>
      <c r="E32" s="38"/>
      <c r="F32" s="38"/>
      <c r="G32" s="38"/>
      <c r="H32" s="39"/>
      <c r="I32" s="12"/>
      <c r="J32" s="37"/>
      <c r="K32" s="38"/>
      <c r="L32" s="38"/>
      <c r="M32" s="38"/>
      <c r="N32" s="38"/>
      <c r="O32" s="38"/>
      <c r="P32" s="39"/>
      <c r="Q32" s="14"/>
      <c r="R32" s="12"/>
      <c r="S32" s="12"/>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row>
    <row r="33" spans="1:53">
      <c r="A33" s="8"/>
      <c r="B33" s="13"/>
      <c r="C33" s="12"/>
      <c r="D33" s="12"/>
      <c r="E33" s="12"/>
      <c r="F33" s="12"/>
      <c r="G33" s="40"/>
      <c r="H33" s="40"/>
      <c r="I33" s="40"/>
      <c r="J33" s="12"/>
      <c r="K33" s="12"/>
      <c r="L33" s="12"/>
      <c r="M33" s="12"/>
      <c r="N33" s="12"/>
      <c r="O33" s="12"/>
      <c r="P33" s="12"/>
      <c r="Q33" s="14"/>
      <c r="R33" s="12"/>
      <c r="S33" s="12"/>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row>
    <row r="34" spans="1:53">
      <c r="A34" s="12"/>
      <c r="B34" s="13"/>
      <c r="C34" s="41"/>
      <c r="D34" s="12"/>
      <c r="E34" s="12"/>
      <c r="F34" s="12"/>
      <c r="G34" s="12"/>
      <c r="H34" s="12"/>
      <c r="I34" s="12"/>
      <c r="J34" s="12"/>
      <c r="K34" s="12"/>
      <c r="L34" s="12"/>
      <c r="M34" s="12"/>
      <c r="N34" s="12"/>
      <c r="O34" s="12"/>
      <c r="P34" s="12"/>
      <c r="Q34" s="14"/>
      <c r="R34" s="12"/>
      <c r="S34" s="12"/>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row>
    <row r="35" spans="1:53">
      <c r="A35" s="12"/>
      <c r="B35" s="13"/>
      <c r="C35" s="12"/>
      <c r="D35" s="12"/>
      <c r="E35" s="23"/>
      <c r="F35" s="27"/>
      <c r="G35" s="27"/>
      <c r="H35" s="12"/>
      <c r="I35" s="12"/>
      <c r="J35" s="12"/>
      <c r="K35" s="12"/>
      <c r="L35" s="12"/>
      <c r="M35" s="12"/>
      <c r="N35" s="12"/>
      <c r="O35" s="12"/>
      <c r="P35" s="12"/>
      <c r="Q35" s="14"/>
      <c r="R35" s="12"/>
      <c r="S35" s="12"/>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row>
    <row r="36" spans="1:53" ht="15.75" thickBot="1">
      <c r="A36" s="12"/>
      <c r="B36" s="42"/>
      <c r="C36" s="43"/>
      <c r="D36" s="43"/>
      <c r="E36" s="38"/>
      <c r="F36" s="38"/>
      <c r="G36" s="38"/>
      <c r="H36" s="38"/>
      <c r="I36" s="38"/>
      <c r="J36" s="38"/>
      <c r="K36" s="38"/>
      <c r="L36" s="38"/>
      <c r="M36" s="38"/>
      <c r="N36" s="38"/>
      <c r="O36" s="38"/>
      <c r="P36" s="38"/>
      <c r="Q36" s="39"/>
      <c r="R36" s="12"/>
      <c r="S36" s="12"/>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row>
    <row r="37" spans="1:53">
      <c r="A37" s="12"/>
      <c r="B37" s="12"/>
      <c r="C37" s="12"/>
      <c r="D37" s="12"/>
      <c r="E37" s="12"/>
      <c r="F37" s="12"/>
      <c r="G37" s="12"/>
      <c r="H37" s="12"/>
      <c r="I37" s="12"/>
      <c r="J37" s="12"/>
      <c r="K37" s="12"/>
      <c r="L37" s="12"/>
      <c r="M37" s="12"/>
      <c r="N37" s="12"/>
      <c r="O37" s="12"/>
      <c r="P37" s="12"/>
      <c r="Q37" s="12"/>
      <c r="R37" s="12"/>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row>
    <row r="38" spans="1:53">
      <c r="A38" s="12"/>
      <c r="B38" s="12"/>
      <c r="C38" s="12"/>
      <c r="D38" s="12"/>
      <c r="E38" s="12"/>
      <c r="F38" s="12"/>
      <c r="G38" s="12"/>
      <c r="H38" s="12"/>
      <c r="I38" s="12"/>
      <c r="J38" s="12"/>
      <c r="K38" s="12"/>
      <c r="L38" s="12"/>
      <c r="M38" s="12"/>
      <c r="N38" s="12"/>
      <c r="O38" s="12"/>
      <c r="P38" s="12"/>
      <c r="Q38" s="12"/>
      <c r="R38" s="12"/>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row>
    <row r="39" spans="1:53">
      <c r="A39" s="12"/>
      <c r="B39" s="12"/>
      <c r="C39" s="12"/>
      <c r="D39" s="12"/>
      <c r="E39" s="12"/>
      <c r="F39" s="12"/>
      <c r="G39" s="12"/>
      <c r="H39" s="12"/>
      <c r="I39" s="12"/>
      <c r="J39" s="12"/>
      <c r="K39" s="12"/>
      <c r="L39" s="12"/>
      <c r="M39" s="12"/>
      <c r="N39" s="12"/>
      <c r="O39" s="12"/>
      <c r="P39" s="12"/>
      <c r="Q39" s="12"/>
      <c r="R39" s="12"/>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row>
    <row r="40" spans="1:53">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row>
    <row r="41" spans="1:53">
      <c r="A41" s="8"/>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row>
    <row r="42" spans="1:53">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row>
    <row r="43" spans="1:53">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row>
    <row r="44" spans="1:53">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row>
    <row r="45" spans="1:53">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row>
    <row r="46" spans="1:53">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row>
    <row r="47" spans="1:5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row>
    <row r="48" spans="1:53">
      <c r="A48" s="8"/>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row>
    <row r="49" spans="1:53">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row>
    <row r="50" spans="1:53">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row>
    <row r="51" spans="1:53">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row>
    <row r="52" spans="1:53">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row>
    <row r="53" spans="1:5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row>
    <row r="54" spans="1:53">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row>
    <row r="55" spans="1:53">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row>
    <row r="56" spans="1:53">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row>
    <row r="57" spans="1:53">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row>
    <row r="58" spans="1:53">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row>
    <row r="59" spans="1:53">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row>
    <row r="60" spans="1:53">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row>
    <row r="61" spans="1:53">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row>
    <row r="62" spans="1:53">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row>
    <row r="63" spans="1:53">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row>
  </sheetData>
  <mergeCells count="18">
    <mergeCell ref="D29:F29"/>
    <mergeCell ref="D17:F17"/>
    <mergeCell ref="K17:M17"/>
    <mergeCell ref="D19:F19"/>
    <mergeCell ref="K19:M19"/>
    <mergeCell ref="D21:F21"/>
    <mergeCell ref="K21:M21"/>
    <mergeCell ref="D23:F23"/>
    <mergeCell ref="K23:M23"/>
    <mergeCell ref="D25:F25"/>
    <mergeCell ref="K25:M25"/>
    <mergeCell ref="D27:F27"/>
    <mergeCell ref="E3:O3"/>
    <mergeCell ref="E4:O4"/>
    <mergeCell ref="C10:F10"/>
    <mergeCell ref="G10:N10"/>
    <mergeCell ref="C14:F14"/>
    <mergeCell ref="J14:N14"/>
  </mergeCells>
  <phoneticPr fontId="17" type="noConversion"/>
  <pageMargins left="0.7" right="0.7" top="0.75" bottom="0.75" header="0.3" footer="0.3"/>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B1:V57"/>
  <sheetViews>
    <sheetView topLeftCell="A34" zoomScale="80" zoomScaleNormal="80" zoomScalePageLayoutView="80" workbookViewId="0">
      <selection activeCell="E51" sqref="E51:I51"/>
    </sheetView>
  </sheetViews>
  <sheetFormatPr defaultColWidth="8.85546875" defaultRowHeight="15"/>
  <cols>
    <col min="1" max="1" width="1.7109375" customWidth="1"/>
    <col min="2" max="2" width="43.42578125" customWidth="1"/>
    <col min="3" max="3" width="14.42578125" style="54" customWidth="1"/>
    <col min="4" max="5" width="10.7109375" style="54" customWidth="1"/>
    <col min="6" max="6" width="10.140625" style="54" customWidth="1"/>
    <col min="7" max="8" width="10.7109375" style="54" customWidth="1"/>
    <col min="9" max="9" width="14.140625" style="54" customWidth="1"/>
    <col min="10" max="11" width="10.7109375" style="54" hidden="1" customWidth="1"/>
    <col min="12" max="12" width="10.7109375" customWidth="1"/>
    <col min="13" max="13" width="62.28515625" customWidth="1"/>
  </cols>
  <sheetData>
    <row r="1" spans="2:22">
      <c r="B1" s="68" t="s">
        <v>64</v>
      </c>
    </row>
    <row r="2" spans="2:22" ht="15.75" thickBot="1">
      <c r="B2" s="56" t="s">
        <v>65</v>
      </c>
    </row>
    <row r="3" spans="2:22" s="56" customFormat="1" ht="15.75" thickBot="1">
      <c r="B3" s="233" t="s">
        <v>92</v>
      </c>
      <c r="C3" s="166" t="s">
        <v>39</v>
      </c>
      <c r="D3" s="167" t="s">
        <v>40</v>
      </c>
      <c r="E3" s="167" t="s">
        <v>41</v>
      </c>
      <c r="F3" s="167" t="s">
        <v>42</v>
      </c>
      <c r="G3" s="167" t="s">
        <v>43</v>
      </c>
      <c r="H3" s="167" t="s">
        <v>44</v>
      </c>
      <c r="I3" s="168" t="s">
        <v>45</v>
      </c>
      <c r="J3" s="234" t="s">
        <v>46</v>
      </c>
      <c r="K3" s="235" t="s">
        <v>47</v>
      </c>
      <c r="L3" s="235" t="s">
        <v>3</v>
      </c>
      <c r="M3" s="303" t="s">
        <v>0</v>
      </c>
      <c r="N3" s="236"/>
      <c r="O3" s="236"/>
      <c r="P3" s="236"/>
      <c r="Q3" s="236"/>
      <c r="R3" s="236"/>
      <c r="S3" s="236"/>
      <c r="T3" s="236"/>
      <c r="U3" s="236"/>
      <c r="V3" s="236"/>
    </row>
    <row r="4" spans="2:22">
      <c r="B4" s="150" t="s">
        <v>153</v>
      </c>
      <c r="C4" s="169">
        <f>FuelMix!H40</f>
        <v>80217.471736896201</v>
      </c>
      <c r="D4" s="170">
        <f>FuelMix!I40</f>
        <v>80217.471736896201</v>
      </c>
      <c r="E4" s="170">
        <f>FuelMix!J40</f>
        <v>83426.170606372048</v>
      </c>
      <c r="F4" s="170">
        <f>FuelMix!K40</f>
        <v>96260.966084275424</v>
      </c>
      <c r="G4" s="170">
        <f>FuelMix!L40</f>
        <v>96260.966084275424</v>
      </c>
      <c r="H4" s="170">
        <f>FuelMix!M40</f>
        <v>96260.966084275424</v>
      </c>
      <c r="I4" s="171">
        <f>FuelMix!N40</f>
        <v>96260.966084275424</v>
      </c>
      <c r="J4" s="152">
        <v>96260.966084275424</v>
      </c>
      <c r="K4" s="73">
        <v>96260.966084275424</v>
      </c>
      <c r="L4" s="3" t="s">
        <v>48</v>
      </c>
      <c r="M4" s="4" t="s">
        <v>296</v>
      </c>
      <c r="N4" s="232"/>
      <c r="O4" s="232"/>
      <c r="P4" s="232"/>
      <c r="Q4" s="232"/>
      <c r="R4" s="232"/>
      <c r="S4" s="232"/>
      <c r="T4" s="232"/>
      <c r="U4" s="232"/>
      <c r="V4" s="232"/>
    </row>
    <row r="5" spans="2:22">
      <c r="B5" s="150" t="s">
        <v>49</v>
      </c>
      <c r="C5" s="172">
        <f>FuelMix!H41</f>
        <v>0</v>
      </c>
      <c r="D5" s="74">
        <f>FuelMix!I41</f>
        <v>0</v>
      </c>
      <c r="E5" s="74">
        <f>FuelMix!J41</f>
        <v>5260.4279696714411</v>
      </c>
      <c r="F5" s="74">
        <f>FuelMix!K41</f>
        <v>5260.4279696714411</v>
      </c>
      <c r="G5" s="74">
        <f>FuelMix!L41</f>
        <v>5823.8501538461542</v>
      </c>
      <c r="H5" s="74">
        <f>FuelMix!M41</f>
        <v>11647.700307692307</v>
      </c>
      <c r="I5" s="173">
        <f>FuelMix!N41</f>
        <v>11647.700307692307</v>
      </c>
      <c r="J5" s="152">
        <v>11647.700307692307</v>
      </c>
      <c r="K5" s="73">
        <v>11647.700307692307</v>
      </c>
      <c r="L5" s="3" t="s">
        <v>48</v>
      </c>
      <c r="M5" s="4" t="s">
        <v>296</v>
      </c>
      <c r="N5" s="232"/>
      <c r="O5" s="232"/>
      <c r="P5" s="232"/>
      <c r="Q5" s="232"/>
      <c r="R5" s="232"/>
      <c r="S5" s="232"/>
      <c r="T5" s="232"/>
      <c r="U5" s="232"/>
      <c r="V5" s="232"/>
    </row>
    <row r="6" spans="2:22">
      <c r="B6" s="150" t="s">
        <v>50</v>
      </c>
      <c r="C6" s="172">
        <f>FuelMix!H43</f>
        <v>3100.3614697120156</v>
      </c>
      <c r="D6" s="74">
        <f>FuelMix!I43</f>
        <v>6200.7229394240312</v>
      </c>
      <c r="E6" s="74">
        <f>FuelMix!J43</f>
        <v>12401.445878848062</v>
      </c>
      <c r="F6" s="74">
        <f>FuelMix!K43</f>
        <v>18602.168818272094</v>
      </c>
      <c r="G6" s="74">
        <f>FuelMix!L43</f>
        <v>24802.891757696125</v>
      </c>
      <c r="H6" s="74">
        <f>FuelMix!M43</f>
        <v>40526.613440684443</v>
      </c>
      <c r="I6" s="173">
        <f>FuelMix!N43</f>
        <v>40526.613440684443</v>
      </c>
      <c r="J6" s="152">
        <v>40526.613440684443</v>
      </c>
      <c r="K6" s="73">
        <v>40526.613440684443</v>
      </c>
      <c r="L6" s="3" t="s">
        <v>48</v>
      </c>
      <c r="M6" s="4" t="s">
        <v>296</v>
      </c>
      <c r="N6" s="232"/>
      <c r="O6" s="232"/>
      <c r="P6" s="232"/>
      <c r="Q6" s="232"/>
      <c r="R6" s="232"/>
      <c r="S6" s="232"/>
      <c r="T6" s="232"/>
      <c r="U6" s="232"/>
      <c r="V6" s="232"/>
    </row>
    <row r="7" spans="2:22">
      <c r="B7" s="150" t="s">
        <v>154</v>
      </c>
      <c r="C7" s="172">
        <f>FuelMix!H44</f>
        <v>56549.600673967994</v>
      </c>
      <c r="D7" s="74">
        <f>FuelMix!I44</f>
        <v>53919.386689132269</v>
      </c>
      <c r="E7" s="74">
        <f>FuelMix!J44</f>
        <v>40768.316764953663</v>
      </c>
      <c r="F7" s="74">
        <f>FuelMix!K44</f>
        <v>24987.032855939349</v>
      </c>
      <c r="G7" s="74">
        <f>FuelMix!L44</f>
        <v>19163.182702093192</v>
      </c>
      <c r="H7" s="74">
        <f>FuelMix!M44</f>
        <v>0</v>
      </c>
      <c r="I7" s="173">
        <f>FuelMix!N44</f>
        <v>0</v>
      </c>
      <c r="J7" s="152">
        <v>0</v>
      </c>
      <c r="K7" s="73">
        <v>0</v>
      </c>
      <c r="L7" s="3" t="s">
        <v>48</v>
      </c>
      <c r="M7" s="4" t="s">
        <v>296</v>
      </c>
      <c r="N7" s="232"/>
      <c r="O7" s="232"/>
      <c r="P7" s="232"/>
      <c r="Q7" s="232"/>
      <c r="R7" s="232"/>
      <c r="S7" s="232"/>
      <c r="T7" s="232"/>
      <c r="U7" s="232"/>
      <c r="V7" s="232"/>
    </row>
    <row r="8" spans="2:22" ht="30">
      <c r="B8" s="151" t="s">
        <v>51</v>
      </c>
      <c r="C8" s="172">
        <f>FuelMix!H45</f>
        <v>6088.26833073323</v>
      </c>
      <c r="D8" s="74">
        <f>FuelMix!I45</f>
        <v>6088.26833073323</v>
      </c>
      <c r="E8" s="74">
        <f>FuelMix!J45</f>
        <v>6088.26833073323</v>
      </c>
      <c r="F8" s="74">
        <f>FuelMix!K45</f>
        <v>6088.26833073323</v>
      </c>
      <c r="G8" s="74">
        <f>FuelMix!L45</f>
        <v>6088.26833073323</v>
      </c>
      <c r="H8" s="74">
        <f>FuelMix!M45</f>
        <v>6088.26833073323</v>
      </c>
      <c r="I8" s="173">
        <f>FuelMix!N45</f>
        <v>6088.26833073323</v>
      </c>
      <c r="J8" s="152">
        <v>6088.26833073323</v>
      </c>
      <c r="K8" s="73">
        <v>6088.26833073323</v>
      </c>
      <c r="L8" s="3" t="s">
        <v>48</v>
      </c>
      <c r="M8" s="4" t="s">
        <v>296</v>
      </c>
      <c r="N8" s="232"/>
      <c r="O8" s="232"/>
      <c r="P8" s="232"/>
      <c r="Q8" s="232"/>
      <c r="R8" s="232"/>
      <c r="S8" s="232"/>
      <c r="T8" s="232"/>
      <c r="U8" s="232"/>
      <c r="V8" s="232"/>
    </row>
    <row r="9" spans="2:22" ht="15.75" thickBot="1">
      <c r="B9" s="150" t="s">
        <v>27</v>
      </c>
      <c r="C9" s="174">
        <f>SUM(C4:C8)</f>
        <v>145955.70221130946</v>
      </c>
      <c r="D9" s="175">
        <f t="shared" ref="D9:K9" si="0">SUM(D4:D8)</f>
        <v>146425.84969618573</v>
      </c>
      <c r="E9" s="175">
        <f t="shared" si="0"/>
        <v>147944.62955057845</v>
      </c>
      <c r="F9" s="175">
        <f t="shared" si="0"/>
        <v>151198.86405889154</v>
      </c>
      <c r="G9" s="175">
        <f t="shared" si="0"/>
        <v>152139.15902864412</v>
      </c>
      <c r="H9" s="175">
        <f t="shared" si="0"/>
        <v>154523.54816338542</v>
      </c>
      <c r="I9" s="176">
        <f t="shared" si="0"/>
        <v>154523.54816338542</v>
      </c>
      <c r="J9" s="153">
        <f t="shared" si="0"/>
        <v>154523.54816338542</v>
      </c>
      <c r="K9" s="6">
        <f t="shared" si="0"/>
        <v>154523.54816338542</v>
      </c>
      <c r="L9" s="4"/>
      <c r="M9" s="6"/>
    </row>
    <row r="10" spans="2:22">
      <c r="C10" s="85"/>
      <c r="D10" s="85"/>
      <c r="E10" s="85"/>
      <c r="F10" s="85"/>
      <c r="G10" s="85"/>
      <c r="H10" s="85"/>
      <c r="I10" s="85"/>
    </row>
    <row r="11" spans="2:22" ht="15.75" thickBot="1">
      <c r="B11" s="56" t="s">
        <v>144</v>
      </c>
    </row>
    <row r="12" spans="2:22" ht="15.75" thickBot="1">
      <c r="B12" s="137" t="s">
        <v>26</v>
      </c>
      <c r="C12" s="138" t="s">
        <v>18</v>
      </c>
      <c r="D12" s="138" t="s">
        <v>3</v>
      </c>
      <c r="E12" s="263" t="s">
        <v>0</v>
      </c>
      <c r="F12" s="264"/>
      <c r="G12" s="264"/>
      <c r="H12" s="264"/>
      <c r="I12" s="265"/>
    </row>
    <row r="13" spans="2:22">
      <c r="B13" s="157" t="s">
        <v>233</v>
      </c>
      <c r="C13" s="158">
        <v>17229</v>
      </c>
      <c r="D13" s="159" t="s">
        <v>236</v>
      </c>
      <c r="E13" s="260" t="s">
        <v>241</v>
      </c>
      <c r="F13" s="261"/>
      <c r="G13" s="261"/>
      <c r="H13" s="261"/>
      <c r="I13" s="262"/>
    </row>
    <row r="14" spans="2:22">
      <c r="B14" s="134" t="s">
        <v>235</v>
      </c>
      <c r="C14" s="144">
        <v>9730</v>
      </c>
      <c r="D14" s="55" t="s">
        <v>234</v>
      </c>
      <c r="E14" s="275" t="s">
        <v>253</v>
      </c>
      <c r="F14" s="276"/>
      <c r="G14" s="276"/>
      <c r="H14" s="276"/>
      <c r="I14" s="277"/>
    </row>
    <row r="15" spans="2:22">
      <c r="B15" s="134" t="s">
        <v>237</v>
      </c>
      <c r="C15" s="144">
        <v>3600</v>
      </c>
      <c r="D15" s="55" t="s">
        <v>238</v>
      </c>
      <c r="E15" s="156" t="s">
        <v>240</v>
      </c>
      <c r="F15" s="155"/>
      <c r="G15" s="155"/>
      <c r="H15" s="155"/>
      <c r="I15" s="135"/>
    </row>
    <row r="16" spans="2:22">
      <c r="B16" s="134" t="s">
        <v>239</v>
      </c>
      <c r="C16" s="145">
        <v>0.92</v>
      </c>
      <c r="D16" s="55" t="s">
        <v>90</v>
      </c>
      <c r="E16" s="156" t="s">
        <v>241</v>
      </c>
      <c r="F16" s="155"/>
      <c r="G16" s="155"/>
      <c r="H16" s="155"/>
      <c r="I16" s="135"/>
    </row>
    <row r="17" spans="2:13">
      <c r="B17" s="134" t="s">
        <v>242</v>
      </c>
      <c r="C17" s="145">
        <v>0.375</v>
      </c>
      <c r="D17" s="55" t="s">
        <v>90</v>
      </c>
      <c r="E17" s="156" t="s">
        <v>241</v>
      </c>
      <c r="F17" s="155"/>
      <c r="G17" s="155"/>
      <c r="H17" s="155"/>
      <c r="I17" s="135"/>
    </row>
    <row r="18" spans="2:13" ht="15.75" thickBot="1">
      <c r="B18" s="136" t="s">
        <v>246</v>
      </c>
      <c r="C18" s="177">
        <f>C13*C14/C15*C16*C17/1000+(C19*0.0025)</f>
        <v>16.110324625000001</v>
      </c>
      <c r="D18" s="178" t="s">
        <v>31</v>
      </c>
      <c r="E18" s="272" t="s">
        <v>249</v>
      </c>
      <c r="F18" s="273"/>
      <c r="G18" s="273"/>
      <c r="H18" s="273"/>
      <c r="I18" s="274"/>
    </row>
    <row r="19" spans="2:13">
      <c r="B19" s="143" t="s">
        <v>52</v>
      </c>
      <c r="C19" s="146">
        <v>18</v>
      </c>
      <c r="D19" s="133" t="s">
        <v>31</v>
      </c>
      <c r="E19" s="270" t="s">
        <v>241</v>
      </c>
      <c r="F19" s="270"/>
      <c r="G19" s="270"/>
      <c r="H19" s="270"/>
      <c r="I19" s="271"/>
    </row>
    <row r="20" spans="2:13">
      <c r="B20" s="139" t="s">
        <v>176</v>
      </c>
      <c r="C20" s="147">
        <v>0.105</v>
      </c>
      <c r="D20" s="55" t="s">
        <v>90</v>
      </c>
      <c r="E20" s="259" t="s">
        <v>245</v>
      </c>
      <c r="F20" s="259"/>
      <c r="G20" s="259"/>
      <c r="H20" s="259"/>
      <c r="I20" s="269"/>
    </row>
    <row r="21" spans="2:13">
      <c r="B21" s="140" t="s">
        <v>79</v>
      </c>
      <c r="C21" s="148">
        <f>C19*(1-(0.105))</f>
        <v>16.11</v>
      </c>
      <c r="D21" s="55" t="s">
        <v>31</v>
      </c>
      <c r="E21" s="259" t="s">
        <v>156</v>
      </c>
      <c r="F21" s="259"/>
      <c r="G21" s="259"/>
      <c r="H21" s="259"/>
      <c r="I21" s="269"/>
    </row>
    <row r="22" spans="2:13">
      <c r="B22" s="140" t="s">
        <v>53</v>
      </c>
      <c r="C22" s="144">
        <v>7884</v>
      </c>
      <c r="D22" s="55" t="s">
        <v>54</v>
      </c>
      <c r="E22" s="259" t="s">
        <v>243</v>
      </c>
      <c r="F22" s="259"/>
      <c r="G22" s="259"/>
      <c r="H22" s="259"/>
      <c r="I22" s="269"/>
      <c r="J22" s="79"/>
    </row>
    <row r="23" spans="2:13">
      <c r="B23" s="140" t="s">
        <v>69</v>
      </c>
      <c r="C23" s="148">
        <f>(C19*(1-C20))*C22</f>
        <v>127011.23999999999</v>
      </c>
      <c r="D23" s="55" t="s">
        <v>29</v>
      </c>
      <c r="E23" s="259" t="s">
        <v>156</v>
      </c>
      <c r="F23" s="259"/>
      <c r="G23" s="259"/>
      <c r="H23" s="259"/>
      <c r="I23" s="269"/>
    </row>
    <row r="24" spans="2:13" ht="36.75" customHeight="1" thickBot="1">
      <c r="B24" s="141" t="s">
        <v>55</v>
      </c>
      <c r="C24" s="299">
        <v>0.49399999999999999</v>
      </c>
      <c r="D24" s="178" t="s">
        <v>254</v>
      </c>
      <c r="E24" s="300" t="s">
        <v>300</v>
      </c>
      <c r="F24" s="301"/>
      <c r="G24" s="301"/>
      <c r="H24" s="301"/>
      <c r="I24" s="302"/>
      <c r="L24" s="231"/>
    </row>
    <row r="25" spans="2:13">
      <c r="B25" s="58"/>
      <c r="C25" s="59"/>
      <c r="D25" s="59"/>
      <c r="E25" s="60"/>
      <c r="F25" s="60"/>
    </row>
    <row r="26" spans="2:13">
      <c r="B26" s="67" t="s">
        <v>66</v>
      </c>
    </row>
    <row r="27" spans="2:13" ht="15.75" thickBot="1">
      <c r="B27" s="67" t="s">
        <v>98</v>
      </c>
    </row>
    <row r="28" spans="2:13" ht="15.75" thickBot="1">
      <c r="B28" s="149" t="s">
        <v>92</v>
      </c>
      <c r="C28" s="166" t="s">
        <v>39</v>
      </c>
      <c r="D28" s="167" t="s">
        <v>40</v>
      </c>
      <c r="E28" s="167" t="s">
        <v>41</v>
      </c>
      <c r="F28" s="167" t="s">
        <v>42</v>
      </c>
      <c r="G28" s="167" t="s">
        <v>43</v>
      </c>
      <c r="H28" s="167" t="s">
        <v>44</v>
      </c>
      <c r="I28" s="168" t="s">
        <v>45</v>
      </c>
      <c r="J28" s="142" t="s">
        <v>46</v>
      </c>
      <c r="K28" s="55" t="s">
        <v>47</v>
      </c>
      <c r="L28" s="55" t="s">
        <v>3</v>
      </c>
      <c r="M28" s="55" t="s">
        <v>0</v>
      </c>
    </row>
    <row r="29" spans="2:13">
      <c r="B29" s="150" t="s">
        <v>38</v>
      </c>
      <c r="C29" s="169">
        <f>FuelMix!H50</f>
        <v>84439.443933574948</v>
      </c>
      <c r="D29" s="170">
        <f>FuelMix!I50</f>
        <v>84439.443933574948</v>
      </c>
      <c r="E29" s="170">
        <f>FuelMix!J50</f>
        <v>87817.021690917943</v>
      </c>
      <c r="F29" s="170">
        <f>FuelMix!K50</f>
        <v>101327.33272028992</v>
      </c>
      <c r="G29" s="170">
        <f>FuelMix!L50</f>
        <v>101327.33272028992</v>
      </c>
      <c r="H29" s="170">
        <f>FuelMix!M50</f>
        <v>101327.33272028992</v>
      </c>
      <c r="I29" s="171">
        <f>FuelMix!N50</f>
        <v>101327.33272028992</v>
      </c>
      <c r="J29" s="154">
        <v>101327.33272028992</v>
      </c>
      <c r="K29" s="74">
        <v>101327.33272028992</v>
      </c>
      <c r="L29" s="4" t="s">
        <v>48</v>
      </c>
      <c r="M29" s="4" t="s">
        <v>296</v>
      </c>
    </row>
    <row r="30" spans="2:13">
      <c r="B30" s="150" t="s">
        <v>49</v>
      </c>
      <c r="C30" s="172">
        <f>FuelMix!H51</f>
        <v>0</v>
      </c>
      <c r="D30" s="74">
        <f>FuelMix!I51</f>
        <v>0</v>
      </c>
      <c r="E30" s="74">
        <f>FuelMix!J51</f>
        <v>8074.4255204578822</v>
      </c>
      <c r="F30" s="74">
        <f>FuelMix!K51</f>
        <v>8074.4255204578822</v>
      </c>
      <c r="G30" s="74">
        <f>FuelMix!L51</f>
        <v>8939.2430769230778</v>
      </c>
      <c r="H30" s="74">
        <f>FuelMix!M51</f>
        <v>17878.486153846152</v>
      </c>
      <c r="I30" s="173">
        <f>FuelMix!N51</f>
        <v>17878.486153846152</v>
      </c>
      <c r="J30" s="154">
        <v>17878.486153846152</v>
      </c>
      <c r="K30" s="74">
        <v>17878.486153846152</v>
      </c>
      <c r="L30" s="4" t="s">
        <v>48</v>
      </c>
      <c r="M30" s="4" t="s">
        <v>296</v>
      </c>
    </row>
    <row r="31" spans="2:13">
      <c r="B31" s="150" t="s">
        <v>50</v>
      </c>
      <c r="C31" s="172">
        <f>FuelMix!H53</f>
        <v>6060.8570084595794</v>
      </c>
      <c r="D31" s="74">
        <f>FuelMix!I53</f>
        <v>12121.714016919159</v>
      </c>
      <c r="E31" s="74">
        <f>FuelMix!J53</f>
        <v>24243.428033838318</v>
      </c>
      <c r="F31" s="74">
        <f>FuelMix!K53</f>
        <v>36365.142050757488</v>
      </c>
      <c r="G31" s="74">
        <f>FuelMix!L53</f>
        <v>48486.856067676636</v>
      </c>
      <c r="H31" s="74">
        <f>FuelMix!M53</f>
        <v>79224.958605849301</v>
      </c>
      <c r="I31" s="173">
        <f>FuelMix!N53</f>
        <v>79224.958605849301</v>
      </c>
      <c r="J31" s="154">
        <v>79224.958605849301</v>
      </c>
      <c r="K31" s="74">
        <v>79224.958605849301</v>
      </c>
      <c r="L31" s="4" t="s">
        <v>48</v>
      </c>
      <c r="M31" s="4" t="s">
        <v>296</v>
      </c>
    </row>
    <row r="32" spans="2:13">
      <c r="B32" s="150" t="s">
        <v>99</v>
      </c>
      <c r="C32" s="172">
        <f>FuelMix!H54</f>
        <v>82762.861584693281</v>
      </c>
      <c r="D32" s="74">
        <f>FuelMix!I54</f>
        <v>62576.79778354858</v>
      </c>
      <c r="E32" s="74">
        <f>FuelMix!J54</f>
        <v>38353.521222174946</v>
      </c>
      <c r="F32" s="74">
        <f>FuelMix!K54</f>
        <v>29414.278145251865</v>
      </c>
      <c r="G32" s="74">
        <f>FuelMix!L54</f>
        <v>0</v>
      </c>
      <c r="H32" s="74">
        <f>FuelMix!M54</f>
        <v>0</v>
      </c>
      <c r="I32" s="173">
        <f>FuelMix!N54</f>
        <v>0</v>
      </c>
      <c r="J32" s="154">
        <v>0</v>
      </c>
      <c r="K32" s="74">
        <v>0</v>
      </c>
      <c r="L32" s="4" t="s">
        <v>48</v>
      </c>
      <c r="M32" s="4" t="s">
        <v>296</v>
      </c>
    </row>
    <row r="33" spans="2:13" ht="30">
      <c r="B33" s="151" t="s">
        <v>51</v>
      </c>
      <c r="C33" s="172">
        <f>FuelMix!H55</f>
        <v>9613.0552590524676</v>
      </c>
      <c r="D33" s="74">
        <f>FuelMix!I55</f>
        <v>9613.0552590524676</v>
      </c>
      <c r="E33" s="74">
        <f>FuelMix!J55</f>
        <v>9613.0552590524676</v>
      </c>
      <c r="F33" s="74">
        <f>FuelMix!K55</f>
        <v>9613.0552590524676</v>
      </c>
      <c r="G33" s="74">
        <f>FuelMix!L55</f>
        <v>9613.0552590524676</v>
      </c>
      <c r="H33" s="74">
        <f>FuelMix!M55</f>
        <v>9613.0552590524676</v>
      </c>
      <c r="I33" s="173">
        <f>FuelMix!N55</f>
        <v>9613.0552590524676</v>
      </c>
      <c r="J33" s="154">
        <v>9613.0552590524676</v>
      </c>
      <c r="K33" s="74">
        <v>9613.0552590524676</v>
      </c>
      <c r="L33" s="4" t="s">
        <v>48</v>
      </c>
      <c r="M33" s="4" t="s">
        <v>296</v>
      </c>
    </row>
    <row r="34" spans="2:13" ht="15.75" thickBot="1">
      <c r="B34" s="150" t="s">
        <v>27</v>
      </c>
      <c r="C34" s="174">
        <f>SUM(C29:C33)</f>
        <v>182876.21778578029</v>
      </c>
      <c r="D34" s="175">
        <f t="shared" ref="D34:K34" si="1">SUM(D29:D33)</f>
        <v>168751.01099309514</v>
      </c>
      <c r="E34" s="175">
        <f t="shared" si="1"/>
        <v>168101.45172644156</v>
      </c>
      <c r="F34" s="175">
        <f t="shared" si="1"/>
        <v>184794.23369580961</v>
      </c>
      <c r="G34" s="175">
        <f t="shared" si="1"/>
        <v>168366.48712394209</v>
      </c>
      <c r="H34" s="175">
        <f t="shared" si="1"/>
        <v>208043.83273903784</v>
      </c>
      <c r="I34" s="176">
        <f t="shared" si="1"/>
        <v>208043.83273903784</v>
      </c>
      <c r="J34" s="153">
        <f t="shared" si="1"/>
        <v>208043.83273903784</v>
      </c>
      <c r="K34" s="6">
        <f t="shared" si="1"/>
        <v>208043.83273903784</v>
      </c>
      <c r="L34" s="4"/>
      <c r="M34" s="4"/>
    </row>
    <row r="35" spans="2:13">
      <c r="B35" s="67"/>
    </row>
    <row r="36" spans="2:13">
      <c r="B36" s="56" t="s">
        <v>56</v>
      </c>
    </row>
    <row r="37" spans="2:13">
      <c r="B37" s="57" t="s">
        <v>26</v>
      </c>
      <c r="C37" s="55" t="s">
        <v>18</v>
      </c>
      <c r="D37" s="55" t="s">
        <v>3</v>
      </c>
      <c r="E37" s="266" t="s">
        <v>0</v>
      </c>
      <c r="F37" s="267"/>
      <c r="G37" s="267"/>
      <c r="H37" s="267"/>
      <c r="I37" s="268"/>
    </row>
    <row r="38" spans="2:13">
      <c r="B38" s="4" t="s">
        <v>57</v>
      </c>
      <c r="C38" s="6"/>
      <c r="D38" s="6" t="s">
        <v>48</v>
      </c>
      <c r="E38" s="259" t="s">
        <v>81</v>
      </c>
      <c r="F38" s="259"/>
      <c r="G38" s="259"/>
      <c r="H38" s="259"/>
      <c r="I38" s="259"/>
    </row>
    <row r="39" spans="2:13">
      <c r="B39" s="4" t="s">
        <v>59</v>
      </c>
      <c r="C39" s="6"/>
      <c r="D39" s="6" t="s">
        <v>58</v>
      </c>
      <c r="E39" s="259" t="s">
        <v>91</v>
      </c>
      <c r="F39" s="259"/>
      <c r="G39" s="259"/>
      <c r="H39" s="259"/>
      <c r="I39" s="259"/>
    </row>
    <row r="40" spans="2:13" ht="32.25" customHeight="1">
      <c r="B40" s="5" t="s">
        <v>60</v>
      </c>
      <c r="C40" s="6"/>
      <c r="D40" s="6" t="s">
        <v>21</v>
      </c>
      <c r="E40" s="259" t="s">
        <v>91</v>
      </c>
      <c r="F40" s="259"/>
      <c r="G40" s="259"/>
      <c r="H40" s="259"/>
      <c r="I40" s="259"/>
    </row>
    <row r="41" spans="2:13">
      <c r="B41" s="76"/>
    </row>
    <row r="42" spans="2:13" ht="63">
      <c r="B42" s="75" t="s">
        <v>92</v>
      </c>
      <c r="C42" s="77" t="s">
        <v>148</v>
      </c>
      <c r="D42" s="77" t="s">
        <v>149</v>
      </c>
      <c r="E42" s="266" t="s">
        <v>0</v>
      </c>
      <c r="F42" s="267"/>
      <c r="G42" s="267"/>
      <c r="H42" s="267"/>
      <c r="I42" s="268"/>
      <c r="J42" s="87"/>
    </row>
    <row r="43" spans="2:13">
      <c r="B43" s="4" t="s">
        <v>38</v>
      </c>
      <c r="C43" s="74">
        <v>80</v>
      </c>
      <c r="D43" s="6">
        <v>15</v>
      </c>
      <c r="E43" s="280" t="s">
        <v>250</v>
      </c>
      <c r="F43" s="280"/>
      <c r="G43" s="280"/>
      <c r="H43" s="280"/>
      <c r="I43" s="280"/>
      <c r="J43" s="85"/>
    </row>
    <row r="44" spans="2:13" ht="15" customHeight="1">
      <c r="B44" s="4" t="s">
        <v>49</v>
      </c>
      <c r="C44" s="74">
        <v>40</v>
      </c>
      <c r="D44" s="6">
        <v>20</v>
      </c>
      <c r="E44" s="280" t="s">
        <v>251</v>
      </c>
      <c r="F44" s="280"/>
      <c r="G44" s="280"/>
      <c r="H44" s="280"/>
      <c r="I44" s="280"/>
      <c r="J44" s="85"/>
    </row>
    <row r="45" spans="2:13" ht="15" customHeight="1">
      <c r="B45" s="4" t="s">
        <v>50</v>
      </c>
      <c r="C45" s="74">
        <v>40</v>
      </c>
      <c r="D45" s="6">
        <v>15</v>
      </c>
      <c r="E45" s="280" t="s">
        <v>251</v>
      </c>
      <c r="F45" s="280"/>
      <c r="G45" s="280"/>
      <c r="H45" s="280"/>
      <c r="I45" s="280"/>
      <c r="J45" s="85"/>
    </row>
    <row r="46" spans="2:13" ht="15" customHeight="1">
      <c r="B46" s="4" t="s">
        <v>99</v>
      </c>
      <c r="C46" s="74">
        <v>80</v>
      </c>
      <c r="D46" s="6">
        <v>20</v>
      </c>
      <c r="E46" s="280" t="s">
        <v>250</v>
      </c>
      <c r="F46" s="280"/>
      <c r="G46" s="280"/>
      <c r="H46" s="280"/>
      <c r="I46" s="280"/>
      <c r="J46" s="85"/>
    </row>
    <row r="47" spans="2:13" ht="30">
      <c r="B47" s="5" t="s">
        <v>51</v>
      </c>
      <c r="C47" s="74">
        <v>60</v>
      </c>
      <c r="D47" s="6">
        <v>15</v>
      </c>
      <c r="E47" s="280" t="s">
        <v>252</v>
      </c>
      <c r="F47" s="280"/>
      <c r="G47" s="280"/>
      <c r="H47" s="280"/>
      <c r="I47" s="280"/>
      <c r="J47" s="85"/>
    </row>
    <row r="48" spans="2:13">
      <c r="B48" s="58"/>
      <c r="C48" s="59"/>
      <c r="E48" s="72"/>
      <c r="F48" s="72"/>
      <c r="G48" s="72"/>
      <c r="H48" s="72"/>
      <c r="I48" s="72"/>
    </row>
    <row r="49" spans="2:12">
      <c r="B49" s="67" t="s">
        <v>95</v>
      </c>
    </row>
    <row r="50" spans="2:12">
      <c r="B50" s="3" t="s">
        <v>92</v>
      </c>
      <c r="C50" s="77" t="s">
        <v>96</v>
      </c>
      <c r="D50" s="77" t="s">
        <v>3</v>
      </c>
      <c r="E50" s="266" t="s">
        <v>0</v>
      </c>
      <c r="F50" s="267"/>
      <c r="G50" s="267"/>
      <c r="H50" s="267"/>
      <c r="I50" s="268"/>
      <c r="J50" s="85"/>
    </row>
    <row r="51" spans="2:12" ht="33.75" customHeight="1">
      <c r="B51" s="4" t="s">
        <v>38</v>
      </c>
      <c r="C51" s="88">
        <v>9.7300000000000008E-3</v>
      </c>
      <c r="D51" s="6" t="s">
        <v>97</v>
      </c>
      <c r="E51" s="304" t="s">
        <v>297</v>
      </c>
      <c r="F51" s="305"/>
      <c r="G51" s="305"/>
      <c r="H51" s="305"/>
      <c r="I51" s="306"/>
      <c r="J51" s="86"/>
      <c r="K51" s="83"/>
      <c r="L51" s="231"/>
    </row>
    <row r="52" spans="2:12">
      <c r="J52" s="81"/>
    </row>
    <row r="53" spans="2:12">
      <c r="B53" s="91" t="s">
        <v>61</v>
      </c>
      <c r="J53" s="81"/>
    </row>
    <row r="54" spans="2:12">
      <c r="B54" s="279" t="s">
        <v>145</v>
      </c>
      <c r="C54" s="279"/>
      <c r="D54" s="279"/>
      <c r="E54" s="279"/>
      <c r="F54" s="279"/>
      <c r="G54" s="279"/>
      <c r="H54" s="279"/>
      <c r="I54" s="279"/>
      <c r="J54" s="279"/>
      <c r="K54" s="279"/>
      <c r="L54" s="279"/>
    </row>
    <row r="55" spans="2:12" ht="27.75" customHeight="1">
      <c r="B55" s="279" t="s">
        <v>158</v>
      </c>
      <c r="C55" s="279"/>
      <c r="D55" s="279"/>
      <c r="E55" s="279"/>
      <c r="F55" s="279"/>
      <c r="G55" s="279"/>
      <c r="H55" s="279"/>
      <c r="I55" s="279"/>
      <c r="J55" s="279"/>
      <c r="K55" s="279"/>
      <c r="L55" s="279"/>
    </row>
    <row r="56" spans="2:12" ht="31.5" customHeight="1">
      <c r="B56" s="278" t="s">
        <v>147</v>
      </c>
      <c r="C56" s="278"/>
      <c r="D56" s="278"/>
      <c r="E56" s="278"/>
      <c r="F56" s="278"/>
      <c r="G56" s="278"/>
      <c r="H56" s="278"/>
      <c r="I56" s="278"/>
      <c r="J56" s="278"/>
      <c r="K56" s="278"/>
      <c r="L56" s="278"/>
    </row>
    <row r="57" spans="2:12">
      <c r="B57" t="s">
        <v>146</v>
      </c>
    </row>
  </sheetData>
  <mergeCells count="25">
    <mergeCell ref="E42:I42"/>
    <mergeCell ref="B56:L56"/>
    <mergeCell ref="B54:L54"/>
    <mergeCell ref="E43:I43"/>
    <mergeCell ref="E44:I44"/>
    <mergeCell ref="E45:I45"/>
    <mergeCell ref="E46:I46"/>
    <mergeCell ref="E47:I47"/>
    <mergeCell ref="E50:I50"/>
    <mergeCell ref="E51:I51"/>
    <mergeCell ref="B55:L55"/>
    <mergeCell ref="E40:I40"/>
    <mergeCell ref="E13:I13"/>
    <mergeCell ref="E12:I12"/>
    <mergeCell ref="E38:I38"/>
    <mergeCell ref="E37:I37"/>
    <mergeCell ref="E39:I39"/>
    <mergeCell ref="E20:I20"/>
    <mergeCell ref="E19:I19"/>
    <mergeCell ref="E23:I23"/>
    <mergeCell ref="E24:I24"/>
    <mergeCell ref="E18:I18"/>
    <mergeCell ref="E22:I22"/>
    <mergeCell ref="E21:I21"/>
    <mergeCell ref="E14:I14"/>
  </mergeCells>
  <pageMargins left="0.7" right="0.7" top="0.75" bottom="0.75" header="0.3" footer="0.3"/>
  <headerFooter alignWithMargins="0"/>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2:BH56"/>
  <sheetViews>
    <sheetView showGridLines="0" topLeftCell="A35" zoomScale="90" zoomScaleNormal="90" zoomScalePageLayoutView="90" workbookViewId="0">
      <selection activeCell="G4" sqref="G4"/>
    </sheetView>
  </sheetViews>
  <sheetFormatPr defaultColWidth="8.7109375" defaultRowHeight="12.75"/>
  <cols>
    <col min="1" max="1" width="3.28515625" style="192" customWidth="1"/>
    <col min="2" max="2" width="3.42578125" style="192" customWidth="1"/>
    <col min="3" max="3" width="20.28515625" style="192" customWidth="1"/>
    <col min="4" max="4" width="9.28515625" style="192" bestFit="1" customWidth="1"/>
    <col min="5" max="5" width="4.42578125" style="192" customWidth="1"/>
    <col min="6" max="6" width="4.85546875" style="192" bestFit="1" customWidth="1"/>
    <col min="7" max="7" width="10.85546875" style="192" bestFit="1" customWidth="1"/>
    <col min="8" max="8" width="12.140625" style="192" customWidth="1"/>
    <col min="9" max="32" width="12.140625" style="192" bestFit="1" customWidth="1"/>
    <col min="33" max="33" width="8.7109375" style="192"/>
    <col min="34" max="58" width="10" style="192" bestFit="1" customWidth="1"/>
    <col min="59" max="16384" width="8.7109375" style="192"/>
  </cols>
  <sheetData>
    <row r="2" spans="1:60">
      <c r="A2" s="188"/>
      <c r="B2" s="189" t="s">
        <v>256</v>
      </c>
      <c r="C2" s="190"/>
      <c r="D2" s="190"/>
      <c r="E2" s="190"/>
      <c r="F2" s="190"/>
      <c r="G2" s="190"/>
      <c r="H2" s="188"/>
      <c r="I2" s="188"/>
      <c r="J2" s="188"/>
      <c r="K2" s="188"/>
      <c r="L2" s="188"/>
      <c r="M2" s="191"/>
    </row>
    <row r="4" spans="1:60">
      <c r="B4" s="193" t="s">
        <v>257</v>
      </c>
      <c r="F4" s="194"/>
      <c r="G4" s="194" t="s">
        <v>258</v>
      </c>
      <c r="H4" s="194" t="s">
        <v>259</v>
      </c>
      <c r="I4" s="194" t="s">
        <v>260</v>
      </c>
      <c r="J4" s="194" t="s">
        <v>261</v>
      </c>
      <c r="K4" s="194" t="s">
        <v>262</v>
      </c>
      <c r="L4" s="194" t="s">
        <v>263</v>
      </c>
      <c r="M4" s="194" t="s">
        <v>264</v>
      </c>
      <c r="N4" s="194" t="s">
        <v>265</v>
      </c>
      <c r="O4" s="194" t="s">
        <v>266</v>
      </c>
      <c r="P4" s="194" t="s">
        <v>267</v>
      </c>
      <c r="Q4" s="194" t="s">
        <v>268</v>
      </c>
      <c r="R4" s="194" t="s">
        <v>269</v>
      </c>
      <c r="S4" s="194" t="s">
        <v>270</v>
      </c>
      <c r="T4" s="194" t="s">
        <v>271</v>
      </c>
      <c r="U4" s="194" t="s">
        <v>272</v>
      </c>
      <c r="V4" s="194" t="s">
        <v>273</v>
      </c>
      <c r="W4" s="194" t="s">
        <v>274</v>
      </c>
      <c r="X4" s="194" t="s">
        <v>275</v>
      </c>
      <c r="Y4" s="194" t="s">
        <v>276</v>
      </c>
      <c r="Z4" s="194" t="s">
        <v>277</v>
      </c>
      <c r="AA4" s="194" t="s">
        <v>278</v>
      </c>
      <c r="AB4" s="194" t="s">
        <v>279</v>
      </c>
      <c r="AC4" s="194" t="s">
        <v>280</v>
      </c>
      <c r="AD4" s="194" t="s">
        <v>281</v>
      </c>
      <c r="AE4" s="194" t="s">
        <v>282</v>
      </c>
      <c r="AF4" s="194" t="s">
        <v>283</v>
      </c>
      <c r="AG4" s="194"/>
      <c r="AH4" s="194" t="s">
        <v>259</v>
      </c>
      <c r="AI4" s="194" t="s">
        <v>260</v>
      </c>
      <c r="AJ4" s="194" t="s">
        <v>261</v>
      </c>
      <c r="AK4" s="194" t="s">
        <v>262</v>
      </c>
      <c r="AL4" s="194" t="s">
        <v>263</v>
      </c>
      <c r="AM4" s="194" t="s">
        <v>264</v>
      </c>
      <c r="AN4" s="194" t="s">
        <v>265</v>
      </c>
      <c r="AO4" s="194" t="s">
        <v>266</v>
      </c>
      <c r="AP4" s="194" t="s">
        <v>267</v>
      </c>
      <c r="AQ4" s="194" t="s">
        <v>268</v>
      </c>
      <c r="AR4" s="194" t="s">
        <v>269</v>
      </c>
      <c r="AS4" s="194" t="s">
        <v>270</v>
      </c>
      <c r="AT4" s="194" t="s">
        <v>271</v>
      </c>
      <c r="AU4" s="194" t="s">
        <v>272</v>
      </c>
      <c r="AV4" s="194" t="s">
        <v>273</v>
      </c>
      <c r="AW4" s="194" t="s">
        <v>274</v>
      </c>
      <c r="AX4" s="194" t="s">
        <v>275</v>
      </c>
      <c r="AY4" s="194" t="s">
        <v>276</v>
      </c>
      <c r="AZ4" s="194" t="s">
        <v>277</v>
      </c>
      <c r="BA4" s="194" t="s">
        <v>278</v>
      </c>
      <c r="BB4" s="194" t="s">
        <v>279</v>
      </c>
      <c r="BC4" s="194" t="s">
        <v>280</v>
      </c>
      <c r="BD4" s="194" t="s">
        <v>281</v>
      </c>
      <c r="BE4" s="194" t="s">
        <v>282</v>
      </c>
      <c r="BF4" s="194" t="s">
        <v>283</v>
      </c>
      <c r="BG4" s="194"/>
      <c r="BH4" s="194"/>
    </row>
    <row r="5" spans="1:60">
      <c r="F5" s="195">
        <v>2013</v>
      </c>
      <c r="G5" s="195">
        <v>2014</v>
      </c>
      <c r="H5" s="195">
        <v>2015</v>
      </c>
      <c r="I5" s="195">
        <v>2016</v>
      </c>
      <c r="J5" s="195">
        <v>2017</v>
      </c>
      <c r="K5" s="195">
        <v>2018</v>
      </c>
      <c r="L5" s="195">
        <v>2019</v>
      </c>
      <c r="M5" s="195">
        <v>2020</v>
      </c>
      <c r="N5" s="195">
        <v>2021</v>
      </c>
      <c r="O5" s="195">
        <v>2022</v>
      </c>
      <c r="P5" s="195">
        <v>2023</v>
      </c>
      <c r="Q5" s="195">
        <v>2024</v>
      </c>
      <c r="R5" s="195">
        <v>2025</v>
      </c>
      <c r="S5" s="195">
        <v>2026</v>
      </c>
      <c r="T5" s="195">
        <v>2027</v>
      </c>
      <c r="U5" s="195">
        <v>2028</v>
      </c>
      <c r="V5" s="195">
        <v>2029</v>
      </c>
      <c r="W5" s="195">
        <v>2030</v>
      </c>
      <c r="X5" s="195">
        <v>2031</v>
      </c>
      <c r="Y5" s="195">
        <v>2032</v>
      </c>
      <c r="Z5" s="195">
        <v>2033</v>
      </c>
      <c r="AA5" s="195">
        <v>2034</v>
      </c>
      <c r="AB5" s="195">
        <v>2035</v>
      </c>
      <c r="AC5" s="195">
        <v>2036</v>
      </c>
      <c r="AD5" s="195">
        <v>2037</v>
      </c>
      <c r="AE5" s="195">
        <v>2038</v>
      </c>
      <c r="AF5" s="195">
        <v>2039</v>
      </c>
    </row>
    <row r="6" spans="1:60" ht="13.5" thickBot="1"/>
    <row r="7" spans="1:60" s="196" customFormat="1">
      <c r="B7" s="197" t="s">
        <v>284</v>
      </c>
      <c r="C7" s="198"/>
      <c r="D7" s="198"/>
      <c r="E7" s="198"/>
      <c r="F7" s="198"/>
      <c r="G7" s="198"/>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row>
    <row r="8" spans="1:60">
      <c r="B8" s="200"/>
      <c r="C8" s="201" t="s">
        <v>285</v>
      </c>
      <c r="D8" s="202"/>
      <c r="E8" s="202"/>
      <c r="F8" s="202"/>
      <c r="G8" s="203"/>
      <c r="H8" s="204">
        <v>0.5</v>
      </c>
      <c r="I8" s="204">
        <v>0.5</v>
      </c>
      <c r="J8" s="204">
        <v>0.52</v>
      </c>
      <c r="K8" s="204">
        <v>0.6</v>
      </c>
      <c r="L8" s="204">
        <v>0.6</v>
      </c>
      <c r="M8" s="204">
        <v>0.6</v>
      </c>
      <c r="N8" s="204">
        <v>0.6</v>
      </c>
      <c r="O8" s="204">
        <v>0.6</v>
      </c>
      <c r="P8" s="204">
        <v>0.6</v>
      </c>
      <c r="Q8" s="204">
        <v>0.6</v>
      </c>
      <c r="R8" s="204">
        <v>0.6</v>
      </c>
      <c r="S8" s="204">
        <v>0.6</v>
      </c>
      <c r="T8" s="204">
        <v>0.6</v>
      </c>
      <c r="U8" s="204">
        <v>0.6</v>
      </c>
      <c r="V8" s="204">
        <v>0.6</v>
      </c>
      <c r="W8" s="204">
        <v>0.6</v>
      </c>
      <c r="X8" s="204">
        <v>0.6</v>
      </c>
      <c r="Y8" s="204">
        <v>0.6</v>
      </c>
      <c r="Z8" s="204">
        <v>0.6</v>
      </c>
      <c r="AA8" s="204">
        <v>0.6</v>
      </c>
      <c r="AB8" s="204">
        <v>0.6</v>
      </c>
      <c r="AC8" s="204">
        <v>0.6</v>
      </c>
      <c r="AD8" s="204">
        <v>0.6</v>
      </c>
      <c r="AE8" s="204">
        <v>0.6</v>
      </c>
      <c r="AF8" s="204">
        <v>0.6</v>
      </c>
      <c r="AH8" s="205">
        <v>0.5</v>
      </c>
      <c r="AI8" s="205">
        <v>0.5</v>
      </c>
      <c r="AJ8" s="205">
        <v>0.52</v>
      </c>
      <c r="AK8" s="205">
        <v>0.59999999999999987</v>
      </c>
      <c r="AL8" s="205">
        <v>0.59999999999999987</v>
      </c>
      <c r="AM8" s="205">
        <v>0.6</v>
      </c>
      <c r="AN8" s="205">
        <v>0.6</v>
      </c>
      <c r="AO8" s="205">
        <v>0.6</v>
      </c>
      <c r="AP8" s="205">
        <v>0.6</v>
      </c>
      <c r="AQ8" s="205">
        <v>0.59999999999999987</v>
      </c>
      <c r="AR8" s="205">
        <v>0.59999999999999987</v>
      </c>
      <c r="AS8" s="205">
        <v>0.59999999999999987</v>
      </c>
      <c r="AT8" s="205">
        <v>0.59999999999999987</v>
      </c>
      <c r="AU8" s="205">
        <v>0.59999999999999987</v>
      </c>
      <c r="AV8" s="205">
        <v>0.59999999999999987</v>
      </c>
      <c r="AW8" s="205">
        <v>0.59999999999999987</v>
      </c>
      <c r="AX8" s="205">
        <v>0.59999999999999987</v>
      </c>
      <c r="AY8" s="205">
        <v>0.59999999999999987</v>
      </c>
      <c r="AZ8" s="205">
        <v>0.59999999999999987</v>
      </c>
      <c r="BA8" s="205">
        <v>0.59999999999999987</v>
      </c>
      <c r="BB8" s="205">
        <v>0.59999999999999987</v>
      </c>
      <c r="BC8" s="205">
        <v>0.59999999999999987</v>
      </c>
      <c r="BD8" s="205">
        <v>0.59999999999999987</v>
      </c>
      <c r="BE8" s="205">
        <v>0.59999999999999987</v>
      </c>
      <c r="BF8" s="205">
        <v>0.59999999999999987</v>
      </c>
    </row>
    <row r="9" spans="1:60">
      <c r="B9" s="200"/>
      <c r="C9" s="201" t="s">
        <v>170</v>
      </c>
      <c r="D9" s="202"/>
      <c r="E9" s="202"/>
      <c r="F9" s="202"/>
      <c r="G9" s="202"/>
      <c r="H9" s="206">
        <v>0</v>
      </c>
      <c r="I9" s="206">
        <v>0</v>
      </c>
      <c r="J9" s="207">
        <v>0.04</v>
      </c>
      <c r="K9" s="207">
        <v>0.04</v>
      </c>
      <c r="L9" s="207">
        <v>4.428423076923077E-2</v>
      </c>
      <c r="M9" s="207">
        <v>8.8568461538461526E-2</v>
      </c>
      <c r="N9" s="207">
        <v>8.8568461538461526E-2</v>
      </c>
      <c r="O9" s="207">
        <v>8.8568461538461526E-2</v>
      </c>
      <c r="P9" s="207">
        <v>8.8568461538461526E-2</v>
      </c>
      <c r="Q9" s="207">
        <v>8.8568461538461499E-2</v>
      </c>
      <c r="R9" s="207">
        <v>8.8568461538461499E-2</v>
      </c>
      <c r="S9" s="207">
        <v>8.8568461538461499E-2</v>
      </c>
      <c r="T9" s="207">
        <v>8.8568461538461499E-2</v>
      </c>
      <c r="U9" s="207">
        <v>8.8568461538461499E-2</v>
      </c>
      <c r="V9" s="207">
        <v>8.8568461538461499E-2</v>
      </c>
      <c r="W9" s="207">
        <v>8.8568461538461499E-2</v>
      </c>
      <c r="X9" s="207">
        <v>8.8568461538461499E-2</v>
      </c>
      <c r="Y9" s="207">
        <v>8.8568461538461499E-2</v>
      </c>
      <c r="Z9" s="207">
        <v>8.8568461538461499E-2</v>
      </c>
      <c r="AA9" s="207">
        <v>8.8568461538461499E-2</v>
      </c>
      <c r="AB9" s="207">
        <v>8.8568461538461499E-2</v>
      </c>
      <c r="AC9" s="207">
        <v>8.8568461538461499E-2</v>
      </c>
      <c r="AD9" s="207">
        <v>8.8568461538461499E-2</v>
      </c>
      <c r="AE9" s="207">
        <v>8.8568461538461499E-2</v>
      </c>
      <c r="AF9" s="207">
        <v>8.8568461538461499E-2</v>
      </c>
      <c r="AH9" s="205">
        <v>0</v>
      </c>
      <c r="AI9" s="205">
        <v>0</v>
      </c>
      <c r="AJ9" s="205">
        <v>0.04</v>
      </c>
      <c r="AK9" s="205">
        <v>3.9999999999999994E-2</v>
      </c>
      <c r="AL9" s="205">
        <v>4.4284230769230763E-2</v>
      </c>
      <c r="AM9" s="205">
        <v>8.8568461538461526E-2</v>
      </c>
      <c r="AN9" s="205">
        <v>8.8568461538461526E-2</v>
      </c>
      <c r="AO9" s="205">
        <v>8.8568461538461526E-2</v>
      </c>
      <c r="AP9" s="205">
        <v>8.8568461538461526E-2</v>
      </c>
      <c r="AQ9" s="205">
        <v>8.8568461538461485E-2</v>
      </c>
      <c r="AR9" s="205">
        <v>8.8568461538461485E-2</v>
      </c>
      <c r="AS9" s="205">
        <v>8.8568461538461485E-2</v>
      </c>
      <c r="AT9" s="205">
        <v>8.8568461538461485E-2</v>
      </c>
      <c r="AU9" s="205">
        <v>8.8568461538461485E-2</v>
      </c>
      <c r="AV9" s="205">
        <v>8.8568461538461485E-2</v>
      </c>
      <c r="AW9" s="205">
        <v>8.8568461538461485E-2</v>
      </c>
      <c r="AX9" s="205">
        <v>8.8568461538461485E-2</v>
      </c>
      <c r="AY9" s="205">
        <v>8.8568461538461485E-2</v>
      </c>
      <c r="AZ9" s="205">
        <v>8.8568461538461485E-2</v>
      </c>
      <c r="BA9" s="205">
        <v>8.8568461538461485E-2</v>
      </c>
      <c r="BB9" s="205">
        <v>8.8568461538461485E-2</v>
      </c>
      <c r="BC9" s="205">
        <v>8.8568461538461485E-2</v>
      </c>
      <c r="BD9" s="205">
        <v>8.8568461538461485E-2</v>
      </c>
      <c r="BE9" s="205">
        <v>8.8568461538461485E-2</v>
      </c>
      <c r="BF9" s="205">
        <v>8.8568461538461485E-2</v>
      </c>
    </row>
    <row r="10" spans="1:60">
      <c r="B10" s="200"/>
      <c r="C10" s="201" t="s">
        <v>286</v>
      </c>
      <c r="D10" s="202"/>
      <c r="E10" s="202"/>
      <c r="F10" s="202"/>
      <c r="G10" s="202"/>
      <c r="H10" s="206">
        <v>0</v>
      </c>
      <c r="I10" s="206">
        <v>0</v>
      </c>
      <c r="J10" s="207">
        <v>0</v>
      </c>
      <c r="K10" s="207">
        <v>0</v>
      </c>
      <c r="L10" s="207">
        <v>0</v>
      </c>
      <c r="M10" s="207">
        <v>0</v>
      </c>
      <c r="N10" s="207">
        <v>0</v>
      </c>
      <c r="O10" s="207">
        <v>0</v>
      </c>
      <c r="P10" s="207">
        <v>0</v>
      </c>
      <c r="Q10" s="207">
        <v>0</v>
      </c>
      <c r="R10" s="207">
        <v>0</v>
      </c>
      <c r="S10" s="207">
        <v>0</v>
      </c>
      <c r="T10" s="207">
        <v>0</v>
      </c>
      <c r="U10" s="207">
        <v>0</v>
      </c>
      <c r="V10" s="207">
        <v>0</v>
      </c>
      <c r="W10" s="207">
        <v>0</v>
      </c>
      <c r="X10" s="207">
        <v>0</v>
      </c>
      <c r="Y10" s="207">
        <v>0</v>
      </c>
      <c r="Z10" s="207">
        <v>0</v>
      </c>
      <c r="AA10" s="207">
        <v>0</v>
      </c>
      <c r="AB10" s="207">
        <v>0</v>
      </c>
      <c r="AC10" s="207">
        <v>0</v>
      </c>
      <c r="AD10" s="207">
        <v>0</v>
      </c>
      <c r="AE10" s="207">
        <v>0</v>
      </c>
      <c r="AF10" s="207">
        <v>0</v>
      </c>
      <c r="AH10" s="205">
        <v>0</v>
      </c>
      <c r="AI10" s="205">
        <v>0</v>
      </c>
      <c r="AJ10" s="205">
        <v>0</v>
      </c>
      <c r="AK10" s="205">
        <v>0</v>
      </c>
      <c r="AL10" s="205">
        <v>0</v>
      </c>
      <c r="AM10" s="205">
        <v>0</v>
      </c>
      <c r="AN10" s="205">
        <v>0</v>
      </c>
      <c r="AO10" s="205">
        <v>0</v>
      </c>
      <c r="AP10" s="205">
        <v>0</v>
      </c>
      <c r="AQ10" s="205">
        <v>0</v>
      </c>
      <c r="AR10" s="205">
        <v>0</v>
      </c>
      <c r="AS10" s="205">
        <v>0</v>
      </c>
      <c r="AT10" s="205">
        <v>0</v>
      </c>
      <c r="AU10" s="205">
        <v>0</v>
      </c>
      <c r="AV10" s="205">
        <v>0</v>
      </c>
      <c r="AW10" s="205">
        <v>0</v>
      </c>
      <c r="AX10" s="205">
        <v>0</v>
      </c>
      <c r="AY10" s="205">
        <v>0</v>
      </c>
      <c r="AZ10" s="205">
        <v>0</v>
      </c>
      <c r="BA10" s="205">
        <v>0</v>
      </c>
      <c r="BB10" s="205">
        <v>0</v>
      </c>
      <c r="BC10" s="205">
        <v>0</v>
      </c>
      <c r="BD10" s="205">
        <v>0</v>
      </c>
      <c r="BE10" s="205">
        <v>0</v>
      </c>
      <c r="BF10" s="205">
        <v>0</v>
      </c>
    </row>
    <row r="11" spans="1:60">
      <c r="B11" s="200"/>
      <c r="C11" s="201" t="s">
        <v>171</v>
      </c>
      <c r="D11" s="202"/>
      <c r="E11" s="202"/>
      <c r="F11" s="202"/>
      <c r="G11" s="202"/>
      <c r="H11" s="204">
        <v>0.02</v>
      </c>
      <c r="I11" s="204">
        <v>0.04</v>
      </c>
      <c r="J11" s="204">
        <v>0.08</v>
      </c>
      <c r="K11" s="204">
        <v>0.12</v>
      </c>
      <c r="L11" s="204">
        <v>0.16</v>
      </c>
      <c r="M11" s="204">
        <v>0.26143153846153849</v>
      </c>
      <c r="N11" s="204">
        <v>0.26143153846153849</v>
      </c>
      <c r="O11" s="204">
        <v>0.26143153846153849</v>
      </c>
      <c r="P11" s="204">
        <v>0.26143153846153849</v>
      </c>
      <c r="Q11" s="204">
        <v>0.26143153846153855</v>
      </c>
      <c r="R11" s="204">
        <v>0.26143153846153855</v>
      </c>
      <c r="S11" s="204">
        <v>0.26143153846153855</v>
      </c>
      <c r="T11" s="204">
        <v>0.26143153846153855</v>
      </c>
      <c r="U11" s="204">
        <v>0.26143153846153855</v>
      </c>
      <c r="V11" s="204">
        <v>0.26143153846153855</v>
      </c>
      <c r="W11" s="204">
        <v>0.26143153846153855</v>
      </c>
      <c r="X11" s="204">
        <v>0.26143153846153855</v>
      </c>
      <c r="Y11" s="204">
        <v>0.26143153846153855</v>
      </c>
      <c r="Z11" s="204">
        <v>0.26143153846153855</v>
      </c>
      <c r="AA11" s="204">
        <v>0.26143153846153855</v>
      </c>
      <c r="AB11" s="204">
        <v>0.26143153846153855</v>
      </c>
      <c r="AC11" s="204">
        <v>0.26143153846153855</v>
      </c>
      <c r="AD11" s="204">
        <v>0.26143153846153855</v>
      </c>
      <c r="AE11" s="204">
        <v>0.26143153846153855</v>
      </c>
      <c r="AF11" s="204">
        <v>0.26143153846153855</v>
      </c>
      <c r="AH11" s="205">
        <v>1.9999999999999997E-2</v>
      </c>
      <c r="AI11" s="205">
        <v>3.9999999999999994E-2</v>
      </c>
      <c r="AJ11" s="205">
        <v>0.08</v>
      </c>
      <c r="AK11" s="205">
        <v>0.11999999999999998</v>
      </c>
      <c r="AL11" s="205">
        <v>0.15999999999999998</v>
      </c>
      <c r="AM11" s="205">
        <v>0.26143153846153849</v>
      </c>
      <c r="AN11" s="205">
        <v>0.26143153846153849</v>
      </c>
      <c r="AO11" s="205">
        <v>0.26143153846153849</v>
      </c>
      <c r="AP11" s="205">
        <v>0.26143153846153849</v>
      </c>
      <c r="AQ11" s="205">
        <v>0.26143153846153849</v>
      </c>
      <c r="AR11" s="205">
        <v>0.26143153846153849</v>
      </c>
      <c r="AS11" s="205">
        <v>0.26143153846153849</v>
      </c>
      <c r="AT11" s="205">
        <v>0.26143153846153849</v>
      </c>
      <c r="AU11" s="205">
        <v>0.26143153846153849</v>
      </c>
      <c r="AV11" s="205">
        <v>0.26143153846153849</v>
      </c>
      <c r="AW11" s="205">
        <v>0.26143153846153849</v>
      </c>
      <c r="AX11" s="205">
        <v>0.26143153846153849</v>
      </c>
      <c r="AY11" s="205">
        <v>0.26143153846153849</v>
      </c>
      <c r="AZ11" s="205">
        <v>0.26143153846153849</v>
      </c>
      <c r="BA11" s="205">
        <v>0.26143153846153849</v>
      </c>
      <c r="BB11" s="205">
        <v>0.26143153846153849</v>
      </c>
      <c r="BC11" s="205">
        <v>0.26143153846153849</v>
      </c>
      <c r="BD11" s="205">
        <v>0.26143153846153849</v>
      </c>
      <c r="BE11" s="205">
        <v>0.26143153846153849</v>
      </c>
      <c r="BF11" s="205">
        <v>0.26143153846153849</v>
      </c>
    </row>
    <row r="12" spans="1:60">
      <c r="B12" s="200"/>
      <c r="C12" s="201" t="s">
        <v>287</v>
      </c>
      <c r="D12" s="202"/>
      <c r="E12" s="202"/>
      <c r="F12" s="202"/>
      <c r="G12" s="202"/>
      <c r="H12" s="204">
        <v>0.43</v>
      </c>
      <c r="I12" s="204">
        <v>0.41000000000000003</v>
      </c>
      <c r="J12" s="204">
        <v>0.31</v>
      </c>
      <c r="K12" s="204">
        <v>0.19000000000000006</v>
      </c>
      <c r="L12" s="204">
        <v>0.14571576923076923</v>
      </c>
      <c r="M12" s="204">
        <v>0</v>
      </c>
      <c r="N12" s="204">
        <v>0</v>
      </c>
      <c r="O12" s="204">
        <v>0</v>
      </c>
      <c r="P12" s="204">
        <v>0</v>
      </c>
      <c r="Q12" s="204">
        <v>0</v>
      </c>
      <c r="R12" s="204">
        <v>0</v>
      </c>
      <c r="S12" s="204">
        <v>0</v>
      </c>
      <c r="T12" s="204">
        <v>0</v>
      </c>
      <c r="U12" s="204">
        <v>0</v>
      </c>
      <c r="V12" s="204">
        <v>0</v>
      </c>
      <c r="W12" s="204">
        <v>0</v>
      </c>
      <c r="X12" s="204">
        <v>0</v>
      </c>
      <c r="Y12" s="204">
        <v>0</v>
      </c>
      <c r="Z12" s="204">
        <v>0</v>
      </c>
      <c r="AA12" s="204">
        <v>0</v>
      </c>
      <c r="AB12" s="204">
        <v>0</v>
      </c>
      <c r="AC12" s="204">
        <v>0</v>
      </c>
      <c r="AD12" s="204">
        <v>0</v>
      </c>
      <c r="AE12" s="204">
        <v>0</v>
      </c>
      <c r="AF12" s="204">
        <v>0</v>
      </c>
      <c r="AH12" s="205">
        <v>0.42999999999999994</v>
      </c>
      <c r="AI12" s="205">
        <v>0.40999999999999992</v>
      </c>
      <c r="AJ12" s="205">
        <v>0.30999999999999994</v>
      </c>
      <c r="AK12" s="205">
        <v>0.19000000000000003</v>
      </c>
      <c r="AL12" s="205">
        <v>0.14571576923076923</v>
      </c>
      <c r="AM12" s="205">
        <v>0</v>
      </c>
      <c r="AN12" s="205">
        <v>0</v>
      </c>
      <c r="AO12" s="205">
        <v>0</v>
      </c>
      <c r="AP12" s="205">
        <v>0</v>
      </c>
      <c r="AQ12" s="205">
        <v>0</v>
      </c>
      <c r="AR12" s="205">
        <v>0</v>
      </c>
      <c r="AS12" s="205">
        <v>0</v>
      </c>
      <c r="AT12" s="205">
        <v>0</v>
      </c>
      <c r="AU12" s="205">
        <v>0</v>
      </c>
      <c r="AV12" s="205">
        <v>0</v>
      </c>
      <c r="AW12" s="205">
        <v>0</v>
      </c>
      <c r="AX12" s="205">
        <v>0</v>
      </c>
      <c r="AY12" s="205">
        <v>0</v>
      </c>
      <c r="AZ12" s="205">
        <v>0</v>
      </c>
      <c r="BA12" s="205">
        <v>0</v>
      </c>
      <c r="BB12" s="205">
        <v>0</v>
      </c>
      <c r="BC12" s="205">
        <v>0</v>
      </c>
      <c r="BD12" s="205">
        <v>0</v>
      </c>
      <c r="BE12" s="205">
        <v>0</v>
      </c>
      <c r="BF12" s="205">
        <v>0</v>
      </c>
    </row>
    <row r="13" spans="1:60">
      <c r="B13" s="200"/>
      <c r="C13" s="201" t="s">
        <v>288</v>
      </c>
      <c r="D13" s="202"/>
      <c r="E13" s="202"/>
      <c r="F13" s="202"/>
      <c r="G13" s="202"/>
      <c r="H13" s="204">
        <v>0</v>
      </c>
      <c r="I13" s="204">
        <v>0</v>
      </c>
      <c r="J13" s="204">
        <v>0</v>
      </c>
      <c r="K13" s="204">
        <v>0</v>
      </c>
      <c r="L13" s="204">
        <v>0</v>
      </c>
      <c r="M13" s="204">
        <v>0</v>
      </c>
      <c r="N13" s="204">
        <v>0</v>
      </c>
      <c r="O13" s="204">
        <v>0</v>
      </c>
      <c r="P13" s="204">
        <v>0</v>
      </c>
      <c r="Q13" s="204">
        <v>0</v>
      </c>
      <c r="R13" s="204">
        <v>0</v>
      </c>
      <c r="S13" s="204">
        <v>0</v>
      </c>
      <c r="T13" s="204">
        <v>0</v>
      </c>
      <c r="U13" s="204">
        <v>0</v>
      </c>
      <c r="V13" s="204">
        <v>0</v>
      </c>
      <c r="W13" s="204">
        <v>0</v>
      </c>
      <c r="X13" s="204">
        <v>0</v>
      </c>
      <c r="Y13" s="204">
        <v>0</v>
      </c>
      <c r="Z13" s="204">
        <v>0</v>
      </c>
      <c r="AA13" s="204">
        <v>0</v>
      </c>
      <c r="AB13" s="204">
        <v>0</v>
      </c>
      <c r="AC13" s="204">
        <v>0</v>
      </c>
      <c r="AD13" s="204">
        <v>0</v>
      </c>
      <c r="AE13" s="204">
        <v>0</v>
      </c>
      <c r="AF13" s="204">
        <v>0</v>
      </c>
      <c r="AH13" s="205">
        <v>0</v>
      </c>
      <c r="AI13" s="205">
        <v>0</v>
      </c>
      <c r="AJ13" s="205">
        <v>0</v>
      </c>
      <c r="AK13" s="205">
        <v>0</v>
      </c>
      <c r="AL13" s="205">
        <v>0</v>
      </c>
      <c r="AM13" s="205">
        <v>0</v>
      </c>
      <c r="AN13" s="205">
        <v>0</v>
      </c>
      <c r="AO13" s="205">
        <v>0</v>
      </c>
      <c r="AP13" s="205">
        <v>0</v>
      </c>
      <c r="AQ13" s="205">
        <v>0</v>
      </c>
      <c r="AR13" s="205">
        <v>0</v>
      </c>
      <c r="AS13" s="205">
        <v>0</v>
      </c>
      <c r="AT13" s="205">
        <v>0</v>
      </c>
      <c r="AU13" s="205">
        <v>0</v>
      </c>
      <c r="AV13" s="205">
        <v>0</v>
      </c>
      <c r="AW13" s="205">
        <v>0</v>
      </c>
      <c r="AX13" s="205">
        <v>0</v>
      </c>
      <c r="AY13" s="205">
        <v>0</v>
      </c>
      <c r="AZ13" s="205">
        <v>0</v>
      </c>
      <c r="BA13" s="205">
        <v>0</v>
      </c>
      <c r="BB13" s="205">
        <v>0</v>
      </c>
      <c r="BC13" s="205">
        <v>0</v>
      </c>
      <c r="BD13" s="205">
        <v>0</v>
      </c>
      <c r="BE13" s="205">
        <v>0</v>
      </c>
      <c r="BF13" s="205">
        <v>0</v>
      </c>
    </row>
    <row r="14" spans="1:60">
      <c r="B14" s="200"/>
      <c r="C14" s="201" t="s">
        <v>289</v>
      </c>
      <c r="D14" s="202"/>
      <c r="E14" s="202"/>
      <c r="F14" s="202"/>
      <c r="G14" s="202"/>
      <c r="H14" s="204">
        <v>0.05</v>
      </c>
      <c r="I14" s="204">
        <v>0.05</v>
      </c>
      <c r="J14" s="204">
        <v>0.05</v>
      </c>
      <c r="K14" s="204">
        <v>0.05</v>
      </c>
      <c r="L14" s="204">
        <v>0.05</v>
      </c>
      <c r="M14" s="204">
        <v>0.05</v>
      </c>
      <c r="N14" s="204">
        <v>0.05</v>
      </c>
      <c r="O14" s="204">
        <v>0.05</v>
      </c>
      <c r="P14" s="204">
        <v>0.05</v>
      </c>
      <c r="Q14" s="204">
        <v>0.05</v>
      </c>
      <c r="R14" s="204">
        <v>0.05</v>
      </c>
      <c r="S14" s="204">
        <v>0.05</v>
      </c>
      <c r="T14" s="204">
        <v>0.05</v>
      </c>
      <c r="U14" s="204">
        <v>0.05</v>
      </c>
      <c r="V14" s="204">
        <v>0.05</v>
      </c>
      <c r="W14" s="204">
        <v>0.05</v>
      </c>
      <c r="X14" s="204">
        <v>0.05</v>
      </c>
      <c r="Y14" s="204">
        <v>0.05</v>
      </c>
      <c r="Z14" s="204">
        <v>0.05</v>
      </c>
      <c r="AA14" s="204">
        <v>0.05</v>
      </c>
      <c r="AB14" s="204">
        <v>0.05</v>
      </c>
      <c r="AC14" s="204">
        <v>0.05</v>
      </c>
      <c r="AD14" s="204">
        <v>0.05</v>
      </c>
      <c r="AE14" s="204">
        <v>0.05</v>
      </c>
      <c r="AF14" s="204">
        <v>0.05</v>
      </c>
      <c r="AH14" s="205">
        <v>4.9999999999999996E-2</v>
      </c>
      <c r="AI14" s="205">
        <v>4.9999999999999996E-2</v>
      </c>
      <c r="AJ14" s="205">
        <v>0.05</v>
      </c>
      <c r="AK14" s="205">
        <v>4.9999999999999996E-2</v>
      </c>
      <c r="AL14" s="205">
        <v>4.9999999999999996E-2</v>
      </c>
      <c r="AM14" s="205">
        <v>0.05</v>
      </c>
      <c r="AN14" s="205">
        <v>0.05</v>
      </c>
      <c r="AO14" s="205">
        <v>0.05</v>
      </c>
      <c r="AP14" s="205">
        <v>0.05</v>
      </c>
      <c r="AQ14" s="205">
        <v>4.9999999999999996E-2</v>
      </c>
      <c r="AR14" s="205">
        <v>4.9999999999999996E-2</v>
      </c>
      <c r="AS14" s="205">
        <v>4.9999999999999996E-2</v>
      </c>
      <c r="AT14" s="205">
        <v>4.9999999999999996E-2</v>
      </c>
      <c r="AU14" s="205">
        <v>4.9999999999999996E-2</v>
      </c>
      <c r="AV14" s="205">
        <v>4.9999999999999996E-2</v>
      </c>
      <c r="AW14" s="205">
        <v>4.9999999999999996E-2</v>
      </c>
      <c r="AX14" s="205">
        <v>4.9999999999999996E-2</v>
      </c>
      <c r="AY14" s="205">
        <v>4.9999999999999996E-2</v>
      </c>
      <c r="AZ14" s="205">
        <v>4.9999999999999996E-2</v>
      </c>
      <c r="BA14" s="205">
        <v>4.9999999999999996E-2</v>
      </c>
      <c r="BB14" s="205">
        <v>4.9999999999999996E-2</v>
      </c>
      <c r="BC14" s="205">
        <v>4.9999999999999996E-2</v>
      </c>
      <c r="BD14" s="205">
        <v>4.9999999999999996E-2</v>
      </c>
      <c r="BE14" s="205">
        <v>4.9999999999999996E-2</v>
      </c>
      <c r="BF14" s="205">
        <v>4.9999999999999996E-2</v>
      </c>
    </row>
    <row r="15" spans="1:60" s="196" customFormat="1">
      <c r="B15" s="208"/>
      <c r="C15" s="208" t="s">
        <v>290</v>
      </c>
      <c r="D15" s="208"/>
      <c r="E15" s="208"/>
      <c r="F15" s="208"/>
      <c r="G15" s="208"/>
      <c r="H15" s="209">
        <v>1</v>
      </c>
      <c r="I15" s="209">
        <v>1</v>
      </c>
      <c r="J15" s="209">
        <v>1</v>
      </c>
      <c r="K15" s="209">
        <v>1</v>
      </c>
      <c r="L15" s="209">
        <v>1</v>
      </c>
      <c r="M15" s="209">
        <v>1</v>
      </c>
      <c r="N15" s="209">
        <v>1</v>
      </c>
      <c r="O15" s="209">
        <v>1</v>
      </c>
      <c r="P15" s="209">
        <v>1</v>
      </c>
      <c r="Q15" s="209">
        <v>1</v>
      </c>
      <c r="R15" s="209">
        <v>1</v>
      </c>
      <c r="S15" s="209">
        <v>1</v>
      </c>
      <c r="T15" s="209">
        <v>1</v>
      </c>
      <c r="U15" s="209">
        <v>1</v>
      </c>
      <c r="V15" s="209">
        <v>1</v>
      </c>
      <c r="W15" s="209">
        <v>1</v>
      </c>
      <c r="X15" s="209">
        <v>1</v>
      </c>
      <c r="Y15" s="209">
        <v>1</v>
      </c>
      <c r="Z15" s="209">
        <v>1</v>
      </c>
      <c r="AA15" s="209">
        <v>1</v>
      </c>
      <c r="AB15" s="209">
        <v>1</v>
      </c>
      <c r="AC15" s="209">
        <v>1</v>
      </c>
      <c r="AD15" s="209">
        <v>1</v>
      </c>
      <c r="AE15" s="209">
        <v>1</v>
      </c>
      <c r="AF15" s="209">
        <v>1</v>
      </c>
      <c r="AH15" s="210">
        <v>1</v>
      </c>
      <c r="AI15" s="210">
        <v>1</v>
      </c>
      <c r="AJ15" s="210">
        <v>1</v>
      </c>
      <c r="AK15" s="210">
        <v>1</v>
      </c>
      <c r="AL15" s="210">
        <v>0.99999999999999989</v>
      </c>
      <c r="AM15" s="210">
        <v>1</v>
      </c>
      <c r="AN15" s="210">
        <v>1</v>
      </c>
      <c r="AO15" s="210">
        <v>1</v>
      </c>
      <c r="AP15" s="210">
        <v>1</v>
      </c>
      <c r="AQ15" s="210">
        <v>0.99999999999999978</v>
      </c>
      <c r="AR15" s="210">
        <v>0.99999999999999978</v>
      </c>
      <c r="AS15" s="210">
        <v>0.99999999999999978</v>
      </c>
      <c r="AT15" s="210">
        <v>0.99999999999999978</v>
      </c>
      <c r="AU15" s="210">
        <v>0.99999999999999978</v>
      </c>
      <c r="AV15" s="210">
        <v>0.99999999999999978</v>
      </c>
      <c r="AW15" s="210">
        <v>0.99999999999999978</v>
      </c>
      <c r="AX15" s="210">
        <v>0.99999999999999978</v>
      </c>
      <c r="AY15" s="210">
        <v>0.99999999999999978</v>
      </c>
      <c r="AZ15" s="210">
        <v>0.99999999999999978</v>
      </c>
      <c r="BA15" s="210">
        <v>0.99999999999999978</v>
      </c>
      <c r="BB15" s="210">
        <v>0.99999999999999978</v>
      </c>
      <c r="BC15" s="210">
        <v>0.99999999999999978</v>
      </c>
      <c r="BD15" s="210">
        <v>0.99999999999999978</v>
      </c>
      <c r="BE15" s="210">
        <v>0.99999999999999978</v>
      </c>
      <c r="BF15" s="210">
        <v>0.99999999999999978</v>
      </c>
    </row>
    <row r="16" spans="1:60" s="196" customFormat="1">
      <c r="B16" s="208"/>
      <c r="C16" s="208"/>
      <c r="D16" s="208"/>
      <c r="E16" s="208"/>
      <c r="F16" s="208"/>
      <c r="G16" s="208"/>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row>
    <row r="17" spans="2:58" s="196" customFormat="1">
      <c r="B17" s="208" t="s">
        <v>291</v>
      </c>
      <c r="C17" s="208"/>
      <c r="D17" s="208"/>
      <c r="E17" s="208"/>
      <c r="F17" s="208"/>
      <c r="G17" s="208"/>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row>
    <row r="18" spans="2:58" s="196" customFormat="1">
      <c r="B18" s="208"/>
      <c r="C18" s="208" t="s">
        <v>285</v>
      </c>
      <c r="D18" s="208"/>
      <c r="E18" s="208"/>
      <c r="F18" s="208"/>
      <c r="G18" s="208"/>
      <c r="H18" s="209">
        <v>0.54960149224427157</v>
      </c>
      <c r="I18" s="209">
        <v>0.54783681913635363</v>
      </c>
      <c r="J18" s="209">
        <v>0.56390131132033283</v>
      </c>
      <c r="K18" s="209">
        <v>0.63665138414520128</v>
      </c>
      <c r="L18" s="209">
        <v>0.63271656487960348</v>
      </c>
      <c r="M18" s="209">
        <v>0.62295337654616834</v>
      </c>
      <c r="N18" s="209">
        <v>0.62295337654616834</v>
      </c>
      <c r="O18" s="209">
        <v>0.62295337654616834</v>
      </c>
      <c r="P18" s="209">
        <v>0.62295337654616834</v>
      </c>
      <c r="Q18" s="209">
        <v>0.62295337654616834</v>
      </c>
      <c r="R18" s="209">
        <v>0.62295337654616834</v>
      </c>
      <c r="S18" s="209">
        <v>0.62295337654616834</v>
      </c>
      <c r="T18" s="209">
        <v>0.62295337654616834</v>
      </c>
      <c r="U18" s="209">
        <v>0.62295337654616834</v>
      </c>
      <c r="V18" s="209">
        <v>0.62295337654616834</v>
      </c>
      <c r="W18" s="209">
        <v>0.62295337654616834</v>
      </c>
      <c r="X18" s="209">
        <v>0.62295337654616834</v>
      </c>
      <c r="Y18" s="209">
        <v>0.62295337654616834</v>
      </c>
      <c r="Z18" s="209">
        <v>0.62295337654616834</v>
      </c>
      <c r="AA18" s="209">
        <v>0.62295337654616834</v>
      </c>
      <c r="AB18" s="209">
        <v>0.62295337654616834</v>
      </c>
      <c r="AC18" s="209">
        <v>0.62295337654616834</v>
      </c>
      <c r="AD18" s="209">
        <v>0.62295337654616834</v>
      </c>
      <c r="AE18" s="209">
        <v>0.62295337654616834</v>
      </c>
      <c r="AF18" s="209">
        <v>0.62295337654616834</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row>
    <row r="19" spans="2:58" s="196" customFormat="1">
      <c r="B19" s="208"/>
      <c r="C19" s="208" t="s">
        <v>170</v>
      </c>
      <c r="D19" s="208"/>
      <c r="E19" s="208"/>
      <c r="F19" s="208"/>
      <c r="G19" s="208"/>
      <c r="H19" s="209">
        <v>0</v>
      </c>
      <c r="I19" s="209">
        <v>0</v>
      </c>
      <c r="J19" s="209">
        <v>3.5556734878794884E-2</v>
      </c>
      <c r="K19" s="209">
        <v>3.4791451658145518E-2</v>
      </c>
      <c r="L19" s="209">
        <v>3.8279757762757612E-2</v>
      </c>
      <c r="M19" s="209">
        <v>7.5378157220261435E-2</v>
      </c>
      <c r="N19" s="209">
        <v>7.5378157220261435E-2</v>
      </c>
      <c r="O19" s="209">
        <v>7.5378157220261435E-2</v>
      </c>
      <c r="P19" s="209">
        <v>7.5378157220261435E-2</v>
      </c>
      <c r="Q19" s="209">
        <v>7.5378157220261408E-2</v>
      </c>
      <c r="R19" s="209">
        <v>7.5378157220261408E-2</v>
      </c>
      <c r="S19" s="209">
        <v>7.5378157220261408E-2</v>
      </c>
      <c r="T19" s="209">
        <v>7.5378157220261408E-2</v>
      </c>
      <c r="U19" s="209">
        <v>7.5378157220261408E-2</v>
      </c>
      <c r="V19" s="209">
        <v>7.5378157220261408E-2</v>
      </c>
      <c r="W19" s="209">
        <v>7.5378157220261408E-2</v>
      </c>
      <c r="X19" s="209">
        <v>7.5378157220261408E-2</v>
      </c>
      <c r="Y19" s="209">
        <v>7.5378157220261408E-2</v>
      </c>
      <c r="Z19" s="209">
        <v>7.5378157220261408E-2</v>
      </c>
      <c r="AA19" s="209">
        <v>7.5378157220261408E-2</v>
      </c>
      <c r="AB19" s="209">
        <v>7.5378157220261408E-2</v>
      </c>
      <c r="AC19" s="209">
        <v>7.5378157220261408E-2</v>
      </c>
      <c r="AD19" s="209">
        <v>7.5378157220261408E-2</v>
      </c>
      <c r="AE19" s="209">
        <v>7.5378157220261408E-2</v>
      </c>
      <c r="AF19" s="209">
        <v>7.5378157220261408E-2</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row>
    <row r="20" spans="2:58" s="196" customFormat="1">
      <c r="B20" s="208"/>
      <c r="C20" s="208" t="s">
        <v>286</v>
      </c>
      <c r="D20" s="208"/>
      <c r="E20" s="208"/>
      <c r="F20" s="208"/>
      <c r="G20" s="208"/>
      <c r="H20" s="209">
        <v>0</v>
      </c>
      <c r="I20" s="209">
        <v>0</v>
      </c>
      <c r="J20" s="209">
        <v>0</v>
      </c>
      <c r="K20" s="209">
        <v>0</v>
      </c>
      <c r="L20" s="209">
        <v>0</v>
      </c>
      <c r="M20" s="209">
        <v>0</v>
      </c>
      <c r="N20" s="209">
        <v>0</v>
      </c>
      <c r="O20" s="209">
        <v>0</v>
      </c>
      <c r="P20" s="209">
        <v>0</v>
      </c>
      <c r="Q20" s="209">
        <v>0</v>
      </c>
      <c r="R20" s="209">
        <v>0</v>
      </c>
      <c r="S20" s="209">
        <v>0</v>
      </c>
      <c r="T20" s="209">
        <v>0</v>
      </c>
      <c r="U20" s="209">
        <v>0</v>
      </c>
      <c r="V20" s="209">
        <v>0</v>
      </c>
      <c r="W20" s="209">
        <v>0</v>
      </c>
      <c r="X20" s="209">
        <v>0</v>
      </c>
      <c r="Y20" s="209">
        <v>0</v>
      </c>
      <c r="Z20" s="209">
        <v>0</v>
      </c>
      <c r="AA20" s="209">
        <v>0</v>
      </c>
      <c r="AB20" s="209">
        <v>0</v>
      </c>
      <c r="AC20" s="209">
        <v>0</v>
      </c>
      <c r="AD20" s="209">
        <v>0</v>
      </c>
      <c r="AE20" s="209">
        <v>0</v>
      </c>
      <c r="AF20" s="209">
        <v>0</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row>
    <row r="21" spans="2:58" s="196" customFormat="1">
      <c r="B21" s="208"/>
      <c r="C21" s="208" t="s">
        <v>171</v>
      </c>
      <c r="D21" s="208"/>
      <c r="E21" s="208"/>
      <c r="F21" s="208"/>
      <c r="G21" s="208"/>
      <c r="H21" s="209">
        <v>2.1241797495677305E-2</v>
      </c>
      <c r="I21" s="209">
        <v>4.2347187687759441E-2</v>
      </c>
      <c r="J21" s="209">
        <v>8.3824914202839163E-2</v>
      </c>
      <c r="K21" s="209">
        <v>0.12303114136510046</v>
      </c>
      <c r="L21" s="209">
        <v>0.1630276643834106</v>
      </c>
      <c r="M21" s="209">
        <v>0.26226820392341521</v>
      </c>
      <c r="N21" s="209">
        <v>0.26226820392341521</v>
      </c>
      <c r="O21" s="209">
        <v>0.26226820392341521</v>
      </c>
      <c r="P21" s="209">
        <v>0.26226820392341521</v>
      </c>
      <c r="Q21" s="209">
        <v>0.26226820392341527</v>
      </c>
      <c r="R21" s="209">
        <v>0.26226820392341527</v>
      </c>
      <c r="S21" s="209">
        <v>0.26226820392341527</v>
      </c>
      <c r="T21" s="209">
        <v>0.26226820392341527</v>
      </c>
      <c r="U21" s="209">
        <v>0.26226820392341527</v>
      </c>
      <c r="V21" s="209">
        <v>0.26226820392341527</v>
      </c>
      <c r="W21" s="209">
        <v>0.26226820392341527</v>
      </c>
      <c r="X21" s="209">
        <v>0.26226820392341527</v>
      </c>
      <c r="Y21" s="209">
        <v>0.26226820392341527</v>
      </c>
      <c r="Z21" s="209">
        <v>0.26226820392341527</v>
      </c>
      <c r="AA21" s="209">
        <v>0.26226820392341527</v>
      </c>
      <c r="AB21" s="209">
        <v>0.26226820392341527</v>
      </c>
      <c r="AC21" s="209">
        <v>0.26226820392341527</v>
      </c>
      <c r="AD21" s="209">
        <v>0.26226820392341527</v>
      </c>
      <c r="AE21" s="209">
        <v>0.26226820392341527</v>
      </c>
      <c r="AF21" s="209">
        <v>0.26226820392341527</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row>
    <row r="22" spans="2:58" s="196" customFormat="1">
      <c r="B22" s="208"/>
      <c r="C22" s="208" t="s">
        <v>287</v>
      </c>
      <c r="D22" s="208"/>
      <c r="E22" s="208"/>
      <c r="F22" s="208"/>
      <c r="G22" s="208"/>
      <c r="H22" s="209">
        <v>0.38744358608269719</v>
      </c>
      <c r="I22" s="209">
        <v>0.36823680245672374</v>
      </c>
      <c r="J22" s="209">
        <v>0.2755646953106603</v>
      </c>
      <c r="K22" s="209">
        <v>0.16525939537619125</v>
      </c>
      <c r="L22" s="209">
        <v>0.12595825311802353</v>
      </c>
      <c r="M22" s="209">
        <v>0</v>
      </c>
      <c r="N22" s="209">
        <v>0</v>
      </c>
      <c r="O22" s="209">
        <v>0</v>
      </c>
      <c r="P22" s="209">
        <v>0</v>
      </c>
      <c r="Q22" s="209">
        <v>0</v>
      </c>
      <c r="R22" s="209">
        <v>0</v>
      </c>
      <c r="S22" s="209">
        <v>0</v>
      </c>
      <c r="T22" s="209">
        <v>0</v>
      </c>
      <c r="U22" s="209">
        <v>0</v>
      </c>
      <c r="V22" s="209">
        <v>0</v>
      </c>
      <c r="W22" s="209">
        <v>0</v>
      </c>
      <c r="X22" s="209">
        <v>0</v>
      </c>
      <c r="Y22" s="209">
        <v>0</v>
      </c>
      <c r="Z22" s="209">
        <v>0</v>
      </c>
      <c r="AA22" s="209">
        <v>0</v>
      </c>
      <c r="AB22" s="209">
        <v>0</v>
      </c>
      <c r="AC22" s="209">
        <v>0</v>
      </c>
      <c r="AD22" s="209">
        <v>0</v>
      </c>
      <c r="AE22" s="209">
        <v>0</v>
      </c>
      <c r="AF22" s="209">
        <v>0</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row>
    <row r="23" spans="2:58" s="196" customFormat="1">
      <c r="B23" s="208"/>
      <c r="C23" s="208" t="s">
        <v>288</v>
      </c>
      <c r="D23" s="208"/>
      <c r="E23" s="208"/>
      <c r="F23" s="208"/>
      <c r="G23" s="208"/>
      <c r="H23" s="209">
        <v>0</v>
      </c>
      <c r="I23" s="209">
        <v>0</v>
      </c>
      <c r="J23" s="209">
        <v>0</v>
      </c>
      <c r="K23" s="209">
        <v>0</v>
      </c>
      <c r="L23" s="209">
        <v>0</v>
      </c>
      <c r="M23" s="209">
        <v>0</v>
      </c>
      <c r="N23" s="209">
        <v>0</v>
      </c>
      <c r="O23" s="209">
        <v>0</v>
      </c>
      <c r="P23" s="209">
        <v>0</v>
      </c>
      <c r="Q23" s="209">
        <v>0</v>
      </c>
      <c r="R23" s="209">
        <v>0</v>
      </c>
      <c r="S23" s="209">
        <v>0</v>
      </c>
      <c r="T23" s="209">
        <v>0</v>
      </c>
      <c r="U23" s="209">
        <v>0</v>
      </c>
      <c r="V23" s="209">
        <v>0</v>
      </c>
      <c r="W23" s="209">
        <v>0</v>
      </c>
      <c r="X23" s="209">
        <v>0</v>
      </c>
      <c r="Y23" s="209">
        <v>0</v>
      </c>
      <c r="Z23" s="209">
        <v>0</v>
      </c>
      <c r="AA23" s="209">
        <v>0</v>
      </c>
      <c r="AB23" s="209">
        <v>0</v>
      </c>
      <c r="AC23" s="209">
        <v>0</v>
      </c>
      <c r="AD23" s="209">
        <v>0</v>
      </c>
      <c r="AE23" s="209">
        <v>0</v>
      </c>
      <c r="AF23" s="209">
        <v>0</v>
      </c>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row>
    <row r="24" spans="2:58" s="196" customFormat="1">
      <c r="B24" s="208"/>
      <c r="C24" s="208" t="s">
        <v>289</v>
      </c>
      <c r="D24" s="208"/>
      <c r="E24" s="208"/>
      <c r="F24" s="208"/>
      <c r="G24" s="208"/>
      <c r="H24" s="209">
        <v>4.1713124177353844E-2</v>
      </c>
      <c r="I24" s="209">
        <v>4.1579190719163189E-2</v>
      </c>
      <c r="J24" s="209">
        <v>4.1152344287372786E-2</v>
      </c>
      <c r="K24" s="209">
        <v>4.0266627455361477E-2</v>
      </c>
      <c r="L24" s="209">
        <v>4.0017759856204781E-2</v>
      </c>
      <c r="M24" s="209">
        <v>3.9400262310154838E-2</v>
      </c>
      <c r="N24" s="209">
        <v>3.9400262310154838E-2</v>
      </c>
      <c r="O24" s="209">
        <v>3.9400262310154838E-2</v>
      </c>
      <c r="P24" s="209">
        <v>3.9400262310154838E-2</v>
      </c>
      <c r="Q24" s="209">
        <v>3.9400262310154838E-2</v>
      </c>
      <c r="R24" s="209">
        <v>3.9400262310154838E-2</v>
      </c>
      <c r="S24" s="209">
        <v>3.9400262310154838E-2</v>
      </c>
      <c r="T24" s="209">
        <v>3.9400262310154838E-2</v>
      </c>
      <c r="U24" s="209">
        <v>3.9400262310154838E-2</v>
      </c>
      <c r="V24" s="209">
        <v>3.9400262310154838E-2</v>
      </c>
      <c r="W24" s="209">
        <v>3.9400262310154838E-2</v>
      </c>
      <c r="X24" s="209">
        <v>3.9400262310154838E-2</v>
      </c>
      <c r="Y24" s="209">
        <v>3.9400262310154838E-2</v>
      </c>
      <c r="Z24" s="209">
        <v>3.9400262310154838E-2</v>
      </c>
      <c r="AA24" s="209">
        <v>3.9400262310154838E-2</v>
      </c>
      <c r="AB24" s="209">
        <v>3.9400262310154838E-2</v>
      </c>
      <c r="AC24" s="209">
        <v>3.9400262310154838E-2</v>
      </c>
      <c r="AD24" s="209">
        <v>3.9400262310154838E-2</v>
      </c>
      <c r="AE24" s="209">
        <v>3.9400262310154838E-2</v>
      </c>
      <c r="AF24" s="209">
        <v>3.9400262310154838E-2</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row>
    <row r="25" spans="2:58" s="196" customFormat="1">
      <c r="B25" s="208"/>
      <c r="C25" s="208" t="s">
        <v>290</v>
      </c>
      <c r="D25" s="208"/>
      <c r="E25" s="208"/>
      <c r="F25" s="208"/>
      <c r="G25" s="208"/>
      <c r="H25" s="209">
        <v>1</v>
      </c>
      <c r="I25" s="209">
        <v>1</v>
      </c>
      <c r="J25" s="209">
        <v>0.99999999999999989</v>
      </c>
      <c r="K25" s="209">
        <v>1</v>
      </c>
      <c r="L25" s="209">
        <v>1</v>
      </c>
      <c r="M25" s="209">
        <v>0.99999999999999978</v>
      </c>
      <c r="N25" s="209">
        <v>0.99999999999999978</v>
      </c>
      <c r="O25" s="209">
        <v>0.99999999999999978</v>
      </c>
      <c r="P25" s="209">
        <v>0.99999999999999978</v>
      </c>
      <c r="Q25" s="209">
        <v>0.99999999999999978</v>
      </c>
      <c r="R25" s="209">
        <v>0.99999999999999978</v>
      </c>
      <c r="S25" s="209">
        <v>0.99999999999999978</v>
      </c>
      <c r="T25" s="209">
        <v>0.99999999999999978</v>
      </c>
      <c r="U25" s="209">
        <v>0.99999999999999978</v>
      </c>
      <c r="V25" s="209">
        <v>0.99999999999999978</v>
      </c>
      <c r="W25" s="209">
        <v>0.99999999999999978</v>
      </c>
      <c r="X25" s="209">
        <v>0.99999999999999978</v>
      </c>
      <c r="Y25" s="209">
        <v>0.99999999999999978</v>
      </c>
      <c r="Z25" s="209">
        <v>0.99999999999999978</v>
      </c>
      <c r="AA25" s="209">
        <v>0.99999999999999978</v>
      </c>
      <c r="AB25" s="209">
        <v>0.99999999999999978</v>
      </c>
      <c r="AC25" s="209">
        <v>0.99999999999999978</v>
      </c>
      <c r="AD25" s="209">
        <v>0.99999999999999978</v>
      </c>
      <c r="AE25" s="209">
        <v>0.99999999999999978</v>
      </c>
      <c r="AF25" s="209">
        <v>0.99999999999999978</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row>
    <row r="26" spans="2:58" s="196" customFormat="1">
      <c r="B26" s="208"/>
      <c r="C26" s="208"/>
      <c r="D26" s="208"/>
      <c r="E26" s="208"/>
      <c r="F26" s="208"/>
      <c r="G26" s="208"/>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row>
    <row r="27" spans="2:58" s="196" customFormat="1">
      <c r="B27" s="208"/>
      <c r="C27" s="208"/>
      <c r="D27" s="208"/>
      <c r="E27" s="208"/>
      <c r="F27" s="208"/>
      <c r="G27" s="208"/>
      <c r="H27" s="209"/>
      <c r="I27" s="209"/>
      <c r="J27" s="209"/>
      <c r="K27" s="209"/>
      <c r="L27" s="209"/>
      <c r="M27" s="209"/>
      <c r="N27" s="209"/>
      <c r="O27" s="209"/>
      <c r="P27" s="209"/>
      <c r="Q27" s="209"/>
      <c r="R27" s="209"/>
      <c r="S27" s="209"/>
      <c r="T27" s="209"/>
      <c r="U27" s="209"/>
      <c r="V27" s="209"/>
      <c r="W27" s="209"/>
      <c r="X27" s="209"/>
      <c r="Y27" s="209"/>
      <c r="Z27" s="209"/>
      <c r="AA27" s="209"/>
      <c r="AB27" s="209"/>
      <c r="AC27" s="209"/>
      <c r="AD27" s="209"/>
      <c r="AE27" s="209"/>
      <c r="AF27" s="209"/>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row>
    <row r="28" spans="2:58" ht="13.5" thickBot="1">
      <c r="B28" s="211"/>
      <c r="C28" s="211"/>
      <c r="D28" s="211"/>
      <c r="E28" s="211"/>
      <c r="F28" s="211"/>
      <c r="G28" s="211"/>
      <c r="H28" s="211"/>
      <c r="I28" s="211"/>
      <c r="J28" s="211"/>
      <c r="K28" s="211"/>
      <c r="L28" s="211"/>
      <c r="M28" s="211"/>
      <c r="N28" s="211"/>
      <c r="O28" s="211"/>
      <c r="P28" s="211"/>
      <c r="Q28" s="211"/>
      <c r="R28" s="211"/>
      <c r="S28" s="211"/>
      <c r="T28" s="211"/>
      <c r="U28" s="211"/>
      <c r="V28" s="211"/>
      <c r="W28" s="211"/>
      <c r="X28" s="211"/>
      <c r="Y28" s="211"/>
      <c r="Z28" s="211"/>
      <c r="AA28" s="211"/>
      <c r="AB28" s="211"/>
      <c r="AC28" s="211"/>
      <c r="AD28" s="211"/>
      <c r="AE28" s="211"/>
      <c r="AF28" s="211"/>
    </row>
    <row r="30" spans="2:58" s="196" customFormat="1">
      <c r="B30" s="193" t="s">
        <v>292</v>
      </c>
    </row>
    <row r="31" spans="2:58">
      <c r="C31" s="212" t="s">
        <v>285</v>
      </c>
      <c r="H31" s="213">
        <v>780516</v>
      </c>
      <c r="I31" s="213">
        <v>780516</v>
      </c>
      <c r="J31" s="213">
        <v>811736.64</v>
      </c>
      <c r="K31" s="213">
        <v>936619.2</v>
      </c>
      <c r="L31" s="213">
        <v>936619.2</v>
      </c>
      <c r="M31" s="213">
        <v>936619.2</v>
      </c>
      <c r="N31" s="213">
        <v>936619.2</v>
      </c>
      <c r="O31" s="213">
        <v>936619.2</v>
      </c>
      <c r="P31" s="213">
        <v>936619.2</v>
      </c>
      <c r="Q31" s="213">
        <v>936619.2</v>
      </c>
      <c r="R31" s="213">
        <v>936619.2</v>
      </c>
      <c r="S31" s="213">
        <v>936619.2</v>
      </c>
      <c r="T31" s="213">
        <v>936619.2</v>
      </c>
      <c r="U31" s="213">
        <v>936619.2</v>
      </c>
      <c r="V31" s="213">
        <v>936619.2</v>
      </c>
      <c r="W31" s="213">
        <v>936619.2</v>
      </c>
      <c r="X31" s="213">
        <v>936619.2</v>
      </c>
      <c r="Y31" s="213">
        <v>936619.2</v>
      </c>
      <c r="Z31" s="213">
        <v>936619.2</v>
      </c>
      <c r="AA31" s="213">
        <v>936619.2</v>
      </c>
      <c r="AB31" s="213">
        <v>936619.2</v>
      </c>
      <c r="AC31" s="213">
        <v>936619.2</v>
      </c>
      <c r="AD31" s="213">
        <v>936619.2</v>
      </c>
      <c r="AE31" s="213">
        <v>936619.2</v>
      </c>
      <c r="AF31" s="213">
        <v>936619.2</v>
      </c>
      <c r="AH31" s="214">
        <v>780516.00000000012</v>
      </c>
      <c r="AI31" s="214">
        <v>780516.00000000012</v>
      </c>
      <c r="AJ31" s="214">
        <v>811736.64</v>
      </c>
      <c r="AK31" s="214">
        <v>936619.2</v>
      </c>
      <c r="AL31" s="214">
        <v>936619.2</v>
      </c>
      <c r="AM31" s="214">
        <v>936619.2</v>
      </c>
      <c r="AN31" s="214">
        <v>936619.2</v>
      </c>
      <c r="AO31" s="214">
        <v>936619.2</v>
      </c>
      <c r="AP31" s="214">
        <v>936619.2</v>
      </c>
      <c r="AQ31" s="214">
        <v>936619.2</v>
      </c>
      <c r="AR31" s="214">
        <v>936619.2</v>
      </c>
      <c r="AS31" s="214">
        <v>936619.2</v>
      </c>
      <c r="AT31" s="214">
        <v>936619.2</v>
      </c>
      <c r="AU31" s="214">
        <v>936619.2</v>
      </c>
      <c r="AV31" s="214">
        <v>936619.2</v>
      </c>
      <c r="AW31" s="214">
        <v>936619.2</v>
      </c>
      <c r="AX31" s="214">
        <v>936619.2</v>
      </c>
      <c r="AY31" s="214">
        <v>936619.2</v>
      </c>
      <c r="AZ31" s="214">
        <v>936619.2</v>
      </c>
      <c r="BA31" s="214">
        <v>936619.2</v>
      </c>
      <c r="BB31" s="214">
        <v>936619.2</v>
      </c>
      <c r="BC31" s="214">
        <v>936619.2</v>
      </c>
      <c r="BD31" s="214">
        <v>936619.2</v>
      </c>
      <c r="BE31" s="214">
        <v>936619.2</v>
      </c>
      <c r="BF31" s="214">
        <v>936619.2</v>
      </c>
    </row>
    <row r="32" spans="2:58">
      <c r="C32" s="212" t="s">
        <v>170</v>
      </c>
      <c r="H32" s="213">
        <v>0</v>
      </c>
      <c r="I32" s="213">
        <v>0</v>
      </c>
      <c r="J32" s="213">
        <v>62441.279999999999</v>
      </c>
      <c r="K32" s="213">
        <v>62441.279999999999</v>
      </c>
      <c r="L32" s="213">
        <v>69129.101326153846</v>
      </c>
      <c r="M32" s="213">
        <v>138258.20265230766</v>
      </c>
      <c r="N32" s="213">
        <v>138258.20265230766</v>
      </c>
      <c r="O32" s="213">
        <v>138258.20265230766</v>
      </c>
      <c r="P32" s="213">
        <v>138258.20265230766</v>
      </c>
      <c r="Q32" s="213">
        <v>138258.20265230763</v>
      </c>
      <c r="R32" s="213">
        <v>138258.20265230763</v>
      </c>
      <c r="S32" s="213">
        <v>138258.20265230763</v>
      </c>
      <c r="T32" s="213">
        <v>138258.20265230763</v>
      </c>
      <c r="U32" s="213">
        <v>138258.20265230763</v>
      </c>
      <c r="V32" s="213">
        <v>138258.20265230763</v>
      </c>
      <c r="W32" s="213">
        <v>138258.20265230763</v>
      </c>
      <c r="X32" s="213">
        <v>138258.20265230763</v>
      </c>
      <c r="Y32" s="213">
        <v>138258.20265230763</v>
      </c>
      <c r="Z32" s="213">
        <v>138258.20265230763</v>
      </c>
      <c r="AA32" s="213">
        <v>138258.20265230763</v>
      </c>
      <c r="AB32" s="213">
        <v>138258.20265230763</v>
      </c>
      <c r="AC32" s="213">
        <v>138258.20265230763</v>
      </c>
      <c r="AD32" s="213">
        <v>138258.20265230763</v>
      </c>
      <c r="AE32" s="213">
        <v>138258.20265230763</v>
      </c>
      <c r="AF32" s="213">
        <v>138258.20265230763</v>
      </c>
      <c r="AH32" s="214">
        <v>0</v>
      </c>
      <c r="AI32" s="214">
        <v>0</v>
      </c>
      <c r="AJ32" s="214">
        <v>62441.279999999999</v>
      </c>
      <c r="AK32" s="214">
        <v>62441.279999999999</v>
      </c>
      <c r="AL32" s="214">
        <v>69129.101326153846</v>
      </c>
      <c r="AM32" s="214">
        <v>138258.20265230766</v>
      </c>
      <c r="AN32" s="214">
        <v>138258.20265230766</v>
      </c>
      <c r="AO32" s="214">
        <v>138258.20265230766</v>
      </c>
      <c r="AP32" s="214">
        <v>138258.20265230766</v>
      </c>
      <c r="AQ32" s="214">
        <v>138258.20265230763</v>
      </c>
      <c r="AR32" s="214">
        <v>138258.20265230763</v>
      </c>
      <c r="AS32" s="214">
        <v>138258.20265230763</v>
      </c>
      <c r="AT32" s="214">
        <v>138258.20265230763</v>
      </c>
      <c r="AU32" s="214">
        <v>138258.20265230763</v>
      </c>
      <c r="AV32" s="214">
        <v>138258.20265230763</v>
      </c>
      <c r="AW32" s="214">
        <v>138258.20265230763</v>
      </c>
      <c r="AX32" s="214">
        <v>138258.20265230763</v>
      </c>
      <c r="AY32" s="214">
        <v>138258.20265230763</v>
      </c>
      <c r="AZ32" s="214">
        <v>138258.20265230763</v>
      </c>
      <c r="BA32" s="214">
        <v>138258.20265230763</v>
      </c>
      <c r="BB32" s="214">
        <v>138258.20265230763</v>
      </c>
      <c r="BC32" s="214">
        <v>138258.20265230763</v>
      </c>
      <c r="BD32" s="214">
        <v>138258.20265230763</v>
      </c>
      <c r="BE32" s="214">
        <v>138258.20265230763</v>
      </c>
      <c r="BF32" s="214">
        <v>138258.20265230763</v>
      </c>
    </row>
    <row r="33" spans="2:58">
      <c r="C33" s="212" t="s">
        <v>286</v>
      </c>
      <c r="H33" s="213">
        <v>0</v>
      </c>
      <c r="I33" s="213">
        <v>0</v>
      </c>
      <c r="J33" s="213">
        <v>0</v>
      </c>
      <c r="K33" s="213">
        <v>0</v>
      </c>
      <c r="L33" s="213">
        <v>0</v>
      </c>
      <c r="M33" s="213">
        <v>0</v>
      </c>
      <c r="N33" s="213">
        <v>0</v>
      </c>
      <c r="O33" s="213">
        <v>0</v>
      </c>
      <c r="P33" s="213">
        <v>0</v>
      </c>
      <c r="Q33" s="213">
        <v>0</v>
      </c>
      <c r="R33" s="213">
        <v>0</v>
      </c>
      <c r="S33" s="213">
        <v>0</v>
      </c>
      <c r="T33" s="213">
        <v>0</v>
      </c>
      <c r="U33" s="213">
        <v>0</v>
      </c>
      <c r="V33" s="213">
        <v>0</v>
      </c>
      <c r="W33" s="213">
        <v>0</v>
      </c>
      <c r="X33" s="213">
        <v>0</v>
      </c>
      <c r="Y33" s="213">
        <v>0</v>
      </c>
      <c r="Z33" s="213">
        <v>0</v>
      </c>
      <c r="AA33" s="213">
        <v>0</v>
      </c>
      <c r="AB33" s="213">
        <v>0</v>
      </c>
      <c r="AC33" s="213">
        <v>0</v>
      </c>
      <c r="AD33" s="213">
        <v>0</v>
      </c>
      <c r="AE33" s="213">
        <v>0</v>
      </c>
      <c r="AF33" s="213">
        <v>0</v>
      </c>
      <c r="AH33" s="214">
        <v>0</v>
      </c>
      <c r="AI33" s="214">
        <v>0</v>
      </c>
      <c r="AJ33" s="214">
        <v>0</v>
      </c>
      <c r="AK33" s="214">
        <v>0</v>
      </c>
      <c r="AL33" s="214">
        <v>0</v>
      </c>
      <c r="AM33" s="214">
        <v>0</v>
      </c>
      <c r="AN33" s="214">
        <v>0</v>
      </c>
      <c r="AO33" s="214">
        <v>0</v>
      </c>
      <c r="AP33" s="214">
        <v>0</v>
      </c>
      <c r="AQ33" s="214">
        <v>0</v>
      </c>
      <c r="AR33" s="214">
        <v>0</v>
      </c>
      <c r="AS33" s="214">
        <v>0</v>
      </c>
      <c r="AT33" s="214">
        <v>0</v>
      </c>
      <c r="AU33" s="214">
        <v>0</v>
      </c>
      <c r="AV33" s="214">
        <v>0</v>
      </c>
      <c r="AW33" s="214">
        <v>0</v>
      </c>
      <c r="AX33" s="214">
        <v>0</v>
      </c>
      <c r="AY33" s="214">
        <v>0</v>
      </c>
      <c r="AZ33" s="214">
        <v>0</v>
      </c>
      <c r="BA33" s="214">
        <v>0</v>
      </c>
      <c r="BB33" s="214">
        <v>0</v>
      </c>
      <c r="BC33" s="214">
        <v>0</v>
      </c>
      <c r="BD33" s="214">
        <v>0</v>
      </c>
      <c r="BE33" s="214">
        <v>0</v>
      </c>
      <c r="BF33" s="214">
        <v>0</v>
      </c>
    </row>
    <row r="34" spans="2:58">
      <c r="C34" s="212" t="s">
        <v>171</v>
      </c>
      <c r="H34" s="213">
        <v>31220.639999999999</v>
      </c>
      <c r="I34" s="213">
        <v>62441.279999999999</v>
      </c>
      <c r="J34" s="213">
        <v>124882.56</v>
      </c>
      <c r="K34" s="213">
        <v>187323.84</v>
      </c>
      <c r="L34" s="213">
        <v>249765.12</v>
      </c>
      <c r="M34" s="213">
        <v>408102.99734769238</v>
      </c>
      <c r="N34" s="213">
        <v>408102.99734769238</v>
      </c>
      <c r="O34" s="213">
        <v>408102.99734769238</v>
      </c>
      <c r="P34" s="213">
        <v>408102.99734769238</v>
      </c>
      <c r="Q34" s="213">
        <v>408102.99734769244</v>
      </c>
      <c r="R34" s="213">
        <v>408102.99734769244</v>
      </c>
      <c r="S34" s="213">
        <v>408102.99734769244</v>
      </c>
      <c r="T34" s="213">
        <v>408102.99734769244</v>
      </c>
      <c r="U34" s="213">
        <v>408102.99734769244</v>
      </c>
      <c r="V34" s="213">
        <v>408102.99734769244</v>
      </c>
      <c r="W34" s="213">
        <v>408102.99734769244</v>
      </c>
      <c r="X34" s="213">
        <v>408102.99734769244</v>
      </c>
      <c r="Y34" s="213">
        <v>408102.99734769244</v>
      </c>
      <c r="Z34" s="213">
        <v>408102.99734769244</v>
      </c>
      <c r="AA34" s="213">
        <v>408102.99734769244</v>
      </c>
      <c r="AB34" s="213">
        <v>408102.99734769244</v>
      </c>
      <c r="AC34" s="213">
        <v>408102.99734769244</v>
      </c>
      <c r="AD34" s="213">
        <v>408102.99734769244</v>
      </c>
      <c r="AE34" s="213">
        <v>408102.99734769244</v>
      </c>
      <c r="AF34" s="213">
        <v>408102.99734769244</v>
      </c>
      <c r="AH34" s="214">
        <v>31220.639999999999</v>
      </c>
      <c r="AI34" s="214">
        <v>62441.279999999999</v>
      </c>
      <c r="AJ34" s="214">
        <v>124882.56</v>
      </c>
      <c r="AK34" s="214">
        <v>187323.84</v>
      </c>
      <c r="AL34" s="214">
        <v>249765.12</v>
      </c>
      <c r="AM34" s="214">
        <v>408102.99734769238</v>
      </c>
      <c r="AN34" s="214">
        <v>408102.99734769238</v>
      </c>
      <c r="AO34" s="214">
        <v>408102.99734769238</v>
      </c>
      <c r="AP34" s="214">
        <v>408102.99734769238</v>
      </c>
      <c r="AQ34" s="214">
        <v>408102.99734769244</v>
      </c>
      <c r="AR34" s="214">
        <v>408102.99734769244</v>
      </c>
      <c r="AS34" s="214">
        <v>408102.99734769244</v>
      </c>
      <c r="AT34" s="214">
        <v>408102.99734769244</v>
      </c>
      <c r="AU34" s="214">
        <v>408102.99734769244</v>
      </c>
      <c r="AV34" s="214">
        <v>408102.99734769244</v>
      </c>
      <c r="AW34" s="214">
        <v>408102.99734769244</v>
      </c>
      <c r="AX34" s="214">
        <v>408102.99734769244</v>
      </c>
      <c r="AY34" s="214">
        <v>408102.99734769244</v>
      </c>
      <c r="AZ34" s="214">
        <v>408102.99734769244</v>
      </c>
      <c r="BA34" s="214">
        <v>408102.99734769244</v>
      </c>
      <c r="BB34" s="214">
        <v>408102.99734769244</v>
      </c>
      <c r="BC34" s="214">
        <v>408102.99734769244</v>
      </c>
      <c r="BD34" s="214">
        <v>408102.99734769244</v>
      </c>
      <c r="BE34" s="214">
        <v>408102.99734769244</v>
      </c>
      <c r="BF34" s="214">
        <v>408102.99734769244</v>
      </c>
    </row>
    <row r="35" spans="2:58">
      <c r="C35" s="212" t="s">
        <v>287</v>
      </c>
      <c r="H35" s="213">
        <v>671243.76</v>
      </c>
      <c r="I35" s="213">
        <v>640023.12</v>
      </c>
      <c r="J35" s="213">
        <v>483919.92</v>
      </c>
      <c r="K35" s="213">
        <v>296596.08000000007</v>
      </c>
      <c r="L35" s="213">
        <v>227466.97867384617</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H35" s="214">
        <v>671243.76</v>
      </c>
      <c r="AI35" s="214">
        <v>640023.12</v>
      </c>
      <c r="AJ35" s="214">
        <v>483919.91999999993</v>
      </c>
      <c r="AK35" s="214">
        <v>296596.08000000007</v>
      </c>
      <c r="AL35" s="214">
        <v>227466.97867384617</v>
      </c>
      <c r="AM35" s="214">
        <v>0</v>
      </c>
      <c r="AN35" s="214">
        <v>0</v>
      </c>
      <c r="AO35" s="214">
        <v>0</v>
      </c>
      <c r="AP35" s="214">
        <v>0</v>
      </c>
      <c r="AQ35" s="214">
        <v>0</v>
      </c>
      <c r="AR35" s="214">
        <v>0</v>
      </c>
      <c r="AS35" s="214">
        <v>0</v>
      </c>
      <c r="AT35" s="214">
        <v>0</v>
      </c>
      <c r="AU35" s="214">
        <v>0</v>
      </c>
      <c r="AV35" s="214">
        <v>0</v>
      </c>
      <c r="AW35" s="214">
        <v>0</v>
      </c>
      <c r="AX35" s="214">
        <v>0</v>
      </c>
      <c r="AY35" s="214">
        <v>0</v>
      </c>
      <c r="AZ35" s="214">
        <v>0</v>
      </c>
      <c r="BA35" s="214">
        <v>0</v>
      </c>
      <c r="BB35" s="214">
        <v>0</v>
      </c>
      <c r="BC35" s="214">
        <v>0</v>
      </c>
      <c r="BD35" s="214">
        <v>0</v>
      </c>
      <c r="BE35" s="214">
        <v>0</v>
      </c>
      <c r="BF35" s="214">
        <v>0</v>
      </c>
    </row>
    <row r="36" spans="2:58">
      <c r="C36" s="212" t="s">
        <v>289</v>
      </c>
      <c r="H36" s="213">
        <v>78051.600000000006</v>
      </c>
      <c r="I36" s="213">
        <v>78051.600000000006</v>
      </c>
      <c r="J36" s="213">
        <v>78051.600000000006</v>
      </c>
      <c r="K36" s="213">
        <v>78051.600000000006</v>
      </c>
      <c r="L36" s="213">
        <v>78051.600000000006</v>
      </c>
      <c r="M36" s="213">
        <v>78051.600000000006</v>
      </c>
      <c r="N36" s="213">
        <v>78051.600000000006</v>
      </c>
      <c r="O36" s="213">
        <v>78051.600000000006</v>
      </c>
      <c r="P36" s="213">
        <v>78051.600000000006</v>
      </c>
      <c r="Q36" s="213">
        <v>78051.600000000006</v>
      </c>
      <c r="R36" s="213">
        <v>78051.600000000006</v>
      </c>
      <c r="S36" s="213">
        <v>78051.600000000006</v>
      </c>
      <c r="T36" s="213">
        <v>78051.600000000006</v>
      </c>
      <c r="U36" s="213">
        <v>78051.600000000006</v>
      </c>
      <c r="V36" s="213">
        <v>78051.600000000006</v>
      </c>
      <c r="W36" s="213">
        <v>78051.600000000006</v>
      </c>
      <c r="X36" s="213">
        <v>78051.600000000006</v>
      </c>
      <c r="Y36" s="213">
        <v>78051.600000000006</v>
      </c>
      <c r="Z36" s="213">
        <v>78051.600000000006</v>
      </c>
      <c r="AA36" s="213">
        <v>78051.600000000006</v>
      </c>
      <c r="AB36" s="213">
        <v>78051.600000000006</v>
      </c>
      <c r="AC36" s="213">
        <v>78051.600000000006</v>
      </c>
      <c r="AD36" s="213">
        <v>78051.600000000006</v>
      </c>
      <c r="AE36" s="213">
        <v>78051.600000000006</v>
      </c>
      <c r="AF36" s="213">
        <v>78051.600000000006</v>
      </c>
      <c r="AH36" s="214">
        <v>78051.600000000006</v>
      </c>
      <c r="AI36" s="214">
        <v>78051.600000000006</v>
      </c>
      <c r="AJ36" s="214">
        <v>78051.600000000006</v>
      </c>
      <c r="AK36" s="214">
        <v>78051.600000000006</v>
      </c>
      <c r="AL36" s="214">
        <v>78051.600000000006</v>
      </c>
      <c r="AM36" s="214">
        <v>78051.600000000006</v>
      </c>
      <c r="AN36" s="214">
        <v>78051.600000000006</v>
      </c>
      <c r="AO36" s="214">
        <v>78051.600000000006</v>
      </c>
      <c r="AP36" s="214">
        <v>78051.600000000006</v>
      </c>
      <c r="AQ36" s="214">
        <v>78051.600000000006</v>
      </c>
      <c r="AR36" s="214">
        <v>78051.600000000006</v>
      </c>
      <c r="AS36" s="214">
        <v>78051.600000000006</v>
      </c>
      <c r="AT36" s="214">
        <v>78051.600000000006</v>
      </c>
      <c r="AU36" s="214">
        <v>78051.600000000006</v>
      </c>
      <c r="AV36" s="214">
        <v>78051.600000000006</v>
      </c>
      <c r="AW36" s="214">
        <v>78051.600000000006</v>
      </c>
      <c r="AX36" s="214">
        <v>78051.600000000006</v>
      </c>
      <c r="AY36" s="214">
        <v>78051.600000000006</v>
      </c>
      <c r="AZ36" s="214">
        <v>78051.600000000006</v>
      </c>
      <c r="BA36" s="214">
        <v>78051.600000000006</v>
      </c>
      <c r="BB36" s="214">
        <v>78051.600000000006</v>
      </c>
      <c r="BC36" s="214">
        <v>78051.600000000006</v>
      </c>
      <c r="BD36" s="214">
        <v>78051.600000000006</v>
      </c>
      <c r="BE36" s="214">
        <v>78051.600000000006</v>
      </c>
      <c r="BF36" s="214">
        <v>78051.600000000006</v>
      </c>
    </row>
    <row r="37" spans="2:58" s="196" customFormat="1">
      <c r="C37" s="196" t="s">
        <v>290</v>
      </c>
      <c r="D37" s="215">
        <v>1561032</v>
      </c>
      <c r="H37" s="216">
        <v>1561032</v>
      </c>
      <c r="I37" s="216">
        <v>1561032</v>
      </c>
      <c r="J37" s="216">
        <v>1561032</v>
      </c>
      <c r="K37" s="216">
        <v>1561032.0000000002</v>
      </c>
      <c r="L37" s="216">
        <v>1561032.0000000002</v>
      </c>
      <c r="M37" s="216">
        <v>1561032</v>
      </c>
      <c r="N37" s="216">
        <v>1561032</v>
      </c>
      <c r="O37" s="216">
        <v>1561032</v>
      </c>
      <c r="P37" s="216">
        <v>1561032</v>
      </c>
      <c r="Q37" s="216">
        <v>1561032.0000000002</v>
      </c>
      <c r="R37" s="216">
        <v>1561032.0000000002</v>
      </c>
      <c r="S37" s="216">
        <v>1561032.0000000002</v>
      </c>
      <c r="T37" s="216">
        <v>1561032.0000000002</v>
      </c>
      <c r="U37" s="216">
        <v>1561032.0000000002</v>
      </c>
      <c r="V37" s="216">
        <v>1561032.0000000002</v>
      </c>
      <c r="W37" s="216">
        <v>1561032.0000000002</v>
      </c>
      <c r="X37" s="216">
        <v>1561032.0000000002</v>
      </c>
      <c r="Y37" s="216">
        <v>1561032.0000000002</v>
      </c>
      <c r="Z37" s="216">
        <v>1561032.0000000002</v>
      </c>
      <c r="AA37" s="216">
        <v>1561032.0000000002</v>
      </c>
      <c r="AB37" s="216">
        <v>1561032.0000000002</v>
      </c>
      <c r="AC37" s="216">
        <v>1561032.0000000002</v>
      </c>
      <c r="AD37" s="216">
        <v>1561032.0000000002</v>
      </c>
      <c r="AE37" s="216">
        <v>1561032.0000000002</v>
      </c>
      <c r="AF37" s="216">
        <v>1561032.0000000002</v>
      </c>
      <c r="AH37" s="217">
        <v>1561032.0000000002</v>
      </c>
      <c r="AI37" s="217">
        <v>1561032.0000000002</v>
      </c>
      <c r="AJ37" s="217">
        <v>1561032</v>
      </c>
      <c r="AK37" s="217">
        <v>1561032.0000000002</v>
      </c>
      <c r="AL37" s="217">
        <v>1561032.0000000002</v>
      </c>
      <c r="AM37" s="217">
        <v>1561032</v>
      </c>
      <c r="AN37" s="217">
        <v>1561032</v>
      </c>
      <c r="AO37" s="217">
        <v>1561032</v>
      </c>
      <c r="AP37" s="217">
        <v>1561032</v>
      </c>
      <c r="AQ37" s="217">
        <v>1561032.0000000002</v>
      </c>
      <c r="AR37" s="217">
        <v>1561032.0000000002</v>
      </c>
      <c r="AS37" s="217">
        <v>1561032.0000000002</v>
      </c>
      <c r="AT37" s="217">
        <v>1561032.0000000002</v>
      </c>
      <c r="AU37" s="217">
        <v>1561032.0000000002</v>
      </c>
      <c r="AV37" s="217">
        <v>1561032.0000000002</v>
      </c>
      <c r="AW37" s="217">
        <v>1561032.0000000002</v>
      </c>
      <c r="AX37" s="217">
        <v>1561032.0000000002</v>
      </c>
      <c r="AY37" s="217">
        <v>1561032.0000000002</v>
      </c>
      <c r="AZ37" s="217">
        <v>1561032.0000000002</v>
      </c>
      <c r="BA37" s="217">
        <v>1561032.0000000002</v>
      </c>
      <c r="BB37" s="217">
        <v>1561032.0000000002</v>
      </c>
      <c r="BC37" s="217">
        <v>1561032.0000000002</v>
      </c>
      <c r="BD37" s="217">
        <v>1561032.0000000002</v>
      </c>
      <c r="BE37" s="217">
        <v>1561032.0000000002</v>
      </c>
      <c r="BF37" s="217">
        <v>1561032.0000000002</v>
      </c>
    </row>
    <row r="39" spans="2:58" s="196" customFormat="1">
      <c r="B39" s="193" t="s">
        <v>293</v>
      </c>
    </row>
    <row r="40" spans="2:58">
      <c r="C40" s="218" t="s">
        <v>285</v>
      </c>
      <c r="D40" s="219"/>
      <c r="E40" s="219"/>
      <c r="F40" s="219"/>
      <c r="G40" s="213"/>
      <c r="H40" s="213">
        <v>80217.471736896201</v>
      </c>
      <c r="I40" s="213">
        <v>80217.471736896201</v>
      </c>
      <c r="J40" s="213">
        <v>83426.170606372048</v>
      </c>
      <c r="K40" s="213">
        <v>96260.966084275424</v>
      </c>
      <c r="L40" s="213">
        <v>96260.966084275424</v>
      </c>
      <c r="M40" s="213">
        <v>96260.966084275424</v>
      </c>
      <c r="N40" s="213">
        <v>96260.966084275424</v>
      </c>
      <c r="O40" s="213">
        <v>96260.966084275424</v>
      </c>
      <c r="P40" s="213">
        <v>96260.966084275424</v>
      </c>
      <c r="Q40" s="213">
        <v>96260.966084275424</v>
      </c>
      <c r="R40" s="213">
        <v>96260.966084275424</v>
      </c>
      <c r="S40" s="213">
        <v>96260.966084275424</v>
      </c>
      <c r="T40" s="213">
        <v>96260.966084275424</v>
      </c>
      <c r="U40" s="213">
        <v>96260.966084275424</v>
      </c>
      <c r="V40" s="213">
        <v>96260.966084275424</v>
      </c>
      <c r="W40" s="213">
        <v>96260.966084275424</v>
      </c>
      <c r="X40" s="213">
        <v>96260.966084275424</v>
      </c>
      <c r="Y40" s="213">
        <v>96260.966084275424</v>
      </c>
      <c r="Z40" s="213">
        <v>96260.966084275424</v>
      </c>
      <c r="AA40" s="213">
        <v>96260.966084275424</v>
      </c>
      <c r="AB40" s="213">
        <v>96260.966084275424</v>
      </c>
      <c r="AC40" s="213">
        <v>96260.966084275424</v>
      </c>
      <c r="AD40" s="213">
        <v>96260.966084275424</v>
      </c>
      <c r="AE40" s="213">
        <v>96260.966084275424</v>
      </c>
      <c r="AF40" s="213">
        <v>96260.966084275424</v>
      </c>
    </row>
    <row r="41" spans="2:58" s="220" customFormat="1">
      <c r="C41" s="221" t="s">
        <v>170</v>
      </c>
      <c r="D41" s="222"/>
      <c r="E41" s="222"/>
      <c r="F41" s="222"/>
      <c r="G41" s="223"/>
      <c r="H41" s="223">
        <v>0</v>
      </c>
      <c r="I41" s="223">
        <v>0</v>
      </c>
      <c r="J41" s="223">
        <v>5260.4279696714411</v>
      </c>
      <c r="K41" s="223">
        <v>5260.4279696714411</v>
      </c>
      <c r="L41" s="223">
        <v>5823.8501538461542</v>
      </c>
      <c r="M41" s="223">
        <v>11647.700307692307</v>
      </c>
      <c r="N41" s="223">
        <v>11647.700307692307</v>
      </c>
      <c r="O41" s="223">
        <v>11647.700307692307</v>
      </c>
      <c r="P41" s="223">
        <v>11647.700307692307</v>
      </c>
      <c r="Q41" s="223">
        <v>11647.700307692303</v>
      </c>
      <c r="R41" s="223">
        <v>11647.700307692303</v>
      </c>
      <c r="S41" s="223">
        <v>11647.700307692303</v>
      </c>
      <c r="T41" s="223">
        <v>11647.700307692303</v>
      </c>
      <c r="U41" s="223">
        <v>11647.700307692303</v>
      </c>
      <c r="V41" s="223">
        <v>11647.700307692303</v>
      </c>
      <c r="W41" s="223">
        <v>11647.700307692303</v>
      </c>
      <c r="X41" s="223">
        <v>11647.700307692303</v>
      </c>
      <c r="Y41" s="223">
        <v>11647.700307692303</v>
      </c>
      <c r="Z41" s="223">
        <v>11647.700307692303</v>
      </c>
      <c r="AA41" s="223">
        <v>11647.700307692303</v>
      </c>
      <c r="AB41" s="223">
        <v>11647.700307692303</v>
      </c>
      <c r="AC41" s="223">
        <v>11647.700307692303</v>
      </c>
      <c r="AD41" s="223">
        <v>11647.700307692303</v>
      </c>
      <c r="AE41" s="223">
        <v>11647.700307692303</v>
      </c>
      <c r="AF41" s="223">
        <v>11647.700307692303</v>
      </c>
    </row>
    <row r="42" spans="2:58" s="220" customFormat="1">
      <c r="C42" s="221" t="s">
        <v>286</v>
      </c>
      <c r="D42" s="222"/>
      <c r="E42" s="222"/>
      <c r="F42" s="222"/>
      <c r="G42" s="223"/>
      <c r="H42" s="223">
        <v>0</v>
      </c>
      <c r="I42" s="223">
        <v>0</v>
      </c>
      <c r="J42" s="223">
        <v>0</v>
      </c>
      <c r="K42" s="223">
        <v>0</v>
      </c>
      <c r="L42" s="223">
        <v>0</v>
      </c>
      <c r="M42" s="223">
        <v>0</v>
      </c>
      <c r="N42" s="223">
        <v>0</v>
      </c>
      <c r="O42" s="223">
        <v>0</v>
      </c>
      <c r="P42" s="223">
        <v>0</v>
      </c>
      <c r="Q42" s="223">
        <v>0</v>
      </c>
      <c r="R42" s="223">
        <v>0</v>
      </c>
      <c r="S42" s="223">
        <v>0</v>
      </c>
      <c r="T42" s="223">
        <v>0</v>
      </c>
      <c r="U42" s="223">
        <v>0</v>
      </c>
      <c r="V42" s="223">
        <v>0</v>
      </c>
      <c r="W42" s="223">
        <v>0</v>
      </c>
      <c r="X42" s="223">
        <v>0</v>
      </c>
      <c r="Y42" s="223">
        <v>0</v>
      </c>
      <c r="Z42" s="223">
        <v>0</v>
      </c>
      <c r="AA42" s="223">
        <v>0</v>
      </c>
      <c r="AB42" s="223">
        <v>0</v>
      </c>
      <c r="AC42" s="223">
        <v>0</v>
      </c>
      <c r="AD42" s="223">
        <v>0</v>
      </c>
      <c r="AE42" s="223">
        <v>0</v>
      </c>
      <c r="AF42" s="223">
        <v>0</v>
      </c>
    </row>
    <row r="43" spans="2:58">
      <c r="C43" s="218" t="s">
        <v>171</v>
      </c>
      <c r="D43" s="219"/>
      <c r="E43" s="219"/>
      <c r="F43" s="219"/>
      <c r="G43" s="213"/>
      <c r="H43" s="213">
        <v>3100.3614697120156</v>
      </c>
      <c r="I43" s="213">
        <v>6200.7229394240312</v>
      </c>
      <c r="J43" s="213">
        <v>12401.445878848062</v>
      </c>
      <c r="K43" s="213">
        <v>18602.168818272094</v>
      </c>
      <c r="L43" s="213">
        <v>24802.891757696125</v>
      </c>
      <c r="M43" s="213">
        <v>40526.613440684443</v>
      </c>
      <c r="N43" s="213">
        <v>40526.613440684443</v>
      </c>
      <c r="O43" s="213">
        <v>40526.613440684443</v>
      </c>
      <c r="P43" s="213">
        <v>40526.613440684443</v>
      </c>
      <c r="Q43" s="213">
        <v>40526.61344068445</v>
      </c>
      <c r="R43" s="213">
        <v>40526.61344068445</v>
      </c>
      <c r="S43" s="213">
        <v>40526.61344068445</v>
      </c>
      <c r="T43" s="213">
        <v>40526.61344068445</v>
      </c>
      <c r="U43" s="213">
        <v>40526.61344068445</v>
      </c>
      <c r="V43" s="213">
        <v>40526.61344068445</v>
      </c>
      <c r="W43" s="213">
        <v>40526.61344068445</v>
      </c>
      <c r="X43" s="213">
        <v>40526.61344068445</v>
      </c>
      <c r="Y43" s="213">
        <v>40526.61344068445</v>
      </c>
      <c r="Z43" s="213">
        <v>40526.61344068445</v>
      </c>
      <c r="AA43" s="213">
        <v>40526.61344068445</v>
      </c>
      <c r="AB43" s="213">
        <v>40526.61344068445</v>
      </c>
      <c r="AC43" s="213">
        <v>40526.61344068445</v>
      </c>
      <c r="AD43" s="213">
        <v>40526.61344068445</v>
      </c>
      <c r="AE43" s="213">
        <v>40526.61344068445</v>
      </c>
      <c r="AF43" s="213">
        <v>40526.61344068445</v>
      </c>
    </row>
    <row r="44" spans="2:58">
      <c r="C44" s="218" t="s">
        <v>287</v>
      </c>
      <c r="D44" s="219"/>
      <c r="E44" s="219"/>
      <c r="F44" s="219"/>
      <c r="G44" s="213"/>
      <c r="H44" s="213">
        <v>56549.600673967994</v>
      </c>
      <c r="I44" s="213">
        <v>53919.386689132269</v>
      </c>
      <c r="J44" s="213">
        <v>40768.316764953663</v>
      </c>
      <c r="K44" s="213">
        <v>24987.032855939349</v>
      </c>
      <c r="L44" s="213">
        <v>19163.182702093192</v>
      </c>
      <c r="M44" s="213">
        <v>0</v>
      </c>
      <c r="N44" s="213">
        <v>0</v>
      </c>
      <c r="O44" s="213">
        <v>0</v>
      </c>
      <c r="P44" s="213">
        <v>0</v>
      </c>
      <c r="Q44" s="213">
        <v>0</v>
      </c>
      <c r="R44" s="213">
        <v>0</v>
      </c>
      <c r="S44" s="213">
        <v>0</v>
      </c>
      <c r="T44" s="213">
        <v>0</v>
      </c>
      <c r="U44" s="213">
        <v>0</v>
      </c>
      <c r="V44" s="213">
        <v>0</v>
      </c>
      <c r="W44" s="213">
        <v>0</v>
      </c>
      <c r="X44" s="213">
        <v>0</v>
      </c>
      <c r="Y44" s="213">
        <v>0</v>
      </c>
      <c r="Z44" s="213">
        <v>0</v>
      </c>
      <c r="AA44" s="213">
        <v>0</v>
      </c>
      <c r="AB44" s="213">
        <v>0</v>
      </c>
      <c r="AC44" s="213">
        <v>0</v>
      </c>
      <c r="AD44" s="213">
        <v>0</v>
      </c>
      <c r="AE44" s="213">
        <v>0</v>
      </c>
      <c r="AF44" s="213">
        <v>0</v>
      </c>
    </row>
    <row r="45" spans="2:58">
      <c r="C45" s="218" t="s">
        <v>289</v>
      </c>
      <c r="D45" s="219"/>
      <c r="E45" s="219"/>
      <c r="F45" s="219"/>
      <c r="G45" s="213"/>
      <c r="H45" s="213">
        <v>6088.26833073323</v>
      </c>
      <c r="I45" s="213">
        <v>6088.26833073323</v>
      </c>
      <c r="J45" s="213">
        <v>6088.26833073323</v>
      </c>
      <c r="K45" s="213">
        <v>6088.26833073323</v>
      </c>
      <c r="L45" s="213">
        <v>6088.26833073323</v>
      </c>
      <c r="M45" s="213">
        <v>6088.26833073323</v>
      </c>
      <c r="N45" s="213">
        <v>6088.26833073323</v>
      </c>
      <c r="O45" s="213">
        <v>6088.26833073323</v>
      </c>
      <c r="P45" s="213">
        <v>6088.26833073323</v>
      </c>
      <c r="Q45" s="213">
        <v>6088.26833073323</v>
      </c>
      <c r="R45" s="213">
        <v>6088.26833073323</v>
      </c>
      <c r="S45" s="213">
        <v>6088.26833073323</v>
      </c>
      <c r="T45" s="213">
        <v>6088.26833073323</v>
      </c>
      <c r="U45" s="213">
        <v>6088.26833073323</v>
      </c>
      <c r="V45" s="213">
        <v>6088.26833073323</v>
      </c>
      <c r="W45" s="213">
        <v>6088.26833073323</v>
      </c>
      <c r="X45" s="213">
        <v>6088.26833073323</v>
      </c>
      <c r="Y45" s="213">
        <v>6088.26833073323</v>
      </c>
      <c r="Z45" s="213">
        <v>6088.26833073323</v>
      </c>
      <c r="AA45" s="213">
        <v>6088.26833073323</v>
      </c>
      <c r="AB45" s="213">
        <v>6088.26833073323</v>
      </c>
      <c r="AC45" s="213">
        <v>6088.26833073323</v>
      </c>
      <c r="AD45" s="213">
        <v>6088.26833073323</v>
      </c>
      <c r="AE45" s="213">
        <v>6088.26833073323</v>
      </c>
      <c r="AF45" s="213">
        <v>6088.26833073323</v>
      </c>
    </row>
    <row r="46" spans="2:58" s="196" customFormat="1">
      <c r="C46" s="196" t="s">
        <v>290</v>
      </c>
      <c r="D46" s="215"/>
      <c r="H46" s="216">
        <v>145955.70221130946</v>
      </c>
      <c r="I46" s="216">
        <v>146425.84969618573</v>
      </c>
      <c r="J46" s="216">
        <v>147944.62955057845</v>
      </c>
      <c r="K46" s="216">
        <v>151198.86405889154</v>
      </c>
      <c r="L46" s="216">
        <v>152139.15902864412</v>
      </c>
      <c r="M46" s="216">
        <v>154523.54816338542</v>
      </c>
      <c r="N46" s="216">
        <v>154523.54816338542</v>
      </c>
      <c r="O46" s="216">
        <v>154523.54816338542</v>
      </c>
      <c r="P46" s="216">
        <v>154523.54816338542</v>
      </c>
      <c r="Q46" s="216">
        <v>154523.54816338542</v>
      </c>
      <c r="R46" s="216">
        <v>154523.54816338542</v>
      </c>
      <c r="S46" s="216">
        <v>154523.54816338542</v>
      </c>
      <c r="T46" s="216">
        <v>154523.54816338542</v>
      </c>
      <c r="U46" s="216">
        <v>154523.54816338542</v>
      </c>
      <c r="V46" s="216">
        <v>154523.54816338542</v>
      </c>
      <c r="W46" s="216">
        <v>154523.54816338542</v>
      </c>
      <c r="X46" s="216">
        <v>154523.54816338542</v>
      </c>
      <c r="Y46" s="216">
        <v>154523.54816338542</v>
      </c>
      <c r="Z46" s="216">
        <v>154523.54816338542</v>
      </c>
      <c r="AA46" s="216">
        <v>154523.54816338542</v>
      </c>
      <c r="AB46" s="216">
        <v>154523.54816338542</v>
      </c>
      <c r="AC46" s="216">
        <v>154523.54816338542</v>
      </c>
      <c r="AD46" s="216">
        <v>154523.54816338542</v>
      </c>
      <c r="AE46" s="216">
        <v>154523.54816338542</v>
      </c>
      <c r="AF46" s="216">
        <v>154523.54816338542</v>
      </c>
    </row>
    <row r="47" spans="2:58" s="224" customFormat="1">
      <c r="C47" s="224" t="s">
        <v>294</v>
      </c>
      <c r="G47" s="225"/>
      <c r="H47" s="225">
        <v>0</v>
      </c>
      <c r="I47" s="225">
        <v>0</v>
      </c>
      <c r="J47" s="225">
        <v>0</v>
      </c>
      <c r="K47" s="225">
        <v>0</v>
      </c>
      <c r="L47" s="225">
        <v>0</v>
      </c>
      <c r="M47" s="225">
        <v>0</v>
      </c>
      <c r="N47" s="225">
        <v>0</v>
      </c>
      <c r="O47" s="225">
        <v>0</v>
      </c>
      <c r="P47" s="225">
        <v>0</v>
      </c>
      <c r="Q47" s="225">
        <v>0</v>
      </c>
      <c r="R47" s="225">
        <v>0</v>
      </c>
      <c r="S47" s="225">
        <v>0</v>
      </c>
      <c r="T47" s="225">
        <v>0</v>
      </c>
      <c r="U47" s="225">
        <v>0</v>
      </c>
      <c r="V47" s="225">
        <v>0</v>
      </c>
      <c r="W47" s="225">
        <v>0</v>
      </c>
      <c r="X47" s="225">
        <v>0</v>
      </c>
      <c r="Y47" s="225">
        <v>0</v>
      </c>
      <c r="Z47" s="225">
        <v>0</v>
      </c>
      <c r="AA47" s="225">
        <v>0</v>
      </c>
      <c r="AB47" s="225">
        <v>0</v>
      </c>
      <c r="AC47" s="225">
        <v>0</v>
      </c>
      <c r="AD47" s="225">
        <v>0</v>
      </c>
      <c r="AE47" s="225">
        <v>0</v>
      </c>
      <c r="AF47" s="225">
        <v>0</v>
      </c>
    </row>
    <row r="48" spans="2:58">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row>
    <row r="49" spans="2:32" s="196" customFormat="1">
      <c r="B49" s="227" t="s">
        <v>295</v>
      </c>
    </row>
    <row r="50" spans="2:32" s="220" customFormat="1">
      <c r="C50" s="228" t="s">
        <v>285</v>
      </c>
      <c r="H50" s="223">
        <v>84439.443933574948</v>
      </c>
      <c r="I50" s="223">
        <v>84439.443933574948</v>
      </c>
      <c r="J50" s="223">
        <v>87817.021690917943</v>
      </c>
      <c r="K50" s="223">
        <v>101327.33272028992</v>
      </c>
      <c r="L50" s="223">
        <v>101327.33272028992</v>
      </c>
      <c r="M50" s="223">
        <v>101327.33272028992</v>
      </c>
      <c r="N50" s="223">
        <v>101327.33272028992</v>
      </c>
      <c r="O50" s="223">
        <v>101327.33272028992</v>
      </c>
      <c r="P50" s="223">
        <v>101327.33272028992</v>
      </c>
      <c r="Q50" s="223">
        <v>101327.33272028992</v>
      </c>
      <c r="R50" s="223">
        <v>101327.33272028992</v>
      </c>
      <c r="S50" s="223">
        <v>101327.33272028992</v>
      </c>
      <c r="T50" s="223">
        <v>101327.33272028992</v>
      </c>
      <c r="U50" s="223">
        <v>101327.33272028992</v>
      </c>
      <c r="V50" s="223">
        <v>101327.33272028992</v>
      </c>
      <c r="W50" s="223">
        <v>101327.33272028992</v>
      </c>
      <c r="X50" s="223">
        <v>101327.33272028992</v>
      </c>
      <c r="Y50" s="223">
        <v>101327.33272028992</v>
      </c>
      <c r="Z50" s="223">
        <v>101327.33272028992</v>
      </c>
      <c r="AA50" s="223">
        <v>101327.33272028992</v>
      </c>
      <c r="AB50" s="223">
        <v>101327.33272028992</v>
      </c>
      <c r="AC50" s="223">
        <v>101327.33272028992</v>
      </c>
      <c r="AD50" s="223">
        <v>101327.33272028992</v>
      </c>
      <c r="AE50" s="223">
        <v>101327.33272028992</v>
      </c>
      <c r="AF50" s="223">
        <v>101327.33272028992</v>
      </c>
    </row>
    <row r="51" spans="2:32" s="220" customFormat="1">
      <c r="C51" s="228" t="s">
        <v>170</v>
      </c>
      <c r="H51" s="223">
        <v>0</v>
      </c>
      <c r="I51" s="223">
        <v>0</v>
      </c>
      <c r="J51" s="223">
        <v>8074.4255204578822</v>
      </c>
      <c r="K51" s="223">
        <v>8074.4255204578822</v>
      </c>
      <c r="L51" s="223">
        <v>8939.2430769230778</v>
      </c>
      <c r="M51" s="223">
        <v>17878.486153846152</v>
      </c>
      <c r="N51" s="223">
        <v>17878.486153846152</v>
      </c>
      <c r="O51" s="223">
        <v>17878.486153846152</v>
      </c>
      <c r="P51" s="223">
        <v>17878.486153846152</v>
      </c>
      <c r="Q51" s="223">
        <v>17878.486153846148</v>
      </c>
      <c r="R51" s="223">
        <v>17878.486153846148</v>
      </c>
      <c r="S51" s="223">
        <v>17878.486153846148</v>
      </c>
      <c r="T51" s="223">
        <v>17878.486153846148</v>
      </c>
      <c r="U51" s="223">
        <v>17878.486153846148</v>
      </c>
      <c r="V51" s="223">
        <v>17878.486153846148</v>
      </c>
      <c r="W51" s="223">
        <v>17878.486153846148</v>
      </c>
      <c r="X51" s="223">
        <v>17878.486153846148</v>
      </c>
      <c r="Y51" s="223">
        <v>17878.486153846148</v>
      </c>
      <c r="Z51" s="223">
        <v>17878.486153846148</v>
      </c>
      <c r="AA51" s="223">
        <v>17878.486153846148</v>
      </c>
      <c r="AB51" s="223">
        <v>17878.486153846148</v>
      </c>
      <c r="AC51" s="223">
        <v>17878.486153846148</v>
      </c>
      <c r="AD51" s="223">
        <v>17878.486153846148</v>
      </c>
      <c r="AE51" s="223">
        <v>17878.486153846148</v>
      </c>
      <c r="AF51" s="223">
        <v>17878.486153846148</v>
      </c>
    </row>
    <row r="52" spans="2:32" s="220" customFormat="1">
      <c r="C52" s="228" t="s">
        <v>286</v>
      </c>
      <c r="H52" s="223">
        <v>0</v>
      </c>
      <c r="I52" s="223">
        <v>0</v>
      </c>
      <c r="J52" s="223">
        <v>0</v>
      </c>
      <c r="K52" s="223">
        <v>0</v>
      </c>
      <c r="L52" s="223">
        <v>0</v>
      </c>
      <c r="M52" s="223">
        <v>0</v>
      </c>
      <c r="N52" s="223">
        <v>0</v>
      </c>
      <c r="O52" s="223">
        <v>0</v>
      </c>
      <c r="P52" s="223">
        <v>0</v>
      </c>
      <c r="Q52" s="223">
        <v>0</v>
      </c>
      <c r="R52" s="223">
        <v>0</v>
      </c>
      <c r="S52" s="223">
        <v>0</v>
      </c>
      <c r="T52" s="223">
        <v>0</v>
      </c>
      <c r="U52" s="223">
        <v>0</v>
      </c>
      <c r="V52" s="223">
        <v>0</v>
      </c>
      <c r="W52" s="223">
        <v>0</v>
      </c>
      <c r="X52" s="223">
        <v>0</v>
      </c>
      <c r="Y52" s="223">
        <v>0</v>
      </c>
      <c r="Z52" s="223">
        <v>0</v>
      </c>
      <c r="AA52" s="223">
        <v>0</v>
      </c>
      <c r="AB52" s="223">
        <v>0</v>
      </c>
      <c r="AC52" s="223">
        <v>0</v>
      </c>
      <c r="AD52" s="223">
        <v>0</v>
      </c>
      <c r="AE52" s="223">
        <v>0</v>
      </c>
      <c r="AF52" s="223">
        <v>0</v>
      </c>
    </row>
    <row r="53" spans="2:32" s="220" customFormat="1">
      <c r="C53" s="228" t="s">
        <v>171</v>
      </c>
      <c r="H53" s="223">
        <v>6060.8570084595794</v>
      </c>
      <c r="I53" s="223">
        <v>12121.714016919159</v>
      </c>
      <c r="J53" s="223">
        <v>24243.428033838318</v>
      </c>
      <c r="K53" s="223">
        <v>36365.142050757488</v>
      </c>
      <c r="L53" s="223">
        <v>48486.856067676636</v>
      </c>
      <c r="M53" s="223">
        <v>79224.958605849301</v>
      </c>
      <c r="N53" s="223">
        <v>79224.958605849301</v>
      </c>
      <c r="O53" s="223">
        <v>79224.958605849301</v>
      </c>
      <c r="P53" s="223">
        <v>79224.958605849301</v>
      </c>
      <c r="Q53" s="223">
        <v>79224.958605849315</v>
      </c>
      <c r="R53" s="223">
        <v>79224.958605849315</v>
      </c>
      <c r="S53" s="223">
        <v>79224.958605849315</v>
      </c>
      <c r="T53" s="223">
        <v>79224.958605849315</v>
      </c>
      <c r="U53" s="223">
        <v>79224.958605849315</v>
      </c>
      <c r="V53" s="223">
        <v>79224.958605849315</v>
      </c>
      <c r="W53" s="223">
        <v>79224.958605849315</v>
      </c>
      <c r="X53" s="223">
        <v>79224.958605849315</v>
      </c>
      <c r="Y53" s="223">
        <v>79224.958605849315</v>
      </c>
      <c r="Z53" s="223">
        <v>79224.958605849315</v>
      </c>
      <c r="AA53" s="223">
        <v>79224.958605849315</v>
      </c>
      <c r="AB53" s="223">
        <v>79224.958605849315</v>
      </c>
      <c r="AC53" s="223">
        <v>79224.958605849315</v>
      </c>
      <c r="AD53" s="223">
        <v>79224.958605849315</v>
      </c>
      <c r="AE53" s="223">
        <v>79224.958605849315</v>
      </c>
      <c r="AF53" s="223">
        <v>79224.958605849315</v>
      </c>
    </row>
    <row r="54" spans="2:32" s="220" customFormat="1">
      <c r="C54" s="228" t="s">
        <v>287</v>
      </c>
      <c r="G54" s="223">
        <v>86800.074344922235</v>
      </c>
      <c r="H54" s="223">
        <v>82762.861584693281</v>
      </c>
      <c r="I54" s="223">
        <v>62576.79778354858</v>
      </c>
      <c r="J54" s="223">
        <v>38353.521222174946</v>
      </c>
      <c r="K54" s="223">
        <v>29414.278145251865</v>
      </c>
      <c r="L54" s="223">
        <v>0</v>
      </c>
      <c r="M54" s="223">
        <v>0</v>
      </c>
      <c r="N54" s="223">
        <v>0</v>
      </c>
      <c r="O54" s="223">
        <v>0</v>
      </c>
      <c r="P54" s="223">
        <v>0</v>
      </c>
      <c r="Q54" s="223">
        <v>0</v>
      </c>
      <c r="R54" s="223">
        <v>0</v>
      </c>
      <c r="S54" s="223">
        <v>0</v>
      </c>
      <c r="T54" s="223">
        <v>0</v>
      </c>
      <c r="U54" s="223">
        <v>0</v>
      </c>
      <c r="V54" s="223">
        <v>0</v>
      </c>
      <c r="W54" s="223">
        <v>0</v>
      </c>
      <c r="X54" s="223">
        <v>0</v>
      </c>
      <c r="Y54" s="223">
        <v>0</v>
      </c>
      <c r="Z54" s="223">
        <v>0</v>
      </c>
      <c r="AA54" s="223">
        <v>0</v>
      </c>
      <c r="AB54" s="223">
        <v>0</v>
      </c>
      <c r="AC54" s="223">
        <v>0</v>
      </c>
      <c r="AD54" s="223">
        <v>0</v>
      </c>
      <c r="AE54" s="223">
        <v>0</v>
      </c>
      <c r="AF54" s="223">
        <v>0</v>
      </c>
    </row>
    <row r="55" spans="2:32" s="220" customFormat="1">
      <c r="C55" s="228" t="s">
        <v>289</v>
      </c>
      <c r="H55" s="223">
        <v>9613.0552590524676</v>
      </c>
      <c r="I55" s="223">
        <v>9613.0552590524676</v>
      </c>
      <c r="J55" s="223">
        <v>9613.0552590524676</v>
      </c>
      <c r="K55" s="223">
        <v>9613.0552590524676</v>
      </c>
      <c r="L55" s="223">
        <v>9613.0552590524676</v>
      </c>
      <c r="M55" s="223">
        <v>9613.0552590524676</v>
      </c>
      <c r="N55" s="223">
        <v>9613.0552590524676</v>
      </c>
      <c r="O55" s="223">
        <v>9613.0552590524676</v>
      </c>
      <c r="P55" s="223">
        <v>9613.0552590524676</v>
      </c>
      <c r="Q55" s="223">
        <v>9613.0552590524676</v>
      </c>
      <c r="R55" s="223">
        <v>9613.0552590524676</v>
      </c>
      <c r="S55" s="223">
        <v>9613.0552590524676</v>
      </c>
      <c r="T55" s="223">
        <v>9613.0552590524676</v>
      </c>
      <c r="U55" s="223">
        <v>9613.0552590524676</v>
      </c>
      <c r="V55" s="223">
        <v>9613.0552590524676</v>
      </c>
      <c r="W55" s="223">
        <v>9613.0552590524676</v>
      </c>
      <c r="X55" s="223">
        <v>9613.0552590524676</v>
      </c>
      <c r="Y55" s="223">
        <v>9613.0552590524676</v>
      </c>
      <c r="Z55" s="223">
        <v>9613.0552590524676</v>
      </c>
      <c r="AA55" s="223">
        <v>9613.0552590524676</v>
      </c>
      <c r="AB55" s="223">
        <v>9613.0552590524676</v>
      </c>
      <c r="AC55" s="223">
        <v>9613.0552590524676</v>
      </c>
      <c r="AD55" s="223">
        <v>9613.0552590524676</v>
      </c>
      <c r="AE55" s="223">
        <v>9613.0552590524676</v>
      </c>
      <c r="AF55" s="223">
        <v>9613.0552590524676</v>
      </c>
    </row>
    <row r="56" spans="2:32" s="229" customFormat="1">
      <c r="C56" s="229" t="s">
        <v>290</v>
      </c>
      <c r="G56" s="230">
        <v>86800.074344922235</v>
      </c>
      <c r="H56" s="230">
        <v>182876.21778578029</v>
      </c>
      <c r="I56" s="230">
        <v>168751.01099309514</v>
      </c>
      <c r="J56" s="230">
        <v>168101.45172644156</v>
      </c>
      <c r="K56" s="230">
        <v>184794.23369580961</v>
      </c>
      <c r="L56" s="230">
        <v>168366.48712394209</v>
      </c>
      <c r="M56" s="230">
        <v>208043.83273903784</v>
      </c>
      <c r="N56" s="230">
        <v>208043.83273903784</v>
      </c>
      <c r="O56" s="230">
        <v>208043.83273903784</v>
      </c>
      <c r="P56" s="230">
        <v>208043.83273903784</v>
      </c>
      <c r="Q56" s="230">
        <v>208043.83273903784</v>
      </c>
      <c r="R56" s="230">
        <v>208043.83273903784</v>
      </c>
      <c r="S56" s="230">
        <v>208043.83273903784</v>
      </c>
      <c r="T56" s="230">
        <v>208043.83273903784</v>
      </c>
      <c r="U56" s="230">
        <v>208043.83273903784</v>
      </c>
      <c r="V56" s="230">
        <v>208043.83273903784</v>
      </c>
      <c r="W56" s="230">
        <v>208043.83273903784</v>
      </c>
      <c r="X56" s="230">
        <v>208043.83273903784</v>
      </c>
      <c r="Y56" s="230">
        <v>208043.83273903784</v>
      </c>
      <c r="Z56" s="230">
        <v>208043.83273903784</v>
      </c>
      <c r="AA56" s="230">
        <v>208043.83273903784</v>
      </c>
      <c r="AB56" s="230">
        <v>208043.83273903784</v>
      </c>
      <c r="AC56" s="230">
        <v>208043.83273903784</v>
      </c>
      <c r="AD56" s="230">
        <v>208043.83273903784</v>
      </c>
      <c r="AE56" s="230">
        <v>208043.83273903784</v>
      </c>
      <c r="AF56" s="230">
        <v>208043.83273903784</v>
      </c>
    </row>
  </sheetData>
  <conditionalFormatting sqref="AH15:BF15 H15:AF15">
    <cfRule type="cellIs" dxfId="3" priority="3" operator="lessThan">
      <formula>1</formula>
    </cfRule>
    <cfRule type="cellIs" dxfId="2" priority="4" operator="greaterThan">
      <formula>1</formula>
    </cfRule>
  </conditionalFormatting>
  <conditionalFormatting sqref="H37:AF37">
    <cfRule type="cellIs" dxfId="1" priority="1" operator="lessThan">
      <formula>$D$37</formula>
    </cfRule>
    <cfRule type="cellIs" dxfId="0" priority="2" operator="greaterThan">
      <formula>$D$37</formula>
    </cfRule>
  </conditionalFormatting>
  <pageMargins left="0.7" right="0.7" top="0.75" bottom="0.75" header="0.3" footer="0.3"/>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B1:G25"/>
  <sheetViews>
    <sheetView zoomScale="125" zoomScaleNormal="125" zoomScalePageLayoutView="125" workbookViewId="0">
      <selection activeCell="C16" sqref="C16:C17"/>
    </sheetView>
  </sheetViews>
  <sheetFormatPr defaultColWidth="8.85546875" defaultRowHeight="15"/>
  <cols>
    <col min="1" max="1" width="1.7109375" style="1" customWidth="1"/>
    <col min="2" max="4" width="12.7109375" style="1" customWidth="1"/>
    <col min="5" max="5" width="60.7109375" style="1" customWidth="1"/>
    <col min="6" max="6" width="50.7109375" style="1" customWidth="1"/>
    <col min="7" max="16384" width="8.85546875" style="1"/>
  </cols>
  <sheetData>
    <row r="1" spans="2:7" ht="20.25">
      <c r="B1" s="47"/>
    </row>
    <row r="2" spans="2:7" ht="18.75">
      <c r="B2" s="48" t="s">
        <v>35</v>
      </c>
    </row>
    <row r="3" spans="2:7" ht="18.75">
      <c r="B3" s="48" t="s">
        <v>2</v>
      </c>
      <c r="D3" s="48" t="str">
        <f>intro!G10</f>
        <v>San Carlos Bio Power Plant</v>
      </c>
    </row>
    <row r="4" spans="2:7" ht="21">
      <c r="B4" s="7"/>
    </row>
    <row r="5" spans="2:7" ht="18.75">
      <c r="B5" s="69" t="s">
        <v>62</v>
      </c>
      <c r="C5" s="51"/>
      <c r="D5" s="70"/>
      <c r="E5" s="70"/>
    </row>
    <row r="6" spans="2:7" ht="18.75">
      <c r="B6" s="2" t="s">
        <v>299</v>
      </c>
      <c r="C6" s="51"/>
    </row>
    <row r="7" spans="2:7" s="64" customFormat="1">
      <c r="B7" s="3" t="s">
        <v>16</v>
      </c>
      <c r="C7" s="49" t="s">
        <v>18</v>
      </c>
      <c r="D7" s="3" t="s">
        <v>19</v>
      </c>
      <c r="E7" s="63" t="s">
        <v>17</v>
      </c>
      <c r="F7" s="63" t="s">
        <v>0</v>
      </c>
    </row>
    <row r="8" spans="2:7">
      <c r="B8" s="5" t="s">
        <v>68</v>
      </c>
      <c r="C8" s="80">
        <f>Assumption!C23</f>
        <v>127011.23999999999</v>
      </c>
      <c r="D8" s="4" t="s">
        <v>29</v>
      </c>
      <c r="E8" s="62" t="s">
        <v>93</v>
      </c>
      <c r="F8" s="61" t="str">
        <f>Assumption!E23</f>
        <v>Calculated</v>
      </c>
    </row>
    <row r="9" spans="2:7" ht="45">
      <c r="B9" s="4" t="s">
        <v>150</v>
      </c>
      <c r="C9" s="50">
        <f>Assumption!C24</f>
        <v>0.49399999999999999</v>
      </c>
      <c r="D9" s="4" t="s">
        <v>30</v>
      </c>
      <c r="E9" s="5" t="s">
        <v>63</v>
      </c>
      <c r="F9" s="62" t="s">
        <v>244</v>
      </c>
    </row>
    <row r="10" spans="2:7">
      <c r="B10" s="4" t="s">
        <v>67</v>
      </c>
      <c r="C10" s="80">
        <f>C8*C9</f>
        <v>62743.552559999996</v>
      </c>
      <c r="D10" s="4" t="s">
        <v>20</v>
      </c>
      <c r="E10" s="5" t="s">
        <v>94</v>
      </c>
      <c r="F10" s="5"/>
    </row>
    <row r="13" spans="2:7">
      <c r="C13" s="237"/>
      <c r="D13" s="237"/>
    </row>
    <row r="14" spans="2:7">
      <c r="B14" s="238"/>
      <c r="C14" s="281"/>
      <c r="D14" s="282"/>
      <c r="E14" s="238"/>
      <c r="F14" s="238"/>
      <c r="G14" s="238"/>
    </row>
    <row r="15" spans="2:7">
      <c r="B15" s="238"/>
      <c r="C15" s="281"/>
      <c r="D15" s="282"/>
      <c r="E15" s="238"/>
      <c r="F15" s="238"/>
      <c r="G15" s="238"/>
    </row>
    <row r="16" spans="2:7">
      <c r="B16" s="238"/>
      <c r="C16" s="281"/>
      <c r="D16" s="282"/>
      <c r="E16" s="238"/>
      <c r="F16" s="238"/>
      <c r="G16" s="238"/>
    </row>
    <row r="17" spans="2:7">
      <c r="B17" s="238"/>
      <c r="C17" s="281"/>
      <c r="D17" s="282"/>
      <c r="E17" s="238"/>
      <c r="F17" s="238"/>
      <c r="G17" s="238"/>
    </row>
    <row r="18" spans="2:7">
      <c r="B18" s="238"/>
      <c r="C18" s="281"/>
      <c r="D18" s="282"/>
      <c r="E18" s="281"/>
      <c r="F18" s="281"/>
      <c r="G18" s="238"/>
    </row>
    <row r="19" spans="2:7">
      <c r="B19" s="238"/>
      <c r="C19" s="281"/>
      <c r="D19" s="282"/>
      <c r="E19" s="281"/>
      <c r="F19" s="281"/>
      <c r="G19" s="238"/>
    </row>
    <row r="20" spans="2:7">
      <c r="B20" s="238"/>
      <c r="C20" s="281"/>
      <c r="D20" s="282"/>
      <c r="E20" s="281"/>
      <c r="F20" s="281"/>
      <c r="G20" s="238"/>
    </row>
    <row r="21" spans="2:7">
      <c r="B21" s="238"/>
      <c r="C21" s="281"/>
      <c r="D21" s="282"/>
      <c r="E21" s="281"/>
      <c r="F21" s="281"/>
      <c r="G21" s="238"/>
    </row>
    <row r="22" spans="2:7">
      <c r="B22" s="238"/>
      <c r="C22" s="281"/>
      <c r="D22" s="282"/>
      <c r="E22" s="238"/>
      <c r="F22" s="238"/>
      <c r="G22" s="238"/>
    </row>
    <row r="23" spans="2:7">
      <c r="B23" s="238"/>
      <c r="C23" s="281"/>
      <c r="D23" s="282"/>
      <c r="E23" s="238"/>
      <c r="F23" s="238"/>
      <c r="G23" s="238"/>
    </row>
    <row r="24" spans="2:7">
      <c r="B24" s="238"/>
      <c r="C24" s="281"/>
      <c r="D24" s="282"/>
      <c r="E24" s="238"/>
      <c r="F24" s="283"/>
      <c r="G24" s="238"/>
    </row>
    <row r="25" spans="2:7">
      <c r="B25" s="238"/>
      <c r="C25" s="281"/>
      <c r="D25" s="282"/>
      <c r="E25" s="238"/>
      <c r="F25" s="284"/>
      <c r="G25" s="238"/>
    </row>
  </sheetData>
  <mergeCells count="14">
    <mergeCell ref="E18:F21"/>
    <mergeCell ref="F24:F25"/>
    <mergeCell ref="C14:C15"/>
    <mergeCell ref="C16:C17"/>
    <mergeCell ref="D14:D15"/>
    <mergeCell ref="D16:D17"/>
    <mergeCell ref="C18:C19"/>
    <mergeCell ref="C20:C21"/>
    <mergeCell ref="C22:C23"/>
    <mergeCell ref="C24:C25"/>
    <mergeCell ref="D24:D25"/>
    <mergeCell ref="D18:D19"/>
    <mergeCell ref="D20:D21"/>
    <mergeCell ref="D22:D23"/>
  </mergeCells>
  <pageMargins left="0.7" right="0.7" top="0.75" bottom="0.75" header="0.3" footer="0.3"/>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dimension ref="B1:S23"/>
  <sheetViews>
    <sheetView topLeftCell="E23" zoomScale="150" zoomScaleNormal="150" zoomScalePageLayoutView="150" workbookViewId="0">
      <selection activeCell="E23" sqref="E23"/>
    </sheetView>
  </sheetViews>
  <sheetFormatPr defaultColWidth="8.85546875" defaultRowHeight="15"/>
  <cols>
    <col min="1" max="1" width="1.7109375" customWidth="1"/>
    <col min="2" max="4" width="12.7109375" customWidth="1"/>
    <col min="5" max="6" width="60.7109375" customWidth="1"/>
  </cols>
  <sheetData>
    <row r="1" spans="2:19" ht="20.25">
      <c r="B1" s="47"/>
      <c r="C1" s="84"/>
      <c r="D1" s="84"/>
    </row>
    <row r="2" spans="2:19" ht="18.75">
      <c r="B2" s="48" t="s">
        <v>152</v>
      </c>
      <c r="C2" s="84"/>
      <c r="D2" s="84"/>
      <c r="F2" s="92">
        <f>21*79724*0.001971</f>
        <v>3299.856084</v>
      </c>
    </row>
    <row r="3" spans="2:19" ht="18.75">
      <c r="B3" s="48" t="s">
        <v>2</v>
      </c>
      <c r="C3" s="84"/>
      <c r="D3" s="48" t="str">
        <f>[6]intro!G10</f>
        <v>San Carlos Bio Power Plant</v>
      </c>
    </row>
    <row r="5" spans="2:19" ht="18.75">
      <c r="B5" s="65" t="s">
        <v>118</v>
      </c>
    </row>
    <row r="6" spans="2:19">
      <c r="B6" s="3" t="s">
        <v>16</v>
      </c>
      <c r="C6" s="49" t="s">
        <v>18</v>
      </c>
      <c r="D6" s="3" t="s">
        <v>19</v>
      </c>
      <c r="E6" s="63" t="s">
        <v>17</v>
      </c>
      <c r="F6" s="63" t="s">
        <v>0</v>
      </c>
    </row>
    <row r="7" spans="2:19">
      <c r="B7" s="5" t="s">
        <v>70</v>
      </c>
      <c r="C7" s="53">
        <v>21</v>
      </c>
      <c r="D7" s="4" t="s">
        <v>74</v>
      </c>
      <c r="E7" s="62" t="s">
        <v>71</v>
      </c>
      <c r="F7" s="78"/>
    </row>
    <row r="8" spans="2:19" ht="30">
      <c r="B8" s="4" t="s">
        <v>119</v>
      </c>
      <c r="C8" s="53">
        <f>Assumption!C4</f>
        <v>80217.471736896201</v>
      </c>
      <c r="D8" s="4" t="s">
        <v>15</v>
      </c>
      <c r="E8" s="5" t="s">
        <v>102</v>
      </c>
      <c r="F8" s="4" t="s">
        <v>255</v>
      </c>
    </row>
    <row r="9" spans="2:19" ht="30">
      <c r="B9" s="4" t="s">
        <v>120</v>
      </c>
      <c r="C9" s="89">
        <f>Assumption!D4</f>
        <v>80217.471736896201</v>
      </c>
      <c r="D9" s="4" t="s">
        <v>15</v>
      </c>
      <c r="E9" s="5" t="s">
        <v>105</v>
      </c>
      <c r="F9" s="4" t="s">
        <v>255</v>
      </c>
    </row>
    <row r="10" spans="2:19" ht="30">
      <c r="B10" s="4" t="s">
        <v>121</v>
      </c>
      <c r="C10" s="89">
        <f>Assumption!E4</f>
        <v>83426.170606372048</v>
      </c>
      <c r="D10" s="4" t="s">
        <v>15</v>
      </c>
      <c r="E10" s="5" t="s">
        <v>107</v>
      </c>
      <c r="F10" s="4" t="s">
        <v>255</v>
      </c>
    </row>
    <row r="11" spans="2:19" ht="30">
      <c r="B11" s="4" t="s">
        <v>122</v>
      </c>
      <c r="C11" s="89">
        <f>Assumption!F4</f>
        <v>96260.966084275424</v>
      </c>
      <c r="D11" s="4" t="s">
        <v>15</v>
      </c>
      <c r="E11" s="5" t="s">
        <v>109</v>
      </c>
      <c r="F11" s="4" t="s">
        <v>255</v>
      </c>
    </row>
    <row r="12" spans="2:19" ht="30">
      <c r="B12" s="4" t="s">
        <v>123</v>
      </c>
      <c r="C12" s="89">
        <f>Assumption!G4</f>
        <v>96260.966084275424</v>
      </c>
      <c r="D12" s="4" t="s">
        <v>15</v>
      </c>
      <c r="E12" s="5" t="s">
        <v>111</v>
      </c>
      <c r="F12" s="4" t="s">
        <v>255</v>
      </c>
    </row>
    <row r="13" spans="2:19" ht="30">
      <c r="B13" s="4" t="s">
        <v>124</v>
      </c>
      <c r="C13" s="89">
        <f>Assumption!H4</f>
        <v>96260.966084275424</v>
      </c>
      <c r="D13" s="4" t="s">
        <v>15</v>
      </c>
      <c r="E13" s="5" t="s">
        <v>113</v>
      </c>
      <c r="F13" s="4" t="s">
        <v>255</v>
      </c>
    </row>
    <row r="14" spans="2:19" ht="30">
      <c r="B14" s="4" t="s">
        <v>125</v>
      </c>
      <c r="C14" s="89">
        <f>Assumption!I4</f>
        <v>96260.966084275424</v>
      </c>
      <c r="D14" s="4" t="s">
        <v>15</v>
      </c>
      <c r="E14" s="5" t="s">
        <v>115</v>
      </c>
      <c r="F14" s="4" t="s">
        <v>255</v>
      </c>
    </row>
    <row r="15" spans="2:19">
      <c r="B15" s="4" t="s">
        <v>116</v>
      </c>
      <c r="C15" s="285">
        <v>1.9710000000000001E-3</v>
      </c>
      <c r="D15" s="287" t="s">
        <v>126</v>
      </c>
      <c r="E15" s="62" t="s">
        <v>72</v>
      </c>
      <c r="F15" s="289" t="s">
        <v>160</v>
      </c>
      <c r="G15" s="51"/>
      <c r="H15" s="51"/>
      <c r="I15" s="51"/>
      <c r="J15" s="51"/>
      <c r="K15" s="51"/>
      <c r="L15" s="51"/>
      <c r="M15" s="51"/>
      <c r="N15" s="51"/>
      <c r="O15" s="51"/>
      <c r="P15" s="51"/>
      <c r="Q15" s="51"/>
      <c r="R15" s="51"/>
      <c r="S15" s="51"/>
    </row>
    <row r="16" spans="2:19">
      <c r="B16" s="4" t="s">
        <v>127</v>
      </c>
      <c r="C16" s="286"/>
      <c r="D16" s="288"/>
      <c r="E16" s="5" t="s">
        <v>73</v>
      </c>
      <c r="F16" s="290"/>
    </row>
    <row r="17" spans="2:6" ht="30">
      <c r="B17" s="4" t="s">
        <v>136</v>
      </c>
      <c r="C17" s="6">
        <f>$C$7*C8*$C$15</f>
        <v>3320.281372661871</v>
      </c>
      <c r="D17" s="4" t="s">
        <v>20</v>
      </c>
      <c r="E17" s="5" t="s">
        <v>128</v>
      </c>
      <c r="F17" s="50" t="s">
        <v>156</v>
      </c>
    </row>
    <row r="18" spans="2:6" ht="30">
      <c r="B18" s="4" t="s">
        <v>137</v>
      </c>
      <c r="C18" s="6">
        <f t="shared" ref="C18:C23" si="0">$C$7*C9*$C$15</f>
        <v>3320.281372661871</v>
      </c>
      <c r="D18" s="4" t="s">
        <v>20</v>
      </c>
      <c r="E18" s="5" t="s">
        <v>129</v>
      </c>
      <c r="F18" s="50" t="s">
        <v>156</v>
      </c>
    </row>
    <row r="19" spans="2:6" ht="30">
      <c r="B19" s="4" t="s">
        <v>138</v>
      </c>
      <c r="C19" s="6">
        <f t="shared" si="0"/>
        <v>3453.0926275683455</v>
      </c>
      <c r="D19" s="4" t="s">
        <v>20</v>
      </c>
      <c r="E19" s="5" t="s">
        <v>130</v>
      </c>
      <c r="F19" s="50" t="s">
        <v>156</v>
      </c>
    </row>
    <row r="20" spans="2:6" ht="30">
      <c r="B20" s="4" t="s">
        <v>139</v>
      </c>
      <c r="C20" s="6">
        <f t="shared" si="0"/>
        <v>3984.3376471942443</v>
      </c>
      <c r="D20" s="4" t="s">
        <v>20</v>
      </c>
      <c r="E20" s="5" t="s">
        <v>131</v>
      </c>
      <c r="F20" s="50" t="s">
        <v>156</v>
      </c>
    </row>
    <row r="21" spans="2:6" ht="30">
      <c r="B21" s="4" t="s">
        <v>140</v>
      </c>
      <c r="C21" s="6">
        <f t="shared" si="0"/>
        <v>3984.3376471942443</v>
      </c>
      <c r="D21" s="4" t="s">
        <v>20</v>
      </c>
      <c r="E21" s="5" t="s">
        <v>132</v>
      </c>
      <c r="F21" s="50" t="s">
        <v>156</v>
      </c>
    </row>
    <row r="22" spans="2:6" ht="30">
      <c r="B22" s="4" t="s">
        <v>141</v>
      </c>
      <c r="C22" s="6">
        <f t="shared" si="0"/>
        <v>3984.3376471942443</v>
      </c>
      <c r="D22" s="4" t="s">
        <v>20</v>
      </c>
      <c r="E22" s="5" t="s">
        <v>133</v>
      </c>
      <c r="F22" s="50" t="s">
        <v>156</v>
      </c>
    </row>
    <row r="23" spans="2:6" ht="30">
      <c r="B23" s="4" t="s">
        <v>142</v>
      </c>
      <c r="C23" s="6">
        <f t="shared" si="0"/>
        <v>3984.3376471942443</v>
      </c>
      <c r="D23" s="4" t="s">
        <v>20</v>
      </c>
      <c r="E23" s="5" t="s">
        <v>134</v>
      </c>
      <c r="F23" s="50" t="s">
        <v>156</v>
      </c>
    </row>
  </sheetData>
  <mergeCells count="3">
    <mergeCell ref="C15:C16"/>
    <mergeCell ref="D15:D16"/>
    <mergeCell ref="F15:F16"/>
  </mergeCell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dimension ref="B2:G63"/>
  <sheetViews>
    <sheetView topLeftCell="A52" zoomScale="70" zoomScaleNormal="70" zoomScalePageLayoutView="70" workbookViewId="0">
      <selection activeCell="F65" sqref="F65"/>
    </sheetView>
  </sheetViews>
  <sheetFormatPr defaultColWidth="8.85546875" defaultRowHeight="15"/>
  <cols>
    <col min="1" max="1" width="1.7109375" style="70" customWidth="1"/>
    <col min="2" max="4" width="12.7109375" style="70" customWidth="1"/>
    <col min="5" max="5" width="65.42578125" style="70" customWidth="1"/>
    <col min="6" max="6" width="50.7109375" style="70" customWidth="1"/>
    <col min="7" max="16384" width="8.85546875" style="70"/>
  </cols>
  <sheetData>
    <row r="2" spans="2:6" ht="18.75">
      <c r="B2" s="179" t="s">
        <v>2</v>
      </c>
      <c r="D2" s="179" t="s">
        <v>34</v>
      </c>
    </row>
    <row r="4" spans="2:6" ht="18.75">
      <c r="B4" s="179" t="s">
        <v>36</v>
      </c>
    </row>
    <row r="5" spans="2:6" ht="20.25">
      <c r="B5" s="180" t="s">
        <v>177</v>
      </c>
    </row>
    <row r="8" spans="2:6" ht="20.25">
      <c r="B8" s="181" t="s">
        <v>178</v>
      </c>
    </row>
    <row r="9" spans="2:6" ht="20.25">
      <c r="B9" s="180" t="s">
        <v>182</v>
      </c>
    </row>
    <row r="10" spans="2:6">
      <c r="B10" s="62" t="s">
        <v>16</v>
      </c>
      <c r="C10" s="62" t="s">
        <v>18</v>
      </c>
      <c r="D10" s="62" t="s">
        <v>19</v>
      </c>
      <c r="E10" s="182" t="s">
        <v>17</v>
      </c>
      <c r="F10" s="182" t="s">
        <v>179</v>
      </c>
    </row>
    <row r="11" spans="2:6" ht="46.5">
      <c r="B11" s="62" t="s">
        <v>180</v>
      </c>
      <c r="C11" s="62">
        <v>0</v>
      </c>
      <c r="D11" s="62" t="s">
        <v>181</v>
      </c>
      <c r="E11" s="62" t="s">
        <v>186</v>
      </c>
      <c r="F11" s="62" t="s">
        <v>189</v>
      </c>
    </row>
    <row r="12" spans="2:6" ht="76.5">
      <c r="B12" s="62" t="s">
        <v>183</v>
      </c>
      <c r="C12" s="62"/>
      <c r="D12" s="62" t="s">
        <v>184</v>
      </c>
      <c r="E12" s="62" t="s">
        <v>188</v>
      </c>
      <c r="F12" s="62" t="s">
        <v>198</v>
      </c>
    </row>
    <row r="13" spans="2:6" ht="31.5">
      <c r="B13" s="126" t="s">
        <v>197</v>
      </c>
      <c r="C13" s="126">
        <f>C11*C12</f>
        <v>0</v>
      </c>
      <c r="D13" s="126" t="s">
        <v>185</v>
      </c>
      <c r="E13" s="126" t="s">
        <v>187</v>
      </c>
      <c r="F13" s="126"/>
    </row>
    <row r="15" spans="2:6" ht="20.25">
      <c r="B15" s="181" t="s">
        <v>199</v>
      </c>
    </row>
    <row r="16" spans="2:6" ht="18">
      <c r="B16" s="130" t="s">
        <v>210</v>
      </c>
    </row>
    <row r="17" spans="2:6">
      <c r="B17" s="62" t="s">
        <v>16</v>
      </c>
      <c r="C17" s="62" t="s">
        <v>18</v>
      </c>
      <c r="D17" s="62" t="s">
        <v>19</v>
      </c>
      <c r="E17" s="182" t="s">
        <v>17</v>
      </c>
      <c r="F17" s="182" t="s">
        <v>179</v>
      </c>
    </row>
    <row r="18" spans="2:6" ht="31.5">
      <c r="B18" s="62" t="s">
        <v>208</v>
      </c>
      <c r="C18" s="62">
        <v>0</v>
      </c>
      <c r="D18" s="62" t="s">
        <v>209</v>
      </c>
      <c r="E18" s="62" t="s">
        <v>207</v>
      </c>
      <c r="F18" s="62" t="s">
        <v>232</v>
      </c>
    </row>
    <row r="19" spans="2:6" ht="18">
      <c r="B19" s="62" t="s">
        <v>212</v>
      </c>
      <c r="C19" s="62">
        <v>0</v>
      </c>
      <c r="D19" s="62" t="s">
        <v>30</v>
      </c>
      <c r="E19" s="62" t="s">
        <v>211</v>
      </c>
      <c r="F19" s="62"/>
    </row>
    <row r="20" spans="2:6" ht="31.5">
      <c r="B20" s="62" t="s">
        <v>214</v>
      </c>
      <c r="C20" s="183">
        <v>0.2</v>
      </c>
      <c r="D20" s="183" t="s">
        <v>90</v>
      </c>
      <c r="E20" s="62" t="s">
        <v>213</v>
      </c>
      <c r="F20" s="62" t="s">
        <v>230</v>
      </c>
    </row>
    <row r="21" spans="2:6" ht="18">
      <c r="B21" s="126" t="s">
        <v>206</v>
      </c>
      <c r="C21" s="126">
        <f>C18*C19*(1+C20)</f>
        <v>0</v>
      </c>
      <c r="D21" s="126" t="s">
        <v>185</v>
      </c>
      <c r="E21" s="126" t="s">
        <v>205</v>
      </c>
      <c r="F21" s="126"/>
    </row>
    <row r="22" spans="2:6">
      <c r="B22" s="132"/>
    </row>
    <row r="23" spans="2:6">
      <c r="B23" s="130"/>
    </row>
    <row r="24" spans="2:6" ht="20.25">
      <c r="B24" s="181" t="s">
        <v>200</v>
      </c>
    </row>
    <row r="25" spans="2:6" ht="18.75">
      <c r="B25" s="69" t="s">
        <v>175</v>
      </c>
      <c r="C25" s="51"/>
    </row>
    <row r="27" spans="2:6" ht="20.25">
      <c r="B27" s="181" t="s">
        <v>201</v>
      </c>
    </row>
    <row r="28" spans="2:6" s="51" customFormat="1" ht="18.75">
      <c r="B28" s="184" t="s">
        <v>100</v>
      </c>
    </row>
    <row r="29" spans="2:6" s="51" customFormat="1">
      <c r="B29" s="49" t="s">
        <v>16</v>
      </c>
      <c r="C29" s="49" t="s">
        <v>18</v>
      </c>
      <c r="D29" s="49" t="s">
        <v>19</v>
      </c>
      <c r="E29" s="182" t="s">
        <v>17</v>
      </c>
      <c r="F29" s="182" t="s">
        <v>179</v>
      </c>
    </row>
    <row r="30" spans="2:6" s="51" customFormat="1">
      <c r="B30" s="62" t="s">
        <v>70</v>
      </c>
      <c r="C30" s="53">
        <v>21</v>
      </c>
      <c r="D30" s="50" t="s">
        <v>74</v>
      </c>
      <c r="E30" s="62" t="s">
        <v>71</v>
      </c>
      <c r="F30" s="298" t="s">
        <v>298</v>
      </c>
    </row>
    <row r="31" spans="2:6" s="51" customFormat="1" ht="30">
      <c r="B31" s="50" t="s">
        <v>101</v>
      </c>
      <c r="C31" s="53">
        <f>Assumption!C4</f>
        <v>80217.471736896201</v>
      </c>
      <c r="D31" s="50" t="s">
        <v>15</v>
      </c>
      <c r="E31" s="62" t="s">
        <v>102</v>
      </c>
      <c r="F31" s="62" t="s">
        <v>103</v>
      </c>
    </row>
    <row r="32" spans="2:6" s="51" customFormat="1" ht="30">
      <c r="B32" s="50" t="s">
        <v>104</v>
      </c>
      <c r="C32" s="53">
        <f>Assumption!D4</f>
        <v>80217.471736896201</v>
      </c>
      <c r="D32" s="50" t="s">
        <v>15</v>
      </c>
      <c r="E32" s="62" t="s">
        <v>105</v>
      </c>
      <c r="F32" s="62" t="s">
        <v>103</v>
      </c>
    </row>
    <row r="33" spans="2:7" s="51" customFormat="1" ht="30">
      <c r="B33" s="50" t="s">
        <v>106</v>
      </c>
      <c r="C33" s="53">
        <f>Assumption!E4</f>
        <v>83426.170606372048</v>
      </c>
      <c r="D33" s="50" t="s">
        <v>15</v>
      </c>
      <c r="E33" s="62" t="s">
        <v>107</v>
      </c>
      <c r="F33" s="62" t="s">
        <v>103</v>
      </c>
    </row>
    <row r="34" spans="2:7" s="51" customFormat="1" ht="30">
      <c r="B34" s="50" t="s">
        <v>108</v>
      </c>
      <c r="C34" s="53">
        <f>Assumption!F4</f>
        <v>96260.966084275424</v>
      </c>
      <c r="D34" s="50" t="s">
        <v>15</v>
      </c>
      <c r="E34" s="62" t="s">
        <v>109</v>
      </c>
      <c r="F34" s="62" t="s">
        <v>103</v>
      </c>
    </row>
    <row r="35" spans="2:7" s="51" customFormat="1" ht="30">
      <c r="B35" s="50" t="s">
        <v>110</v>
      </c>
      <c r="C35" s="53">
        <f>Assumption!G4</f>
        <v>96260.966084275424</v>
      </c>
      <c r="D35" s="50" t="s">
        <v>15</v>
      </c>
      <c r="E35" s="62" t="s">
        <v>111</v>
      </c>
      <c r="F35" s="62" t="s">
        <v>103</v>
      </c>
    </row>
    <row r="36" spans="2:7" s="51" customFormat="1" ht="30">
      <c r="B36" s="50" t="s">
        <v>112</v>
      </c>
      <c r="C36" s="53">
        <f>Assumption!H4</f>
        <v>96260.966084275424</v>
      </c>
      <c r="D36" s="50" t="s">
        <v>15</v>
      </c>
      <c r="E36" s="62" t="s">
        <v>113</v>
      </c>
      <c r="F36" s="62" t="s">
        <v>103</v>
      </c>
    </row>
    <row r="37" spans="2:7" s="51" customFormat="1" ht="30">
      <c r="B37" s="50" t="s">
        <v>114</v>
      </c>
      <c r="C37" s="53">
        <f>Assumption!I4</f>
        <v>96260.966084275424</v>
      </c>
      <c r="D37" s="50" t="s">
        <v>15</v>
      </c>
      <c r="E37" s="62" t="s">
        <v>115</v>
      </c>
      <c r="F37" s="62" t="s">
        <v>103</v>
      </c>
    </row>
    <row r="38" spans="2:7" s="51" customFormat="1" ht="30">
      <c r="B38" s="50" t="s">
        <v>116</v>
      </c>
      <c r="C38" s="90">
        <f>Assumption!C51</f>
        <v>9.7300000000000008E-3</v>
      </c>
      <c r="D38" s="185" t="s">
        <v>76</v>
      </c>
      <c r="E38" s="62" t="s">
        <v>72</v>
      </c>
      <c r="F38" s="307" t="s">
        <v>297</v>
      </c>
      <c r="G38" s="297"/>
    </row>
    <row r="39" spans="2:7" s="51" customFormat="1">
      <c r="B39" s="50" t="s">
        <v>117</v>
      </c>
      <c r="C39" s="66">
        <f>41.1/1000</f>
        <v>4.1100000000000005E-2</v>
      </c>
      <c r="D39" s="186" t="s">
        <v>75</v>
      </c>
      <c r="E39" s="62" t="s">
        <v>73</v>
      </c>
      <c r="F39" s="187" t="s">
        <v>151</v>
      </c>
    </row>
    <row r="40" spans="2:7" s="51" customFormat="1" ht="30">
      <c r="B40" s="123" t="s">
        <v>190</v>
      </c>
      <c r="C40" s="124">
        <f>$C$30*$C$39*C31*$C$38</f>
        <v>673.66335960000015</v>
      </c>
      <c r="D40" s="125" t="s">
        <v>20</v>
      </c>
      <c r="E40" s="126" t="s">
        <v>83</v>
      </c>
      <c r="F40" s="125"/>
    </row>
    <row r="41" spans="2:7" s="51" customFormat="1" ht="30">
      <c r="B41" s="123" t="s">
        <v>191</v>
      </c>
      <c r="C41" s="124">
        <f t="shared" ref="C41:C46" si="0">$C$30*$C$39*C32*$C$38</f>
        <v>673.66335960000015</v>
      </c>
      <c r="D41" s="125" t="s">
        <v>20</v>
      </c>
      <c r="E41" s="126" t="s">
        <v>84</v>
      </c>
      <c r="F41" s="125"/>
    </row>
    <row r="42" spans="2:7" s="51" customFormat="1" ht="30">
      <c r="B42" s="123" t="s">
        <v>192</v>
      </c>
      <c r="C42" s="124">
        <f t="shared" si="0"/>
        <v>700.60989398400022</v>
      </c>
      <c r="D42" s="125" t="s">
        <v>20</v>
      </c>
      <c r="E42" s="128" t="s">
        <v>85</v>
      </c>
      <c r="F42" s="125"/>
    </row>
    <row r="43" spans="2:7" s="51" customFormat="1" ht="30">
      <c r="B43" s="123" t="s">
        <v>193</v>
      </c>
      <c r="C43" s="124">
        <f t="shared" si="0"/>
        <v>808.39603152000007</v>
      </c>
      <c r="D43" s="125" t="s">
        <v>20</v>
      </c>
      <c r="E43" s="128" t="s">
        <v>86</v>
      </c>
      <c r="F43" s="125"/>
    </row>
    <row r="44" spans="2:7" s="51" customFormat="1" ht="30">
      <c r="B44" s="123" t="s">
        <v>194</v>
      </c>
      <c r="C44" s="124">
        <f t="shared" si="0"/>
        <v>808.39603152000007</v>
      </c>
      <c r="D44" s="125" t="s">
        <v>20</v>
      </c>
      <c r="E44" s="128" t="s">
        <v>87</v>
      </c>
      <c r="F44" s="125"/>
    </row>
    <row r="45" spans="2:7" s="51" customFormat="1" ht="30">
      <c r="B45" s="123" t="s">
        <v>195</v>
      </c>
      <c r="C45" s="124">
        <f t="shared" si="0"/>
        <v>808.39603152000007</v>
      </c>
      <c r="D45" s="125" t="s">
        <v>20</v>
      </c>
      <c r="E45" s="128" t="s">
        <v>88</v>
      </c>
      <c r="F45" s="125"/>
    </row>
    <row r="46" spans="2:7" s="51" customFormat="1" ht="30">
      <c r="B46" s="123" t="s">
        <v>196</v>
      </c>
      <c r="C46" s="124">
        <f t="shared" si="0"/>
        <v>808.39603152000007</v>
      </c>
      <c r="D46" s="125" t="s">
        <v>20</v>
      </c>
      <c r="E46" s="128" t="s">
        <v>89</v>
      </c>
      <c r="F46" s="125"/>
    </row>
    <row r="48" spans="2:7" ht="21">
      <c r="B48" s="131" t="s">
        <v>202</v>
      </c>
    </row>
    <row r="49" spans="2:6" ht="20.25">
      <c r="B49" s="180" t="s">
        <v>216</v>
      </c>
    </row>
    <row r="50" spans="2:6">
      <c r="B50" s="62" t="s">
        <v>16</v>
      </c>
      <c r="C50" s="62" t="s">
        <v>18</v>
      </c>
      <c r="D50" s="62" t="s">
        <v>19</v>
      </c>
      <c r="E50" s="182" t="s">
        <v>17</v>
      </c>
      <c r="F50" s="182" t="s">
        <v>179</v>
      </c>
    </row>
    <row r="51" spans="2:6" ht="31.5">
      <c r="B51" s="62" t="s">
        <v>157</v>
      </c>
      <c r="C51" s="62">
        <v>21</v>
      </c>
      <c r="D51" s="62" t="s">
        <v>155</v>
      </c>
      <c r="E51" s="62" t="s">
        <v>222</v>
      </c>
      <c r="F51" s="62" t="s">
        <v>230</v>
      </c>
    </row>
    <row r="52" spans="2:6" ht="18">
      <c r="B52" s="62" t="s">
        <v>219</v>
      </c>
      <c r="C52" s="62">
        <v>0</v>
      </c>
      <c r="D52" s="62" t="s">
        <v>224</v>
      </c>
      <c r="E52" s="62" t="s">
        <v>223</v>
      </c>
      <c r="F52" s="62" t="s">
        <v>231</v>
      </c>
    </row>
    <row r="53" spans="2:6" ht="18">
      <c r="B53" s="62" t="s">
        <v>220</v>
      </c>
      <c r="C53" s="62">
        <v>0</v>
      </c>
      <c r="D53" s="62" t="s">
        <v>226</v>
      </c>
      <c r="E53" s="62" t="s">
        <v>225</v>
      </c>
      <c r="F53" s="62" t="s">
        <v>231</v>
      </c>
    </row>
    <row r="54" spans="2:6" ht="18">
      <c r="B54" s="62" t="s">
        <v>221</v>
      </c>
      <c r="C54" s="62"/>
      <c r="D54" s="62" t="s">
        <v>228</v>
      </c>
      <c r="E54" s="62" t="s">
        <v>227</v>
      </c>
      <c r="F54" s="62" t="s">
        <v>231</v>
      </c>
    </row>
    <row r="55" spans="2:6" ht="18">
      <c r="B55" s="62" t="s">
        <v>217</v>
      </c>
      <c r="C55" s="62"/>
      <c r="D55" s="62" t="s">
        <v>90</v>
      </c>
      <c r="E55" s="62" t="s">
        <v>229</v>
      </c>
      <c r="F55" s="62" t="s">
        <v>231</v>
      </c>
    </row>
    <row r="56" spans="2:6" ht="31.5">
      <c r="B56" s="126" t="s">
        <v>218</v>
      </c>
      <c r="C56" s="126">
        <f>C51*C52*C53*C54*C55</f>
        <v>0</v>
      </c>
      <c r="D56" s="126" t="s">
        <v>185</v>
      </c>
      <c r="E56" s="62" t="s">
        <v>215</v>
      </c>
      <c r="F56" s="62" t="s">
        <v>203</v>
      </c>
    </row>
    <row r="57" spans="2:6" ht="18">
      <c r="B57" s="131"/>
    </row>
    <row r="58" spans="2:6" ht="18">
      <c r="B58" s="131"/>
    </row>
    <row r="59" spans="2:6" ht="18">
      <c r="B59" s="131"/>
    </row>
    <row r="60" spans="2:6" ht="18">
      <c r="B60" s="131"/>
    </row>
    <row r="61" spans="2:6" ht="18">
      <c r="B61" s="131"/>
    </row>
    <row r="62" spans="2:6">
      <c r="B62" s="130"/>
    </row>
    <row r="63" spans="2:6">
      <c r="B63" s="132"/>
    </row>
  </sheetData>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dimension ref="A2:U11"/>
  <sheetViews>
    <sheetView tabSelected="1" zoomScale="70" zoomScaleNormal="70" zoomScalePageLayoutView="70" workbookViewId="0">
      <selection activeCell="A10" sqref="A10"/>
    </sheetView>
  </sheetViews>
  <sheetFormatPr defaultColWidth="8.85546875" defaultRowHeight="15"/>
  <cols>
    <col min="2" max="2" width="8.85546875" style="94"/>
    <col min="3" max="3" width="15.28515625" customWidth="1"/>
    <col min="4" max="4" width="9.7109375" customWidth="1"/>
    <col min="5" max="5" width="9.7109375" style="94" customWidth="1"/>
    <col min="6" max="6" width="9.7109375" customWidth="1"/>
    <col min="7" max="8" width="9.7109375" style="94" customWidth="1"/>
    <col min="9" max="10" width="9.7109375" customWidth="1"/>
    <col min="11" max="11" width="16.7109375" style="93" customWidth="1"/>
    <col min="12" max="12" width="13.140625" customWidth="1"/>
    <col min="13" max="13" width="8.85546875" style="94"/>
    <col min="14" max="14" width="13.140625" customWidth="1"/>
  </cols>
  <sheetData>
    <row r="2" spans="1:21" ht="15.75" thickBot="1"/>
    <row r="3" spans="1:21" ht="30" customHeight="1">
      <c r="A3" s="294"/>
      <c r="B3" s="295" t="s">
        <v>161</v>
      </c>
      <c r="C3" s="291" t="s">
        <v>162</v>
      </c>
      <c r="D3" s="291" t="s">
        <v>166</v>
      </c>
      <c r="E3" s="291"/>
      <c r="F3" s="291"/>
      <c r="G3" s="291"/>
      <c r="H3" s="291"/>
      <c r="I3" s="291"/>
      <c r="J3" s="291"/>
      <c r="K3" s="291" t="s">
        <v>163</v>
      </c>
      <c r="L3" s="291" t="s">
        <v>169</v>
      </c>
      <c r="M3" s="291" t="s">
        <v>164</v>
      </c>
      <c r="N3" s="291" t="s">
        <v>174</v>
      </c>
      <c r="O3" s="291" t="s">
        <v>204</v>
      </c>
      <c r="P3" s="291"/>
      <c r="Q3" s="291"/>
      <c r="R3" s="291"/>
      <c r="S3" s="291"/>
      <c r="T3" s="291"/>
      <c r="U3" s="293"/>
    </row>
    <row r="4" spans="1:21" ht="35.25" customHeight="1" thickBot="1">
      <c r="A4" s="294"/>
      <c r="B4" s="296"/>
      <c r="C4" s="292"/>
      <c r="D4" s="116" t="s">
        <v>39</v>
      </c>
      <c r="E4" s="116" t="s">
        <v>40</v>
      </c>
      <c r="F4" s="116" t="s">
        <v>41</v>
      </c>
      <c r="G4" s="116" t="s">
        <v>42</v>
      </c>
      <c r="H4" s="116" t="s">
        <v>43</v>
      </c>
      <c r="I4" s="116" t="s">
        <v>44</v>
      </c>
      <c r="J4" s="116" t="s">
        <v>45</v>
      </c>
      <c r="K4" s="292"/>
      <c r="L4" s="292"/>
      <c r="M4" s="292"/>
      <c r="N4" s="292"/>
      <c r="O4" s="116" t="s">
        <v>39</v>
      </c>
      <c r="P4" s="116" t="s">
        <v>40</v>
      </c>
      <c r="Q4" s="116" t="s">
        <v>41</v>
      </c>
      <c r="R4" s="116" t="s">
        <v>42</v>
      </c>
      <c r="S4" s="116" t="s">
        <v>43</v>
      </c>
      <c r="T4" s="116" t="s">
        <v>44</v>
      </c>
      <c r="U4" s="117" t="s">
        <v>45</v>
      </c>
    </row>
    <row r="5" spans="1:21" s="95" customFormat="1" ht="45">
      <c r="A5" s="294"/>
      <c r="B5" s="109">
        <v>1</v>
      </c>
      <c r="C5" s="110" t="s">
        <v>165</v>
      </c>
      <c r="D5" s="111">
        <f>Assumption!C29</f>
        <v>84439.443933574948</v>
      </c>
      <c r="E5" s="112">
        <f>Assumption!D29</f>
        <v>84439.443933574948</v>
      </c>
      <c r="F5" s="111">
        <f>Assumption!E29</f>
        <v>87817.021690917943</v>
      </c>
      <c r="G5" s="112">
        <f>Assumption!F29</f>
        <v>101327.33272028992</v>
      </c>
      <c r="H5" s="112">
        <f>Assumption!G29</f>
        <v>101327.33272028992</v>
      </c>
      <c r="I5" s="111">
        <f>Assumption!H29</f>
        <v>101327.33272028992</v>
      </c>
      <c r="J5" s="111">
        <f>Assumption!I29</f>
        <v>101327.33272028992</v>
      </c>
      <c r="K5" s="113" t="s">
        <v>168</v>
      </c>
      <c r="L5" s="129">
        <f>Assumption!C43</f>
        <v>80</v>
      </c>
      <c r="M5" s="114" t="s">
        <v>167</v>
      </c>
      <c r="N5" s="110">
        <v>1.2899999999999999E-4</v>
      </c>
      <c r="O5" s="110">
        <f>$N$5*$L$5*D5</f>
        <v>871.41506139449336</v>
      </c>
      <c r="P5" s="110">
        <f t="shared" ref="P5:U5" si="0">$N$5*$L$5*E5</f>
        <v>871.41506139449336</v>
      </c>
      <c r="Q5" s="110">
        <f t="shared" si="0"/>
        <v>906.27166385027317</v>
      </c>
      <c r="R5" s="110">
        <f t="shared" si="0"/>
        <v>1045.6980736733919</v>
      </c>
      <c r="S5" s="110">
        <f t="shared" si="0"/>
        <v>1045.6980736733919</v>
      </c>
      <c r="T5" s="110">
        <f t="shared" si="0"/>
        <v>1045.6980736733919</v>
      </c>
      <c r="U5" s="115">
        <f t="shared" si="0"/>
        <v>1045.6980736733919</v>
      </c>
    </row>
    <row r="6" spans="1:21" ht="45">
      <c r="A6" s="294"/>
      <c r="B6" s="101">
        <v>2</v>
      </c>
      <c r="C6" s="97" t="s">
        <v>170</v>
      </c>
      <c r="D6" s="98">
        <f>Assumption!C30</f>
        <v>0</v>
      </c>
      <c r="E6" s="99">
        <f>Assumption!D30</f>
        <v>0</v>
      </c>
      <c r="F6" s="98">
        <f>Assumption!E30</f>
        <v>8074.4255204578822</v>
      </c>
      <c r="G6" s="99">
        <f>Assumption!F30</f>
        <v>8074.4255204578822</v>
      </c>
      <c r="H6" s="99">
        <f>Assumption!G30</f>
        <v>8939.2430769230778</v>
      </c>
      <c r="I6" s="98">
        <f>Assumption!H30</f>
        <v>17878.486153846152</v>
      </c>
      <c r="J6" s="98">
        <f>Assumption!I30</f>
        <v>17878.486153846152</v>
      </c>
      <c r="K6" s="100" t="s">
        <v>168</v>
      </c>
      <c r="L6" s="97">
        <f>Assumption!C44</f>
        <v>40</v>
      </c>
      <c r="M6" s="96" t="s">
        <v>167</v>
      </c>
      <c r="N6" s="97">
        <v>1.2899999999999999E-4</v>
      </c>
      <c r="O6" s="97">
        <f>$N$6*$L$6*D6</f>
        <v>0</v>
      </c>
      <c r="P6" s="97">
        <f t="shared" ref="P6:U6" si="1">$N$6*$L$6*E6</f>
        <v>0</v>
      </c>
      <c r="Q6" s="97">
        <f t="shared" si="1"/>
        <v>41.664035685562666</v>
      </c>
      <c r="R6" s="97">
        <f t="shared" si="1"/>
        <v>41.664035685562666</v>
      </c>
      <c r="S6" s="97">
        <f t="shared" si="1"/>
        <v>46.126494276923076</v>
      </c>
      <c r="T6" s="97">
        <f t="shared" si="1"/>
        <v>92.252988553846137</v>
      </c>
      <c r="U6" s="102">
        <f t="shared" si="1"/>
        <v>92.252988553846137</v>
      </c>
    </row>
    <row r="7" spans="1:21" ht="45">
      <c r="A7" s="294"/>
      <c r="B7" s="101">
        <v>3</v>
      </c>
      <c r="C7" s="97" t="s">
        <v>171</v>
      </c>
      <c r="D7" s="98">
        <f>Assumption!C31</f>
        <v>6060.8570084595794</v>
      </c>
      <c r="E7" s="99">
        <f>Assumption!D31</f>
        <v>12121.714016919159</v>
      </c>
      <c r="F7" s="98">
        <f>Assumption!E31</f>
        <v>24243.428033838318</v>
      </c>
      <c r="G7" s="99">
        <f>Assumption!F31</f>
        <v>36365.142050757488</v>
      </c>
      <c r="H7" s="99">
        <f>Assumption!G31</f>
        <v>48486.856067676636</v>
      </c>
      <c r="I7" s="98">
        <f>Assumption!H31</f>
        <v>79224.958605849301</v>
      </c>
      <c r="J7" s="98">
        <f>Assumption!I31</f>
        <v>79224.958605849301</v>
      </c>
      <c r="K7" s="100" t="s">
        <v>168</v>
      </c>
      <c r="L7" s="97">
        <f>Assumption!C45</f>
        <v>40</v>
      </c>
      <c r="M7" s="96" t="s">
        <v>167</v>
      </c>
      <c r="N7" s="97">
        <v>1.2899999999999999E-4</v>
      </c>
      <c r="O7" s="97">
        <f>$N$7*$L$7*D7</f>
        <v>31.274022163651427</v>
      </c>
      <c r="P7" s="97">
        <f t="shared" ref="P7:U7" si="2">$N$7*$L$7*E7</f>
        <v>62.548044327302854</v>
      </c>
      <c r="Q7" s="97">
        <f t="shared" si="2"/>
        <v>125.09608865460571</v>
      </c>
      <c r="R7" s="97">
        <f t="shared" si="2"/>
        <v>187.64413298190863</v>
      </c>
      <c r="S7" s="97">
        <f t="shared" si="2"/>
        <v>250.19217730921142</v>
      </c>
      <c r="T7" s="97">
        <f t="shared" si="2"/>
        <v>408.80078640618234</v>
      </c>
      <c r="U7" s="102">
        <f t="shared" si="2"/>
        <v>408.80078640618234</v>
      </c>
    </row>
    <row r="8" spans="1:21" ht="45">
      <c r="A8" s="294"/>
      <c r="B8" s="101">
        <v>4</v>
      </c>
      <c r="C8" s="97" t="s">
        <v>172</v>
      </c>
      <c r="D8" s="98">
        <f>Assumption!C32</f>
        <v>82762.861584693281</v>
      </c>
      <c r="E8" s="99">
        <f>Assumption!D32</f>
        <v>62576.79778354858</v>
      </c>
      <c r="F8" s="98">
        <f>Assumption!E32</f>
        <v>38353.521222174946</v>
      </c>
      <c r="G8" s="99">
        <f>Assumption!F32</f>
        <v>29414.278145251865</v>
      </c>
      <c r="H8" s="99">
        <f>Assumption!G32</f>
        <v>0</v>
      </c>
      <c r="I8" s="98">
        <f>Assumption!H32</f>
        <v>0</v>
      </c>
      <c r="J8" s="98">
        <f>Assumption!I32</f>
        <v>0</v>
      </c>
      <c r="K8" s="100" t="s">
        <v>168</v>
      </c>
      <c r="L8" s="97">
        <f>Assumption!C46</f>
        <v>80</v>
      </c>
      <c r="M8" s="96" t="s">
        <v>167</v>
      </c>
      <c r="N8" s="97">
        <v>1.2899999999999999E-4</v>
      </c>
      <c r="O8" s="97">
        <f>$N$8*$L$8*D8</f>
        <v>854.11273155403455</v>
      </c>
      <c r="P8" s="97">
        <f t="shared" ref="P8:U8" si="3">$N$8*$L$8*E8</f>
        <v>645.79255312622126</v>
      </c>
      <c r="Q8" s="97">
        <f t="shared" si="3"/>
        <v>395.80833901284541</v>
      </c>
      <c r="R8" s="97">
        <f t="shared" si="3"/>
        <v>303.55535045899921</v>
      </c>
      <c r="S8" s="97">
        <f t="shared" si="3"/>
        <v>0</v>
      </c>
      <c r="T8" s="97">
        <f t="shared" si="3"/>
        <v>0</v>
      </c>
      <c r="U8" s="102">
        <f t="shared" si="3"/>
        <v>0</v>
      </c>
    </row>
    <row r="9" spans="1:21" ht="45.75" thickBot="1">
      <c r="A9" s="294"/>
      <c r="B9" s="103">
        <v>5</v>
      </c>
      <c r="C9" s="104" t="s">
        <v>173</v>
      </c>
      <c r="D9" s="105">
        <f>Assumption!C33</f>
        <v>9613.0552590524676</v>
      </c>
      <c r="E9" s="106">
        <f>Assumption!D33</f>
        <v>9613.0552590524676</v>
      </c>
      <c r="F9" s="105">
        <f>Assumption!E33</f>
        <v>9613.0552590524676</v>
      </c>
      <c r="G9" s="106">
        <f>Assumption!F33</f>
        <v>9613.0552590524676</v>
      </c>
      <c r="H9" s="106">
        <f>Assumption!G33</f>
        <v>9613.0552590524676</v>
      </c>
      <c r="I9" s="105">
        <f>Assumption!H33</f>
        <v>9613.0552590524676</v>
      </c>
      <c r="J9" s="105">
        <f>Assumption!I33</f>
        <v>9613.0552590524676</v>
      </c>
      <c r="K9" s="107" t="s">
        <v>168</v>
      </c>
      <c r="L9" s="104">
        <f>Assumption!C47</f>
        <v>60</v>
      </c>
      <c r="M9" s="108" t="s">
        <v>167</v>
      </c>
      <c r="N9" s="104">
        <v>1.2899999999999999E-4</v>
      </c>
      <c r="O9" s="118">
        <f>$N$9*$L$9*D9</f>
        <v>74.405047705066096</v>
      </c>
      <c r="P9" s="118">
        <f t="shared" ref="P9:U9" si="4">$N$9*$L$9*E9</f>
        <v>74.405047705066096</v>
      </c>
      <c r="Q9" s="118">
        <f t="shared" si="4"/>
        <v>74.405047705066096</v>
      </c>
      <c r="R9" s="118">
        <f t="shared" si="4"/>
        <v>74.405047705066096</v>
      </c>
      <c r="S9" s="118">
        <f t="shared" si="4"/>
        <v>74.405047705066096</v>
      </c>
      <c r="T9" s="118">
        <f t="shared" si="4"/>
        <v>74.405047705066096</v>
      </c>
      <c r="U9" s="119">
        <f t="shared" si="4"/>
        <v>74.405047705066096</v>
      </c>
    </row>
    <row r="10" spans="1:21" ht="15.75" thickBot="1">
      <c r="O10" s="120">
        <f>SUM(O5:O9)</f>
        <v>1831.2068628172456</v>
      </c>
      <c r="P10" s="121">
        <f t="shared" ref="P10:U10" si="5">SUM(P5:P9)</f>
        <v>1654.1607065530836</v>
      </c>
      <c r="Q10" s="121">
        <f t="shared" si="5"/>
        <v>1543.2451749083532</v>
      </c>
      <c r="R10" s="121">
        <f t="shared" si="5"/>
        <v>1652.9666405049286</v>
      </c>
      <c r="S10" s="121">
        <f t="shared" si="5"/>
        <v>1416.4217929645927</v>
      </c>
      <c r="T10" s="121">
        <f t="shared" si="5"/>
        <v>1621.1568963384866</v>
      </c>
      <c r="U10" s="122">
        <f t="shared" si="5"/>
        <v>1621.1568963384866</v>
      </c>
    </row>
    <row r="11" spans="1:21">
      <c r="D11" s="54"/>
      <c r="E11" s="54"/>
      <c r="F11" s="54"/>
      <c r="G11" s="54"/>
      <c r="H11" s="54"/>
      <c r="I11" s="54"/>
      <c r="J11" s="54"/>
    </row>
  </sheetData>
  <mergeCells count="9">
    <mergeCell ref="N3:N4"/>
    <mergeCell ref="O3:U3"/>
    <mergeCell ref="A3:A9"/>
    <mergeCell ref="D3:J3"/>
    <mergeCell ref="B3:B4"/>
    <mergeCell ref="C3:C4"/>
    <mergeCell ref="K3:K4"/>
    <mergeCell ref="L3:L4"/>
    <mergeCell ref="M3:M4"/>
  </mergeCells>
  <pageMargins left="0.7" right="0.7" top="0.75" bottom="0.75" header="0.3" footer="0.3"/>
  <legacy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dimension ref="B1:K11"/>
  <sheetViews>
    <sheetView zoomScale="110" zoomScaleNormal="110" zoomScalePageLayoutView="110" workbookViewId="0">
      <selection activeCell="C8" sqref="C8"/>
    </sheetView>
  </sheetViews>
  <sheetFormatPr defaultColWidth="8.85546875" defaultRowHeight="15"/>
  <cols>
    <col min="1" max="1" width="1.7109375" customWidth="1"/>
    <col min="2" max="2" width="14.42578125" customWidth="1"/>
    <col min="3" max="9" width="8.28515625" customWidth="1"/>
    <col min="10" max="10" width="8.7109375" customWidth="1"/>
    <col min="11" max="11" width="9.140625" customWidth="1"/>
  </cols>
  <sheetData>
    <row r="1" spans="2:11" s="1" customFormat="1" ht="20.25">
      <c r="B1" s="47"/>
    </row>
    <row r="2" spans="2:11" s="1" customFormat="1" ht="18.75">
      <c r="B2" s="48" t="s">
        <v>37</v>
      </c>
    </row>
    <row r="3" spans="2:11" s="1" customFormat="1" ht="18.75">
      <c r="B3" s="48"/>
      <c r="C3" s="48" t="str">
        <f>intro!G10</f>
        <v>San Carlos Bio Power Plant</v>
      </c>
    </row>
    <row r="5" spans="2:11" ht="18.75">
      <c r="B5" s="44"/>
    </row>
    <row r="6" spans="2:11" s="56" customFormat="1">
      <c r="B6" s="127"/>
      <c r="C6" s="160">
        <v>1</v>
      </c>
      <c r="D6" s="160">
        <v>2</v>
      </c>
      <c r="E6" s="160">
        <v>3</v>
      </c>
      <c r="F6" s="160">
        <v>4</v>
      </c>
      <c r="G6" s="160">
        <v>5</v>
      </c>
      <c r="H6" s="160">
        <v>6</v>
      </c>
      <c r="I6" s="160">
        <v>7</v>
      </c>
      <c r="J6" s="160" t="s">
        <v>27</v>
      </c>
      <c r="K6" s="160" t="s">
        <v>28</v>
      </c>
    </row>
    <row r="7" spans="2:11">
      <c r="B7" s="4" t="s">
        <v>67</v>
      </c>
      <c r="C7" s="6">
        <f>'BE Power '!$C$10</f>
        <v>62743.552559999996</v>
      </c>
      <c r="D7" s="6">
        <f>'BE Power '!$C$10</f>
        <v>62743.552559999996</v>
      </c>
      <c r="E7" s="6">
        <f>'BE Power '!$C$10</f>
        <v>62743.552559999996</v>
      </c>
      <c r="F7" s="6">
        <f>'BE Power '!$C$10</f>
        <v>62743.552559999996</v>
      </c>
      <c r="G7" s="6">
        <f>'BE Power '!$C$10</f>
        <v>62743.552559999996</v>
      </c>
      <c r="H7" s="6">
        <f>'BE Power '!$C$10</f>
        <v>62743.552559999996</v>
      </c>
      <c r="I7" s="6">
        <f>'BE Power '!$C$10</f>
        <v>62743.552559999996</v>
      </c>
      <c r="J7" s="6">
        <f>SUM(C7:I7)</f>
        <v>439204.86791999993</v>
      </c>
      <c r="K7" s="6">
        <f>AVERAGE(C7:I7)</f>
        <v>62743.552559999989</v>
      </c>
    </row>
    <row r="8" spans="2:11">
      <c r="B8" s="4" t="s">
        <v>135</v>
      </c>
      <c r="C8" s="6">
        <f>BEburn!C17</f>
        <v>3320.281372661871</v>
      </c>
      <c r="D8" s="6">
        <f>BEburn!C18</f>
        <v>3320.281372661871</v>
      </c>
      <c r="E8" s="6">
        <f>BEburn!C19</f>
        <v>3453.0926275683455</v>
      </c>
      <c r="F8" s="6">
        <f>BEburn!C20</f>
        <v>3984.3376471942443</v>
      </c>
      <c r="G8" s="6">
        <f>BEburn!C21</f>
        <v>3984.3376471942443</v>
      </c>
      <c r="H8" s="6">
        <f>BEburn!C22</f>
        <v>3984.3376471942443</v>
      </c>
      <c r="I8" s="6">
        <f>BEburn!C23</f>
        <v>3984.3376471942443</v>
      </c>
      <c r="J8" s="6">
        <f>SUM(C8:I8)</f>
        <v>26031.005961669063</v>
      </c>
      <c r="K8" s="6">
        <f>AVERAGE(C8:I8)</f>
        <v>3718.7151373812949</v>
      </c>
    </row>
    <row r="9" spans="2:11" s="164" customFormat="1">
      <c r="B9" s="71" t="s">
        <v>78</v>
      </c>
      <c r="C9" s="162">
        <f>SUM(C7:C8)</f>
        <v>66063.833932661873</v>
      </c>
      <c r="D9" s="162">
        <f t="shared" ref="D9:I9" si="0">SUM(D7:D8)</f>
        <v>66063.833932661873</v>
      </c>
      <c r="E9" s="162">
        <f t="shared" si="0"/>
        <v>66196.645187568341</v>
      </c>
      <c r="F9" s="162">
        <f t="shared" si="0"/>
        <v>66727.890207194243</v>
      </c>
      <c r="G9" s="162">
        <f t="shared" si="0"/>
        <v>66727.890207194243</v>
      </c>
      <c r="H9" s="162">
        <f t="shared" si="0"/>
        <v>66727.890207194243</v>
      </c>
      <c r="I9" s="162">
        <f t="shared" si="0"/>
        <v>66727.890207194243</v>
      </c>
      <c r="J9" s="162">
        <f>SUM(C9:I9)</f>
        <v>465235.87388166913</v>
      </c>
      <c r="K9" s="163">
        <f>AVERAGE(C9:I9)</f>
        <v>66462.267697381307</v>
      </c>
    </row>
    <row r="10" spans="2:11" s="164" customFormat="1">
      <c r="B10" s="161" t="s">
        <v>247</v>
      </c>
      <c r="C10" s="165">
        <f>'PE - Part 2'!O10+'PE - part 1'!C40</f>
        <v>2504.8702224172457</v>
      </c>
      <c r="D10" s="165">
        <f>'PE - Part 2'!P10+'PE - part 1'!C41</f>
        <v>2327.8240661530835</v>
      </c>
      <c r="E10" s="165">
        <f>'PE - Part 2'!Q10+'PE - part 1'!C42</f>
        <v>2243.8550688923533</v>
      </c>
      <c r="F10" s="165">
        <f>'PE - Part 2'!R10+'PE - part 1'!C43</f>
        <v>2461.3626720249285</v>
      </c>
      <c r="G10" s="165">
        <f>'PE - Part 2'!S10+'PE - part 1'!C44</f>
        <v>2224.8178244845926</v>
      </c>
      <c r="H10" s="165">
        <f>'PE - Part 2'!T10+'PE - part 1'!C45</f>
        <v>2429.5529278584868</v>
      </c>
      <c r="I10" s="165">
        <f>'PE - Part 2'!U10+'PE - part 1'!C46</f>
        <v>2429.5529278584868</v>
      </c>
      <c r="J10" s="165">
        <f>SUM(C10:I10)</f>
        <v>16621.835709689178</v>
      </c>
      <c r="K10" s="165">
        <f>AVERAGE(C10:I10)</f>
        <v>2374.5479585270255</v>
      </c>
    </row>
    <row r="11" spans="2:11">
      <c r="B11" s="45" t="s">
        <v>77</v>
      </c>
      <c r="C11" s="46">
        <f>C9-C10</f>
        <v>63558.963710244629</v>
      </c>
      <c r="D11" s="46">
        <f t="shared" ref="D11:I11" si="1">D9-D10</f>
        <v>63736.009866508786</v>
      </c>
      <c r="E11" s="46">
        <f t="shared" si="1"/>
        <v>63952.790118675985</v>
      </c>
      <c r="F11" s="46">
        <f t="shared" si="1"/>
        <v>64266.527535169313</v>
      </c>
      <c r="G11" s="46">
        <f t="shared" si="1"/>
        <v>64503.072382709652</v>
      </c>
      <c r="H11" s="46">
        <f t="shared" si="1"/>
        <v>64298.337279335756</v>
      </c>
      <c r="I11" s="46">
        <f t="shared" si="1"/>
        <v>64298.337279335756</v>
      </c>
      <c r="J11" s="46">
        <f>SUM(C11:I11)</f>
        <v>448614.03817197989</v>
      </c>
      <c r="K11" s="52">
        <f>AVERAGE(C11:I11)</f>
        <v>64087.71973885427</v>
      </c>
    </row>
  </sheetData>
  <phoneticPr fontId="17" type="noConversion"/>
  <pageMargins left="0.7" right="0.7" top="0.75" bottom="0.75" header="0.3" footer="0.3"/>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vt:lpstr>
      <vt:lpstr>Assumption</vt:lpstr>
      <vt:lpstr>FuelMix</vt:lpstr>
      <vt:lpstr>BE Power </vt:lpstr>
      <vt:lpstr>BEburn</vt:lpstr>
      <vt:lpstr>PE - part 1</vt:lpstr>
      <vt:lpstr>PE - Part 2</vt:lpstr>
      <vt:lpstr>Summary</vt:lpstr>
    </vt:vector>
  </TitlesOfParts>
  <Company>iLLUSiON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Personal</dc:creator>
  <cp:lastModifiedBy>Adarne E. Crispo</cp:lastModifiedBy>
  <cp:lastPrinted>2012-02-21T03:08:41Z</cp:lastPrinted>
  <dcterms:created xsi:type="dcterms:W3CDTF">2009-08-21T02:32:30Z</dcterms:created>
  <dcterms:modified xsi:type="dcterms:W3CDTF">2012-12-13T03:16:00Z</dcterms:modified>
</cp:coreProperties>
</file>