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3560" yWindow="120" windowWidth="20620" windowHeight="924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134" i="1" l="1"/>
  <c r="Q110" i="1"/>
  <c r="S80" i="1"/>
  <c r="S81" i="1"/>
  <c r="S79" i="1"/>
  <c r="S82" i="1"/>
  <c r="O125" i="1"/>
  <c r="Q125" i="1"/>
  <c r="S125" i="1"/>
  <c r="P110" i="1"/>
  <c r="R60" i="1"/>
  <c r="N65" i="1"/>
  <c r="Q65" i="1"/>
  <c r="O158" i="1"/>
  <c r="P168" i="1"/>
  <c r="P167" i="1"/>
  <c r="Q120" i="1"/>
  <c r="O120" i="1"/>
  <c r="R97" i="1"/>
  <c r="O97" i="1"/>
  <c r="P169" i="1"/>
  <c r="Q75" i="1"/>
  <c r="T75" i="1"/>
  <c r="O126" i="1"/>
  <c r="Q126" i="1"/>
  <c r="S126" i="1"/>
  <c r="O128" i="1"/>
  <c r="Q128" i="1"/>
  <c r="S128" i="1"/>
  <c r="P113" i="1"/>
  <c r="O127" i="1"/>
  <c r="Q127" i="1"/>
  <c r="S127" i="1"/>
  <c r="P112" i="1"/>
  <c r="Q68" i="1"/>
  <c r="O161" i="1"/>
  <c r="Q66" i="1"/>
  <c r="O159" i="1"/>
  <c r="Q67" i="1"/>
  <c r="O121" i="1"/>
  <c r="O98" i="1"/>
  <c r="P171" i="1"/>
  <c r="P170" i="1"/>
  <c r="P111" i="1"/>
  <c r="O110" i="1"/>
  <c r="R110" i="1"/>
  <c r="Q158" i="1"/>
  <c r="O113" i="1"/>
  <c r="R113" i="1"/>
  <c r="Q161" i="1"/>
  <c r="O112" i="1"/>
  <c r="R112" i="1"/>
  <c r="Q160" i="1"/>
  <c r="R172" i="1"/>
  <c r="O111" i="1"/>
  <c r="P174" i="1"/>
  <c r="P175" i="1"/>
  <c r="P173" i="1"/>
  <c r="O102" i="1"/>
  <c r="P158" i="1"/>
  <c r="O160" i="1"/>
  <c r="P172" i="1"/>
  <c r="R111" i="1"/>
  <c r="Q159" i="1"/>
  <c r="R170" i="1"/>
  <c r="R168" i="1"/>
  <c r="R167" i="1"/>
  <c r="R169" i="1"/>
  <c r="Q169" i="1"/>
  <c r="Q168" i="1"/>
  <c r="Q167" i="1"/>
  <c r="R175" i="1"/>
  <c r="R174" i="1"/>
  <c r="R173" i="1"/>
  <c r="O147" i="1"/>
  <c r="Q147" i="1"/>
  <c r="O146" i="1"/>
  <c r="Q146" i="1"/>
  <c r="R160" i="1"/>
  <c r="P159" i="1"/>
  <c r="O144" i="1"/>
  <c r="Q144" i="1"/>
  <c r="P161" i="1"/>
  <c r="P160" i="1"/>
  <c r="Q172" i="1"/>
  <c r="R171" i="1"/>
  <c r="O145" i="1"/>
  <c r="Q145" i="1"/>
  <c r="R159" i="1"/>
  <c r="S159" i="1"/>
  <c r="R158" i="1"/>
  <c r="S158" i="1"/>
  <c r="S168" i="1"/>
  <c r="S167" i="1"/>
  <c r="S169" i="1"/>
  <c r="T169" i="1"/>
  <c r="Q175" i="1"/>
  <c r="Q173" i="1"/>
  <c r="Q174" i="1"/>
  <c r="T168" i="1"/>
  <c r="O167" i="1"/>
  <c r="T167" i="1"/>
  <c r="R161" i="1"/>
  <c r="S161" i="1"/>
  <c r="S173" i="1"/>
  <c r="S175" i="1"/>
  <c r="S174" i="1"/>
  <c r="S160" i="1"/>
  <c r="S172" i="1"/>
  <c r="T172" i="1"/>
  <c r="Q171" i="1"/>
  <c r="Q170" i="1"/>
  <c r="T173" i="1"/>
  <c r="S171" i="1"/>
  <c r="T171" i="1"/>
  <c r="S170" i="1"/>
  <c r="T170" i="1"/>
  <c r="T175" i="1"/>
  <c r="T174" i="1"/>
</calcChain>
</file>

<file path=xl/comments1.xml><?xml version="1.0" encoding="utf-8"?>
<comments xmlns="http://schemas.openxmlformats.org/spreadsheetml/2006/main">
  <authors>
    <author>SP</author>
  </authors>
  <commentList>
    <comment ref="S167" authorId="0">
      <text>
        <r>
          <rPr>
            <b/>
            <sz val="11"/>
            <color indexed="81"/>
            <rFont val="Tahoma"/>
            <family val="2"/>
          </rPr>
          <t>SP:</t>
        </r>
        <r>
          <rPr>
            <sz val="11"/>
            <color indexed="81"/>
            <rFont val="Tahoma"/>
            <family val="2"/>
          </rPr>
          <t xml:space="preserve">
Only 3 months have been apllied to evaluate the operational cost in regards to Operation Start Date.</t>
        </r>
      </text>
    </comment>
  </commentList>
</comments>
</file>

<file path=xl/sharedStrings.xml><?xml version="1.0" encoding="utf-8"?>
<sst xmlns="http://schemas.openxmlformats.org/spreadsheetml/2006/main" count="153" uniqueCount="124">
  <si>
    <t>Total Driving Distance</t>
  </si>
  <si>
    <t>2014~2018</t>
  </si>
  <si>
    <t>2019~2022</t>
  </si>
  <si>
    <t>2026~2033</t>
  </si>
  <si>
    <t>-</t>
  </si>
  <si>
    <t>Total</t>
  </si>
  <si>
    <t>Total Labor Cost 
(Unit: 1 million Won)</t>
  </si>
  <si>
    <t>Total Employees for Daegue Metro</t>
  </si>
  <si>
    <t>Salary</t>
  </si>
  <si>
    <t>Miscellaneous</t>
  </si>
  <si>
    <t>Pension</t>
  </si>
  <si>
    <t>Labor Cost Per Employee
(Unit: 1 million Won)</t>
  </si>
  <si>
    <t>No of Employees</t>
  </si>
  <si>
    <t>Remark</t>
  </si>
  <si>
    <t>Total Labor Cost
(Unit: 100 million Won)</t>
  </si>
  <si>
    <t>Carriages/Arrangement</t>
  </si>
  <si>
    <t>kWh per unit cost
(Unit:Won/kWh)</t>
  </si>
  <si>
    <t>Operation Days</t>
  </si>
  <si>
    <t>Weekdays</t>
  </si>
  <si>
    <t>Saturday</t>
  </si>
  <si>
    <t>Sunday</t>
  </si>
  <si>
    <t>No of Days</t>
  </si>
  <si>
    <t>Train Running Schedule per Day</t>
  </si>
  <si>
    <t>Driving Distance (Km)</t>
  </si>
  <si>
    <t># Labor Cost Evaluation</t>
    <phoneticPr fontId="2" type="noConversion"/>
  </si>
  <si>
    <t>Number of operators for Daegu metro line 3</t>
    <phoneticPr fontId="2" type="noConversion"/>
  </si>
  <si>
    <t>-</t>
    <phoneticPr fontId="2" type="noConversion"/>
  </si>
  <si>
    <t>Labor cost per employee based on 2006</t>
    <phoneticPr fontId="2" type="noConversion"/>
  </si>
  <si>
    <t>Labor Cost Per Employee
(Unit: 1 million Won)</t>
    <phoneticPr fontId="2" type="noConversion"/>
  </si>
  <si>
    <t>Remark</t>
    <phoneticPr fontId="2" type="noConversion"/>
  </si>
  <si>
    <t>Result of labor cost evaluation</t>
    <phoneticPr fontId="2" type="noConversion"/>
  </si>
  <si>
    <t>Years</t>
    <phoneticPr fontId="2" type="noConversion"/>
  </si>
  <si>
    <t>No of Operators for Daegu Line 3</t>
    <phoneticPr fontId="2" type="noConversion"/>
  </si>
  <si>
    <t># Power Cost Evaluation</t>
    <phoneticPr fontId="2" type="noConversion"/>
  </si>
  <si>
    <t>Train power cost evaluation</t>
    <phoneticPr fontId="2" type="noConversion"/>
  </si>
  <si>
    <t>Total Annual Driving Distance
(Unit: Thousand km)</t>
    <phoneticPr fontId="2" type="noConversion"/>
  </si>
  <si>
    <t>Electricity consumption for train (kWh/Car-km)</t>
    <phoneticPr fontId="2" type="noConversion"/>
  </si>
  <si>
    <t>Train Power Cost
(Unit: 1 million Won)</t>
    <phoneticPr fontId="2" type="noConversion"/>
  </si>
  <si>
    <t>Driving distance evaluation</t>
    <phoneticPr fontId="2" type="noConversion"/>
  </si>
  <si>
    <t>Railway Track Distance (Km)</t>
    <phoneticPr fontId="2" type="noConversion"/>
  </si>
  <si>
    <t>Depot &amp; Station power cost evaluation</t>
    <phoneticPr fontId="2" type="noConversion"/>
  </si>
  <si>
    <t>Result of total power cost</t>
    <phoneticPr fontId="2" type="noConversion"/>
  </si>
  <si>
    <t># Maintenance Cost Evaluation</t>
    <phoneticPr fontId="2" type="noConversion"/>
  </si>
  <si>
    <t>Total maintenance cost</t>
    <phoneticPr fontId="2" type="noConversion"/>
  </si>
  <si>
    <t>(Unit: 100 million Won)</t>
    <phoneticPr fontId="2" type="noConversion"/>
  </si>
  <si>
    <t>1. Depot &amp; Station maintenance cost evaluation</t>
    <phoneticPr fontId="2" type="noConversion"/>
  </si>
  <si>
    <t>2. Train maintenance cost evalutation</t>
    <phoneticPr fontId="2" type="noConversion"/>
  </si>
  <si>
    <t>3. System maintenance cost evaluation</t>
    <phoneticPr fontId="2" type="noConversion"/>
  </si>
  <si>
    <t>System maintenance cost = Total railway track distance (km)×Per Unit cost for system (Won/km·year)</t>
    <phoneticPr fontId="2" type="noConversion"/>
  </si>
  <si>
    <t># General Expense</t>
    <phoneticPr fontId="2" type="noConversion"/>
  </si>
  <si>
    <t>General Expense</t>
    <phoneticPr fontId="2" type="noConversion"/>
  </si>
  <si>
    <t># The Result of Operational Cost Evaluation</t>
    <phoneticPr fontId="2" type="noConversion"/>
  </si>
  <si>
    <t>Maintenance</t>
    <phoneticPr fontId="2" type="noConversion"/>
  </si>
  <si>
    <t>Train repair</t>
    <phoneticPr fontId="2" type="noConversion"/>
  </si>
  <si>
    <t>Operators</t>
    <phoneticPr fontId="2" type="noConversion"/>
  </si>
  <si>
    <t>Station officers</t>
    <phoneticPr fontId="2" type="noConversion"/>
  </si>
  <si>
    <t>Safety Officers</t>
    <phoneticPr fontId="2" type="noConversion"/>
  </si>
  <si>
    <t>Managing Officers</t>
    <phoneticPr fontId="2" type="noConversion"/>
  </si>
  <si>
    <t>Total</t>
    <phoneticPr fontId="2" type="noConversion"/>
  </si>
  <si>
    <t>Expected driving distance</t>
    <phoneticPr fontId="2" type="noConversion"/>
  </si>
  <si>
    <t>Line 3</t>
    <phoneticPr fontId="2" type="noConversion"/>
  </si>
  <si>
    <t>kWh Per unit cost
(Unit: Won/kWh)</t>
    <phoneticPr fontId="2" type="noConversion"/>
  </si>
  <si>
    <t>The electricity consumption for stations</t>
    <phoneticPr fontId="2" type="noConversion"/>
  </si>
  <si>
    <t>The electricity consumption for Train depots</t>
    <phoneticPr fontId="2" type="noConversion"/>
  </si>
  <si>
    <t>Remark</t>
    <phoneticPr fontId="2" type="noConversion"/>
  </si>
  <si>
    <t>(kWh/Station.Year)</t>
    <phoneticPr fontId="2" type="noConversion"/>
  </si>
  <si>
    <t>No of stations</t>
    <phoneticPr fontId="2" type="noConversion"/>
  </si>
  <si>
    <t>(kWh/Train depot.Year)</t>
    <phoneticPr fontId="2" type="noConversion"/>
  </si>
  <si>
    <t>No of Train depots</t>
    <phoneticPr fontId="2" type="noConversion"/>
  </si>
  <si>
    <t>The electricity consumption</t>
    <phoneticPr fontId="2" type="noConversion"/>
  </si>
  <si>
    <t>Sub-Total
(Unit: Won)</t>
    <phoneticPr fontId="2" type="noConversion"/>
  </si>
  <si>
    <t>Total
(Unit: 1 million Won)</t>
    <phoneticPr fontId="2" type="noConversion"/>
  </si>
  <si>
    <t>Total Power Cost
(Unit: 100 million Won)</t>
    <phoneticPr fontId="2" type="noConversion"/>
  </si>
  <si>
    <t>Station</t>
    <phoneticPr fontId="2" type="noConversion"/>
  </si>
  <si>
    <t>Train</t>
    <phoneticPr fontId="2" type="noConversion"/>
  </si>
  <si>
    <t>System</t>
    <phoneticPr fontId="2" type="noConversion"/>
  </si>
  <si>
    <t xml:space="preserve"> (Unit: Won)</t>
    <phoneticPr fontId="2" type="noConversion"/>
  </si>
  <si>
    <t>Sub-Total (Won)</t>
    <phoneticPr fontId="2" type="noConversion"/>
  </si>
  <si>
    <t>Total 
(Unit: 100 million Won)</t>
    <phoneticPr fontId="2" type="noConversion"/>
  </si>
  <si>
    <t>Per Unit cost for Stations and Train depots</t>
    <phoneticPr fontId="2" type="noConversion"/>
  </si>
  <si>
    <t>Maintenance cost per Station</t>
    <phoneticPr fontId="2" type="noConversion"/>
  </si>
  <si>
    <t>No of Station</t>
    <phoneticPr fontId="2" type="noConversion"/>
  </si>
  <si>
    <t>Maintenance cost per Train Depot</t>
    <phoneticPr fontId="2" type="noConversion"/>
  </si>
  <si>
    <t>No of Train depot</t>
    <phoneticPr fontId="2" type="noConversion"/>
  </si>
  <si>
    <t>Annual Driving Distance</t>
    <phoneticPr fontId="2" type="noConversion"/>
  </si>
  <si>
    <t>Per unit cost for train maintenance
(Unit: Won/km)</t>
    <phoneticPr fontId="2" type="noConversion"/>
  </si>
  <si>
    <t>Total
(Unit: 100 million Won)</t>
    <phoneticPr fontId="2" type="noConversion"/>
  </si>
  <si>
    <t>Additional maintenance cost for train depreciation
(Unit: 1 million Won)</t>
    <phoneticPr fontId="2" type="noConversion"/>
  </si>
  <si>
    <t>Total Distance
(km)</t>
    <phoneticPr fontId="2" type="noConversion"/>
  </si>
  <si>
    <t>Per unit cost for system maintenance
(Unit: 1 million won/km.year)</t>
    <phoneticPr fontId="2" type="noConversion"/>
  </si>
  <si>
    <t>Labor+Power+Maintenance</t>
    <phoneticPr fontId="2" type="noConversion"/>
  </si>
  <si>
    <t>8% has applied to evaluate the General expense</t>
    <phoneticPr fontId="2" type="noConversion"/>
  </si>
  <si>
    <t>General Expense
(Unit: 100 million Won)</t>
    <phoneticPr fontId="2" type="noConversion"/>
  </si>
  <si>
    <t>Labor</t>
    <phoneticPr fontId="2" type="noConversion"/>
  </si>
  <si>
    <t>Power</t>
    <phoneticPr fontId="2" type="noConversion"/>
  </si>
  <si>
    <t>General Expense</t>
    <phoneticPr fontId="2" type="noConversion"/>
  </si>
  <si>
    <t>Title</t>
    <phoneticPr fontId="2" type="noConversion"/>
  </si>
  <si>
    <t xml:space="preserve">1. We hope your prosperity </t>
    <phoneticPr fontId="2" type="noConversion"/>
  </si>
  <si>
    <t>Person in charge</t>
    <phoneticPr fontId="2" type="noConversion"/>
  </si>
  <si>
    <t>New Project Department Team</t>
    <phoneticPr fontId="2" type="noConversion"/>
  </si>
  <si>
    <t>(2012.Nov.05) Submitted</t>
    <phoneticPr fontId="2" type="noConversion"/>
  </si>
  <si>
    <t>Daegu Metro Construction Headquater</t>
    <phoneticPr fontId="2" type="noConversion"/>
  </si>
  <si>
    <t>Daegu Metro Line 3 Operational Cost Evaluation for CDM project</t>
    <phoneticPr fontId="2" type="noConversion"/>
  </si>
  <si>
    <t>2. We are enclosing the evaluation information for the operational cost for Daegu Metro Line 3.</t>
    <phoneticPr fontId="2" type="noConversion"/>
  </si>
  <si>
    <t>Chief of Daegu Metro Construction Headquater</t>
    <phoneticPr fontId="2" type="noConversion"/>
  </si>
  <si>
    <t>KIM KyuGon</t>
    <phoneticPr fontId="2" type="noConversion"/>
  </si>
  <si>
    <t>YOON ChanHee</t>
    <phoneticPr fontId="2" type="noConversion"/>
  </si>
  <si>
    <t>PARK HaeSik</t>
    <phoneticPr fontId="2" type="noConversion"/>
  </si>
  <si>
    <t>Daegu Metro Line 3 Operational Cost Details</t>
    <phoneticPr fontId="2" type="noConversion"/>
  </si>
  <si>
    <t>Based on 2006</t>
    <phoneticPr fontId="2" type="noConversion"/>
  </si>
  <si>
    <t>(Unit: 100 million Won)</t>
    <phoneticPr fontId="2" type="noConversion"/>
  </si>
  <si>
    <t>2023~2025</t>
    <phoneticPr fontId="2" type="noConversion"/>
  </si>
  <si>
    <t>Total train maintenance cost
(Unit: 100 million Won)</t>
    <phoneticPr fontId="2" type="noConversion"/>
  </si>
  <si>
    <t>Total system maintenance cost
(Unit: 100 million Won)</t>
    <phoneticPr fontId="2" type="noConversion"/>
  </si>
  <si>
    <t># 50% of the First Year Operational cost will be applied for evaluating the Pilot Cost</t>
    <phoneticPr fontId="2" type="noConversion"/>
  </si>
  <si>
    <t>The Result of the Labor, Power, Maintenance Cost Evaluation</t>
    <phoneticPr fontId="2" type="noConversion"/>
  </si>
  <si>
    <t>Total Operational Cost</t>
    <phoneticPr fontId="2" type="noConversion"/>
  </si>
  <si>
    <t>Pilot Cost</t>
    <phoneticPr fontId="2" type="noConversion"/>
  </si>
  <si>
    <t>Labor</t>
    <phoneticPr fontId="2" type="noConversion"/>
  </si>
  <si>
    <t>Power</t>
    <phoneticPr fontId="2" type="noConversion"/>
  </si>
  <si>
    <t>Maintenance</t>
    <phoneticPr fontId="2" type="noConversion"/>
  </si>
  <si>
    <t>General</t>
    <phoneticPr fontId="2" type="noConversion"/>
  </si>
  <si>
    <t>Total</t>
    <phoneticPr fontId="2" type="noConversion"/>
  </si>
  <si>
    <t># 3 months of Operational cost applied for Year 2014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</si>
</sst>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 * #,##0_ ;_ * \-#,##0_ ;_ * &quot;-&quot;_ ;_ @_ "/>
    <numFmt numFmtId="43" formatCode="_ * #,##0.00_ ;_ * \-#,##0.00_ ;_ * &quot;-&quot;??_ ;_ @_ "/>
    <numFmt numFmtId="164" formatCode="_-* #,##0_-;\-* #,##0_-;_-* &quot;-&quot;_-;_-@_-"/>
    <numFmt numFmtId="165" formatCode="_-* #,##0_-;\-* #,##0_-;_-* &quot;-&quot;??_-;_-@_-"/>
    <numFmt numFmtId="166" formatCode="0.0_ "/>
    <numFmt numFmtId="167" formatCode="0.00_ "/>
    <numFmt numFmtId="168" formatCode="0_ "/>
    <numFmt numFmtId="169" formatCode="#,##0.00_ "/>
    <numFmt numFmtId="170" formatCode="#,##0_ "/>
    <numFmt numFmtId="171" formatCode="#,##0.000000000_ "/>
    <numFmt numFmtId="172" formatCode="#,##0_);[Red]\(#,##0\)"/>
    <numFmt numFmtId="173" formatCode="#,##0.00_);[Red]\(#,##0.00\)"/>
  </numFmts>
  <fonts count="26" x14ac:knownFonts="1"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b/>
      <sz val="12"/>
      <name val="Arial"/>
      <family val="2"/>
    </font>
    <font>
      <sz val="11"/>
      <color theme="1"/>
      <name val="Calibri"/>
      <family val="3"/>
      <charset val="129"/>
      <scheme val="minor"/>
    </font>
    <font>
      <sz val="11"/>
      <color indexed="8"/>
      <name val="맑은 고딕"/>
      <family val="3"/>
      <charset val="129"/>
    </font>
    <font>
      <b/>
      <sz val="11"/>
      <color theme="1"/>
      <name val="Calibri"/>
      <family val="3"/>
      <charset val="129"/>
      <scheme val="minor"/>
    </font>
    <font>
      <sz val="11"/>
      <color theme="1"/>
      <name val="Arial"/>
      <family val="2"/>
    </font>
    <font>
      <b/>
      <sz val="16"/>
      <name val="Arial"/>
      <family val="2"/>
    </font>
    <font>
      <b/>
      <sz val="16"/>
      <name val="맑은 고딕"/>
      <family val="3"/>
      <charset val="129"/>
    </font>
    <font>
      <sz val="11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color rgb="FFFF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9"/>
      <name val="Arial"/>
      <family val="2"/>
    </font>
    <font>
      <b/>
      <sz val="11"/>
      <color rgb="FF000000"/>
      <name val="Arial"/>
      <family val="2"/>
    </font>
    <font>
      <b/>
      <sz val="16"/>
      <color theme="1"/>
      <name val="Calibri"/>
      <family val="3"/>
      <charset val="129"/>
      <scheme val="minor"/>
    </font>
    <font>
      <b/>
      <sz val="13"/>
      <color theme="1"/>
      <name val="Arial"/>
      <family val="2"/>
    </font>
    <font>
      <b/>
      <sz val="11"/>
      <color indexed="81"/>
      <name val="Tahoma"/>
      <family val="2"/>
    </font>
    <font>
      <sz val="11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0">
    <xf numFmtId="0" fontId="0" fillId="0" borderId="0">
      <alignment vertical="center"/>
    </xf>
    <xf numFmtId="164" fontId="1" fillId="0" borderId="0" applyFont="0" applyFill="0" applyBorder="0" applyAlignment="0" applyProtection="0">
      <alignment vertical="center"/>
    </xf>
    <xf numFmtId="0" fontId="3" fillId="0" borderId="0"/>
    <xf numFmtId="164" fontId="3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14" applyNumberFormat="0" applyAlignment="0" applyProtection="0">
      <alignment horizontal="left" vertical="center"/>
    </xf>
    <xf numFmtId="0" fontId="5" fillId="0" borderId="16">
      <alignment horizontal="left" vertical="center"/>
    </xf>
    <xf numFmtId="0" fontId="6" fillId="0" borderId="0">
      <alignment vertical="center"/>
    </xf>
    <xf numFmtId="164" fontId="7" fillId="0" borderId="0" applyFont="0" applyFill="0" applyBorder="0" applyAlignment="0" applyProtection="0">
      <alignment vertical="center"/>
    </xf>
  </cellStyleXfs>
  <cellXfs count="238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7" xfId="0" applyBorder="1">
      <alignment vertical="center"/>
    </xf>
    <xf numFmtId="0" fontId="9" fillId="0" borderId="0" xfId="0" applyFont="1" applyFill="1">
      <alignment vertical="center"/>
    </xf>
    <xf numFmtId="0" fontId="9" fillId="0" borderId="0" xfId="0" applyFont="1">
      <alignment vertical="center"/>
    </xf>
    <xf numFmtId="0" fontId="9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9" fillId="0" borderId="7" xfId="0" quotePrefix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0" xfId="0" quotePrefix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6" fillId="0" borderId="25" xfId="0" applyFont="1" applyFill="1" applyBorder="1" applyAlignment="1">
      <alignment horizontal="center" vertical="center" wrapText="1"/>
    </xf>
    <xf numFmtId="0" fontId="16" fillId="0" borderId="27" xfId="0" applyFont="1" applyFill="1" applyBorder="1" applyAlignment="1">
      <alignment horizontal="center" vertical="center" wrapText="1"/>
    </xf>
    <xf numFmtId="164" fontId="12" fillId="0" borderId="7" xfId="1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166" fontId="12" fillId="0" borderId="7" xfId="0" applyNumberFormat="1" applyFont="1" applyFill="1" applyBorder="1" applyAlignment="1">
      <alignment horizontal="center" vertical="center"/>
    </xf>
    <xf numFmtId="164" fontId="12" fillId="0" borderId="10" xfId="1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166" fontId="15" fillId="0" borderId="10" xfId="0" applyNumberFormat="1" applyFont="1" applyFill="1" applyBorder="1" applyAlignment="1">
      <alignment horizontal="center" vertical="center"/>
    </xf>
    <xf numFmtId="164" fontId="12" fillId="0" borderId="0" xfId="1" applyFont="1" applyFill="1" applyBorder="1" applyAlignment="1">
      <alignment horizontal="center" vertical="center"/>
    </xf>
    <xf numFmtId="166" fontId="12" fillId="0" borderId="0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165" fontId="12" fillId="0" borderId="10" xfId="0" applyNumberFormat="1" applyFont="1" applyFill="1" applyBorder="1" applyAlignment="1">
      <alignment horizontal="center" vertical="center"/>
    </xf>
    <xf numFmtId="167" fontId="12" fillId="0" borderId="10" xfId="0" applyNumberFormat="1" applyFont="1" applyFill="1" applyBorder="1" applyAlignment="1">
      <alignment horizontal="center" vertical="center"/>
    </xf>
    <xf numFmtId="164" fontId="15" fillId="0" borderId="6" xfId="1" applyFont="1" applyFill="1" applyBorder="1" applyAlignment="1">
      <alignment horizontal="center" vertical="center"/>
    </xf>
    <xf numFmtId="164" fontId="12" fillId="0" borderId="0" xfId="1" applyFont="1" applyFill="1" applyBorder="1" applyAlignment="1">
      <alignment vertical="center"/>
    </xf>
    <xf numFmtId="165" fontId="12" fillId="0" borderId="0" xfId="0" applyNumberFormat="1" applyFont="1" applyFill="1" applyBorder="1" applyAlignment="1">
      <alignment horizontal="center" vertical="center"/>
    </xf>
    <xf numFmtId="167" fontId="12" fillId="0" borderId="0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68" fontId="16" fillId="0" borderId="7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169" fontId="9" fillId="0" borderId="7" xfId="0" applyNumberFormat="1" applyFont="1" applyFill="1" applyBorder="1" applyAlignment="1">
      <alignment horizontal="center" vertical="center" wrapText="1"/>
    </xf>
    <xf numFmtId="170" fontId="9" fillId="0" borderId="7" xfId="0" applyNumberFormat="1" applyFont="1" applyFill="1" applyBorder="1" applyAlignment="1">
      <alignment horizontal="center" vertical="center"/>
    </xf>
    <xf numFmtId="170" fontId="9" fillId="0" borderId="0" xfId="0" applyNumberFormat="1" applyFont="1" applyFill="1" applyBorder="1" applyAlignment="1">
      <alignment horizontal="center" vertical="center"/>
    </xf>
    <xf numFmtId="170" fontId="9" fillId="0" borderId="0" xfId="0" applyNumberFormat="1" applyFont="1" applyFill="1" applyBorder="1" applyAlignment="1">
      <alignment vertical="center"/>
    </xf>
    <xf numFmtId="171" fontId="9" fillId="0" borderId="0" xfId="0" applyNumberFormat="1" applyFont="1" applyFill="1" applyBorder="1" applyAlignment="1">
      <alignment horizontal="center" vertical="center"/>
    </xf>
    <xf numFmtId="170" fontId="9" fillId="0" borderId="0" xfId="0" applyNumberFormat="1" applyFont="1">
      <alignment vertical="center"/>
    </xf>
    <xf numFmtId="0" fontId="12" fillId="0" borderId="0" xfId="2" applyFont="1" applyFill="1" applyBorder="1" applyAlignment="1">
      <alignment vertical="center"/>
    </xf>
    <xf numFmtId="0" fontId="12" fillId="0" borderId="0" xfId="2" applyFont="1" applyFill="1" applyBorder="1" applyAlignment="1">
      <alignment horizontal="center" vertical="center"/>
    </xf>
    <xf numFmtId="172" fontId="12" fillId="0" borderId="7" xfId="3" applyNumberFormat="1" applyFont="1" applyFill="1" applyBorder="1" applyAlignment="1">
      <alignment horizontal="center" vertical="center" shrinkToFit="1"/>
    </xf>
    <xf numFmtId="173" fontId="12" fillId="0" borderId="0" xfId="3" applyNumberFormat="1" applyFont="1" applyFill="1" applyBorder="1" applyAlignment="1">
      <alignment vertical="center" shrinkToFit="1"/>
    </xf>
    <xf numFmtId="0" fontId="9" fillId="0" borderId="3" xfId="0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170" fontId="9" fillId="0" borderId="7" xfId="0" applyNumberFormat="1" applyFont="1" applyBorder="1" applyAlignment="1">
      <alignment horizontal="center" vertical="center"/>
    </xf>
    <xf numFmtId="170" fontId="9" fillId="0" borderId="10" xfId="0" applyNumberFormat="1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169" fontId="12" fillId="0" borderId="5" xfId="8" applyNumberFormat="1" applyFont="1" applyFill="1" applyBorder="1" applyAlignment="1">
      <alignment horizontal="center" vertical="center"/>
    </xf>
    <xf numFmtId="169" fontId="9" fillId="0" borderId="10" xfId="9" applyNumberFormat="1" applyFont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170" fontId="9" fillId="0" borderId="0" xfId="0" applyNumberFormat="1" applyFont="1" applyBorder="1">
      <alignment vertical="center"/>
    </xf>
    <xf numFmtId="0" fontId="12" fillId="0" borderId="0" xfId="2" applyFont="1" applyFill="1" applyBorder="1"/>
    <xf numFmtId="0" fontId="12" fillId="0" borderId="0" xfId="2" applyFont="1"/>
    <xf numFmtId="0" fontId="12" fillId="0" borderId="3" xfId="2" applyFont="1" applyFill="1" applyBorder="1" applyAlignment="1">
      <alignment horizontal="center" vertical="center"/>
    </xf>
    <xf numFmtId="172" fontId="12" fillId="0" borderId="0" xfId="3" applyNumberFormat="1" applyFont="1" applyFill="1" applyBorder="1" applyAlignment="1">
      <alignment vertical="center" shrinkToFit="1"/>
    </xf>
    <xf numFmtId="173" fontId="20" fillId="0" borderId="0" xfId="2" applyNumberFormat="1" applyFont="1" applyFill="1" applyBorder="1" applyAlignment="1">
      <alignment vertical="center" shrinkToFit="1"/>
    </xf>
    <xf numFmtId="173" fontId="12" fillId="0" borderId="7" xfId="3" applyNumberFormat="1" applyFont="1" applyFill="1" applyBorder="1" applyAlignment="1">
      <alignment horizontal="center" vertical="center" shrinkToFit="1"/>
    </xf>
    <xf numFmtId="173" fontId="12" fillId="5" borderId="4" xfId="3" applyNumberFormat="1" applyFont="1" applyFill="1" applyBorder="1" applyAlignment="1">
      <alignment horizontal="center" vertical="center" shrinkToFit="1"/>
    </xf>
    <xf numFmtId="173" fontId="12" fillId="0" borderId="10" xfId="3" applyNumberFormat="1" applyFont="1" applyFill="1" applyBorder="1" applyAlignment="1">
      <alignment horizontal="center" vertical="center" shrinkToFit="1"/>
    </xf>
    <xf numFmtId="173" fontId="12" fillId="5" borderId="6" xfId="3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horizontal="center" vertical="center"/>
    </xf>
    <xf numFmtId="167" fontId="9" fillId="0" borderId="7" xfId="0" applyNumberFormat="1" applyFont="1" applyBorder="1" applyAlignment="1">
      <alignment horizontal="center" vertical="center"/>
    </xf>
    <xf numFmtId="169" fontId="9" fillId="0" borderId="7" xfId="0" applyNumberFormat="1" applyFont="1" applyBorder="1" applyAlignment="1">
      <alignment horizontal="center" vertical="center"/>
    </xf>
    <xf numFmtId="173" fontId="9" fillId="0" borderId="7" xfId="0" applyNumberFormat="1" applyFont="1" applyBorder="1" applyAlignment="1">
      <alignment horizontal="center" vertical="center"/>
    </xf>
    <xf numFmtId="167" fontId="9" fillId="0" borderId="4" xfId="0" applyNumberFormat="1" applyFont="1" applyBorder="1" applyAlignment="1">
      <alignment horizontal="center" vertical="center"/>
    </xf>
    <xf numFmtId="167" fontId="9" fillId="0" borderId="10" xfId="0" applyNumberFormat="1" applyFont="1" applyBorder="1" applyAlignment="1">
      <alignment horizontal="center" vertical="center"/>
    </xf>
    <xf numFmtId="169" fontId="9" fillId="0" borderId="10" xfId="0" applyNumberFormat="1" applyFont="1" applyBorder="1" applyAlignment="1">
      <alignment horizontal="center" vertical="center"/>
    </xf>
    <xf numFmtId="173" fontId="9" fillId="0" borderId="10" xfId="0" applyNumberFormat="1" applyFont="1" applyBorder="1" applyAlignment="1">
      <alignment horizontal="center" vertical="center"/>
    </xf>
    <xf numFmtId="167" fontId="9" fillId="0" borderId="6" xfId="0" applyNumberFormat="1" applyFont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4" fillId="0" borderId="3" xfId="2" applyFont="1" applyFill="1" applyBorder="1" applyAlignment="1">
      <alignment vertical="center"/>
    </xf>
    <xf numFmtId="0" fontId="14" fillId="0" borderId="7" xfId="2" applyFont="1" applyFill="1" applyBorder="1" applyAlignment="1">
      <alignment horizontal="center" vertical="center"/>
    </xf>
    <xf numFmtId="0" fontId="14" fillId="0" borderId="4" xfId="2" applyFont="1" applyFill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8" applyFont="1" applyFill="1" applyBorder="1" applyAlignment="1">
      <alignment horizontal="center" vertical="center" wrapText="1"/>
    </xf>
    <xf numFmtId="0" fontId="19" fillId="0" borderId="7" xfId="8" applyFont="1" applyBorder="1" applyAlignment="1">
      <alignment horizontal="center" vertical="center" wrapText="1"/>
    </xf>
    <xf numFmtId="172" fontId="14" fillId="0" borderId="7" xfId="3" applyNumberFormat="1" applyFont="1" applyFill="1" applyBorder="1" applyAlignment="1">
      <alignment horizontal="center" vertical="center" wrapText="1" shrinkToFit="1"/>
    </xf>
    <xf numFmtId="172" fontId="14" fillId="0" borderId="4" xfId="3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horizontal="left" vertical="center"/>
    </xf>
    <xf numFmtId="167" fontId="12" fillId="5" borderId="4" xfId="0" applyNumberFormat="1" applyFont="1" applyFill="1" applyBorder="1" applyAlignment="1">
      <alignment horizontal="center" vertical="center"/>
    </xf>
    <xf numFmtId="169" fontId="15" fillId="0" borderId="4" xfId="0" applyNumberFormat="1" applyFont="1" applyFill="1" applyBorder="1" applyAlignment="1">
      <alignment horizontal="center" vertical="center"/>
    </xf>
    <xf numFmtId="167" fontId="12" fillId="5" borderId="6" xfId="0" applyNumberFormat="1" applyFont="1" applyFill="1" applyBorder="1" applyAlignment="1">
      <alignment horizontal="center" vertical="center"/>
    </xf>
    <xf numFmtId="167" fontId="0" fillId="0" borderId="7" xfId="0" applyNumberFormat="1" applyBorder="1" applyAlignment="1">
      <alignment horizontal="center" vertical="center"/>
    </xf>
    <xf numFmtId="0" fontId="9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167" fontId="0" fillId="0" borderId="0" xfId="0" applyNumberFormat="1" applyBorder="1">
      <alignment vertical="center"/>
    </xf>
    <xf numFmtId="173" fontId="0" fillId="0" borderId="0" xfId="0" applyNumberFormat="1" applyBorder="1">
      <alignment vertical="center"/>
    </xf>
    <xf numFmtId="16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10" xfId="0" applyBorder="1">
      <alignment vertical="center"/>
    </xf>
    <xf numFmtId="173" fontId="0" fillId="0" borderId="7" xfId="0" applyNumberFormat="1" applyBorder="1" applyAlignment="1">
      <alignment horizontal="center" vertical="center"/>
    </xf>
    <xf numFmtId="167" fontId="0" fillId="0" borderId="10" xfId="0" applyNumberFormat="1" applyBorder="1" applyAlignment="1">
      <alignment horizontal="center" vertical="center"/>
    </xf>
    <xf numFmtId="173" fontId="0" fillId="0" borderId="10" xfId="0" applyNumberForma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73" fontId="12" fillId="0" borderId="0" xfId="3" applyNumberFormat="1" applyFont="1" applyFill="1" applyBorder="1" applyAlignment="1">
      <alignment horizontal="center" vertical="center" shrinkToFit="1"/>
    </xf>
    <xf numFmtId="167" fontId="0" fillId="8" borderId="7" xfId="0" applyNumberFormat="1" applyFill="1" applyBorder="1">
      <alignment vertical="center"/>
    </xf>
    <xf numFmtId="167" fontId="0" fillId="8" borderId="7" xfId="0" applyNumberFormat="1" applyFill="1" applyBorder="1" applyAlignment="1">
      <alignment horizontal="center" vertical="center"/>
    </xf>
    <xf numFmtId="169" fontId="15" fillId="0" borderId="6" xfId="0" applyNumberFormat="1" applyFont="1" applyFill="1" applyBorder="1" applyAlignment="1">
      <alignment horizontal="center" vertical="center"/>
    </xf>
    <xf numFmtId="0" fontId="14" fillId="0" borderId="3" xfId="8" applyFont="1" applyBorder="1" applyAlignment="1">
      <alignment horizontal="center" vertical="center"/>
    </xf>
    <xf numFmtId="0" fontId="14" fillId="0" borderId="7" xfId="8" applyFont="1" applyBorder="1" applyAlignment="1">
      <alignment horizontal="center" vertical="center"/>
    </xf>
    <xf numFmtId="0" fontId="14" fillId="0" borderId="4" xfId="8" applyFont="1" applyBorder="1" applyAlignment="1">
      <alignment horizontal="center" vertical="center"/>
    </xf>
    <xf numFmtId="0" fontId="14" fillId="3" borderId="24" xfId="0" applyFont="1" applyFill="1" applyBorder="1" applyAlignment="1">
      <alignment horizontal="left" vertical="center"/>
    </xf>
    <xf numFmtId="0" fontId="14" fillId="3" borderId="22" xfId="0" applyFont="1" applyFill="1" applyBorder="1" applyAlignment="1">
      <alignment horizontal="left" vertical="center"/>
    </xf>
    <xf numFmtId="0" fontId="14" fillId="3" borderId="20" xfId="0" applyFont="1" applyFill="1" applyBorder="1" applyAlignment="1">
      <alignment horizontal="left" vertical="center"/>
    </xf>
    <xf numFmtId="169" fontId="12" fillId="5" borderId="11" xfId="1" applyNumberFormat="1" applyFont="1" applyFill="1" applyBorder="1" applyAlignment="1">
      <alignment horizontal="center" vertical="center"/>
    </xf>
    <xf numFmtId="169" fontId="12" fillId="5" borderId="12" xfId="1" applyNumberFormat="1" applyFont="1" applyFill="1" applyBorder="1" applyAlignment="1">
      <alignment horizontal="center" vertical="center"/>
    </xf>
    <xf numFmtId="173" fontId="15" fillId="0" borderId="10" xfId="3" applyNumberFormat="1" applyFont="1" applyFill="1" applyBorder="1" applyAlignment="1">
      <alignment horizontal="center" vertical="center" shrinkToFit="1"/>
    </xf>
    <xf numFmtId="173" fontId="15" fillId="0" borderId="6" xfId="3" applyNumberFormat="1" applyFont="1" applyFill="1" applyBorder="1" applyAlignment="1">
      <alignment horizontal="center" vertical="center" shrinkToFit="1"/>
    </xf>
    <xf numFmtId="0" fontId="19" fillId="4" borderId="1" xfId="0" applyFont="1" applyFill="1" applyBorder="1" applyAlignment="1">
      <alignment horizontal="left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2" xfId="0" applyFont="1" applyFill="1" applyBorder="1" applyAlignment="1">
      <alignment horizontal="left" vertical="center"/>
    </xf>
    <xf numFmtId="0" fontId="19" fillId="4" borderId="24" xfId="0" applyFont="1" applyFill="1" applyBorder="1" applyAlignment="1">
      <alignment horizontal="left" vertical="center"/>
    </xf>
    <xf numFmtId="0" fontId="19" fillId="4" borderId="22" xfId="0" applyFont="1" applyFill="1" applyBorder="1" applyAlignment="1">
      <alignment horizontal="left" vertical="center"/>
    </xf>
    <xf numFmtId="0" fontId="19" fillId="4" borderId="20" xfId="0" applyFont="1" applyFill="1" applyBorder="1" applyAlignment="1">
      <alignment horizontal="left" vertical="center"/>
    </xf>
    <xf numFmtId="172" fontId="12" fillId="0" borderId="7" xfId="3" applyNumberFormat="1" applyFont="1" applyFill="1" applyBorder="1" applyAlignment="1">
      <alignment horizontal="center" vertical="center" shrinkToFit="1"/>
    </xf>
    <xf numFmtId="170" fontId="9" fillId="0" borderId="7" xfId="0" applyNumberFormat="1" applyFont="1" applyFill="1" applyBorder="1" applyAlignment="1">
      <alignment horizontal="center" vertical="center"/>
    </xf>
    <xf numFmtId="170" fontId="9" fillId="0" borderId="4" xfId="0" applyNumberFormat="1" applyFont="1" applyFill="1" applyBorder="1" applyAlignment="1">
      <alignment horizontal="center" vertical="center"/>
    </xf>
    <xf numFmtId="170" fontId="9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4" fillId="2" borderId="24" xfId="0" applyFont="1" applyFill="1" applyBorder="1" applyAlignment="1">
      <alignment horizontal="left" vertical="center"/>
    </xf>
    <xf numFmtId="0" fontId="14" fillId="2" borderId="22" xfId="0" applyFont="1" applyFill="1" applyBorder="1" applyAlignment="1">
      <alignment horizontal="left" vertical="center"/>
    </xf>
    <xf numFmtId="0" fontId="14" fillId="2" borderId="20" xfId="0" applyFont="1" applyFill="1" applyBorder="1" applyAlignment="1">
      <alignment horizontal="left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0" fontId="14" fillId="2" borderId="8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left" vertical="center"/>
    </xf>
    <xf numFmtId="0" fontId="16" fillId="0" borderId="25" xfId="0" applyFont="1" applyFill="1" applyBorder="1" applyAlignment="1">
      <alignment horizontal="center" vertical="center"/>
    </xf>
    <xf numFmtId="165" fontId="12" fillId="0" borderId="7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167" fontId="12" fillId="5" borderId="7" xfId="0" applyNumberFormat="1" applyFont="1" applyFill="1" applyBorder="1" applyAlignment="1">
      <alignment horizontal="center" vertical="center"/>
    </xf>
    <xf numFmtId="166" fontId="15" fillId="0" borderId="3" xfId="0" applyNumberFormat="1" applyFont="1" applyFill="1" applyBorder="1" applyAlignment="1">
      <alignment horizontal="center" vertical="center"/>
    </xf>
    <xf numFmtId="166" fontId="15" fillId="0" borderId="5" xfId="0" applyNumberFormat="1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167" fontId="12" fillId="5" borderId="10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3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9" fillId="0" borderId="9" xfId="0" applyFont="1" applyBorder="1" applyAlignment="1">
      <alignment horizontal="right" vertical="center"/>
    </xf>
    <xf numFmtId="0" fontId="14" fillId="0" borderId="23" xfId="2" applyFont="1" applyFill="1" applyBorder="1" applyAlignment="1">
      <alignment horizontal="center" vertical="center"/>
    </xf>
    <xf numFmtId="0" fontId="14" fillId="0" borderId="16" xfId="2" applyFont="1" applyFill="1" applyBorder="1" applyAlignment="1">
      <alignment horizontal="center" vertical="center"/>
    </xf>
    <xf numFmtId="0" fontId="14" fillId="0" borderId="9" xfId="2" applyFont="1" applyFill="1" applyBorder="1" applyAlignment="1">
      <alignment horizontal="center" vertical="center"/>
    </xf>
    <xf numFmtId="170" fontId="15" fillId="0" borderId="11" xfId="0" applyNumberFormat="1" applyFont="1" applyFill="1" applyBorder="1" applyAlignment="1">
      <alignment horizontal="center" vertical="center"/>
    </xf>
    <xf numFmtId="170" fontId="15" fillId="0" borderId="21" xfId="0" applyNumberFormat="1" applyFont="1" applyFill="1" applyBorder="1" applyAlignment="1">
      <alignment horizontal="center" vertical="center"/>
    </xf>
    <xf numFmtId="170" fontId="15" fillId="0" borderId="12" xfId="0" applyNumberFormat="1" applyFont="1" applyFill="1" applyBorder="1" applyAlignment="1">
      <alignment horizontal="center" vertical="center"/>
    </xf>
    <xf numFmtId="0" fontId="19" fillId="0" borderId="7" xfId="8" applyFont="1" applyBorder="1" applyAlignment="1">
      <alignment horizontal="center" vertical="center" wrapText="1"/>
    </xf>
    <xf numFmtId="0" fontId="19" fillId="0" borderId="4" xfId="8" applyFont="1" applyBorder="1" applyAlignment="1">
      <alignment horizontal="center" vertical="center" wrapText="1"/>
    </xf>
    <xf numFmtId="169" fontId="15" fillId="0" borderId="10" xfId="9" applyNumberFormat="1" applyFont="1" applyFill="1" applyBorder="1" applyAlignment="1">
      <alignment horizontal="center" vertical="center"/>
    </xf>
    <xf numFmtId="169" fontId="15" fillId="0" borderId="6" xfId="9" applyNumberFormat="1" applyFont="1" applyFill="1" applyBorder="1" applyAlignment="1">
      <alignment horizontal="center" vertical="center"/>
    </xf>
    <xf numFmtId="0" fontId="14" fillId="4" borderId="24" xfId="8" applyFont="1" applyFill="1" applyBorder="1" applyAlignment="1">
      <alignment horizontal="left" vertical="center"/>
    </xf>
    <xf numFmtId="0" fontId="14" fillId="4" borderId="22" xfId="8" applyFont="1" applyFill="1" applyBorder="1" applyAlignment="1">
      <alignment horizontal="left" vertical="center"/>
    </xf>
    <xf numFmtId="0" fontId="14" fillId="4" borderId="20" xfId="8" applyFont="1" applyFill="1" applyBorder="1" applyAlignment="1">
      <alignment horizontal="left" vertical="center"/>
    </xf>
    <xf numFmtId="0" fontId="19" fillId="0" borderId="29" xfId="0" applyFont="1" applyFill="1" applyBorder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4" fillId="6" borderId="17" xfId="2" applyFont="1" applyFill="1" applyBorder="1" applyAlignment="1">
      <alignment horizontal="left" vertical="center"/>
    </xf>
    <xf numFmtId="0" fontId="14" fillId="6" borderId="18" xfId="2" applyFont="1" applyFill="1" applyBorder="1" applyAlignment="1">
      <alignment horizontal="left" vertical="center"/>
    </xf>
    <xf numFmtId="0" fontId="14" fillId="6" borderId="19" xfId="2" applyFont="1" applyFill="1" applyBorder="1" applyAlignment="1">
      <alignment horizontal="left" vertical="center"/>
    </xf>
    <xf numFmtId="0" fontId="14" fillId="3" borderId="1" xfId="0" applyFont="1" applyFill="1" applyBorder="1" applyAlignment="1">
      <alignment horizontal="left" vertical="center"/>
    </xf>
    <xf numFmtId="0" fontId="14" fillId="3" borderId="8" xfId="0" applyFont="1" applyFill="1" applyBorder="1" applyAlignment="1">
      <alignment horizontal="left" vertical="center"/>
    </xf>
    <xf numFmtId="0" fontId="14" fillId="3" borderId="2" xfId="0" applyFont="1" applyFill="1" applyBorder="1" applyAlignment="1">
      <alignment horizontal="left" vertical="center"/>
    </xf>
    <xf numFmtId="167" fontId="0" fillId="0" borderId="7" xfId="0" applyNumberFormat="1" applyBorder="1" applyAlignment="1">
      <alignment horizontal="center" vertical="center"/>
    </xf>
    <xf numFmtId="167" fontId="0" fillId="0" borderId="4" xfId="0" applyNumberFormat="1" applyBorder="1" applyAlignment="1">
      <alignment horizontal="center" vertical="center"/>
    </xf>
    <xf numFmtId="167" fontId="0" fillId="0" borderId="10" xfId="0" applyNumberFormat="1" applyBorder="1" applyAlignment="1">
      <alignment horizontal="center" vertical="center"/>
    </xf>
    <xf numFmtId="167" fontId="0" fillId="0" borderId="6" xfId="0" applyNumberFormat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19" fillId="8" borderId="0" xfId="0" applyFont="1" applyFill="1" applyBorder="1" applyAlignment="1">
      <alignment horizontal="left" vertical="center"/>
    </xf>
    <xf numFmtId="0" fontId="23" fillId="9" borderId="1" xfId="0" applyFont="1" applyFill="1" applyBorder="1" applyAlignment="1">
      <alignment horizontal="left" vertical="center"/>
    </xf>
    <xf numFmtId="0" fontId="23" fillId="9" borderId="8" xfId="0" applyFont="1" applyFill="1" applyBorder="1" applyAlignment="1">
      <alignment horizontal="left" vertical="center"/>
    </xf>
    <xf numFmtId="0" fontId="23" fillId="9" borderId="2" xfId="0" applyFont="1" applyFill="1" applyBorder="1" applyAlignment="1">
      <alignment horizontal="left" vertical="center"/>
    </xf>
    <xf numFmtId="0" fontId="0" fillId="0" borderId="28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9" fillId="7" borderId="24" xfId="0" applyFont="1" applyFill="1" applyBorder="1" applyAlignment="1">
      <alignment horizontal="left" vertical="center"/>
    </xf>
    <xf numFmtId="0" fontId="19" fillId="7" borderId="22" xfId="0" applyFont="1" applyFill="1" applyBorder="1" applyAlignment="1">
      <alignment horizontal="left" vertical="center"/>
    </xf>
    <xf numFmtId="0" fontId="19" fillId="7" borderId="20" xfId="0" applyFont="1" applyFill="1" applyBorder="1" applyAlignment="1">
      <alignment horizontal="left" vertical="center"/>
    </xf>
  </cellXfs>
  <cellStyles count="10">
    <cellStyle name="Dezimal [0]" xfId="1" builtinId="6"/>
    <cellStyle name="Header1" xfId="6"/>
    <cellStyle name="Header2" xfId="7"/>
    <cellStyle name="Standard" xfId="0" builtinId="0"/>
    <cellStyle name="쉼표 [0] 2" xfId="3"/>
    <cellStyle name="쉼표 [0] 3" xfId="9"/>
    <cellStyle name="콤마 [0]_12월전화" xfId="4"/>
    <cellStyle name="콤마_12월전화" xfId="5"/>
    <cellStyle name="표준 2" xfId="2"/>
    <cellStyle name="표준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iff"/><Relationship Id="rId4" Type="http://schemas.openxmlformats.org/officeDocument/2006/relationships/image" Target="../media/image4.tiff"/><Relationship Id="rId1" Type="http://schemas.openxmlformats.org/officeDocument/2006/relationships/image" Target="../media/image1.tiff"/><Relationship Id="rId2" Type="http://schemas.openxmlformats.org/officeDocument/2006/relationships/image" Target="../media/image2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</xdr:colOff>
      <xdr:row>3</xdr:row>
      <xdr:rowOff>104776</xdr:rowOff>
    </xdr:from>
    <xdr:to>
      <xdr:col>12</xdr:col>
      <xdr:colOff>156972</xdr:colOff>
      <xdr:row>43</xdr:row>
      <xdr:rowOff>66677</xdr:rowOff>
    </xdr:to>
    <xdr:pic>
      <xdr:nvPicPr>
        <xdr:cNvPr id="2" name="그림 1" descr="Review1.t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9450" y="619126"/>
          <a:ext cx="7478522" cy="8220076"/>
        </a:xfrm>
        <a:prstGeom prst="rect">
          <a:avLst/>
        </a:prstGeom>
      </xdr:spPr>
    </xdr:pic>
    <xdr:clientData/>
  </xdr:twoCellAnchor>
  <xdr:twoCellAnchor>
    <xdr:from>
      <xdr:col>19</xdr:col>
      <xdr:colOff>1807028</xdr:colOff>
      <xdr:row>45</xdr:row>
      <xdr:rowOff>97970</xdr:rowOff>
    </xdr:from>
    <xdr:to>
      <xdr:col>21</xdr:col>
      <xdr:colOff>-1</xdr:colOff>
      <xdr:row>51</xdr:row>
      <xdr:rowOff>54427</xdr:rowOff>
    </xdr:to>
    <xdr:sp macro="" textlink="">
      <xdr:nvSpPr>
        <xdr:cNvPr id="6" name="직사각형 5"/>
        <xdr:cNvSpPr/>
      </xdr:nvSpPr>
      <xdr:spPr>
        <a:xfrm>
          <a:off x="24340457" y="9285513"/>
          <a:ext cx="740228" cy="1012371"/>
        </a:xfrm>
        <a:prstGeom prst="rect">
          <a:avLst/>
        </a:prstGeom>
        <a:solidFill>
          <a:schemeClr val="accent1">
            <a:alpha val="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15</xdr:col>
      <xdr:colOff>707571</xdr:colOff>
      <xdr:row>63</xdr:row>
      <xdr:rowOff>435427</xdr:rowOff>
    </xdr:from>
    <xdr:to>
      <xdr:col>15</xdr:col>
      <xdr:colOff>1447799</xdr:colOff>
      <xdr:row>68</xdr:row>
      <xdr:rowOff>163283</xdr:rowOff>
    </xdr:to>
    <xdr:sp macro="" textlink="">
      <xdr:nvSpPr>
        <xdr:cNvPr id="7" name="직사각형 6"/>
        <xdr:cNvSpPr/>
      </xdr:nvSpPr>
      <xdr:spPr>
        <a:xfrm>
          <a:off x="13247914" y="13073741"/>
          <a:ext cx="740228" cy="1012371"/>
        </a:xfrm>
        <a:prstGeom prst="rect">
          <a:avLst/>
        </a:prstGeom>
        <a:solidFill>
          <a:schemeClr val="accent1">
            <a:alpha val="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15</xdr:col>
      <xdr:colOff>1077686</xdr:colOff>
      <xdr:row>51</xdr:row>
      <xdr:rowOff>54427</xdr:rowOff>
    </xdr:from>
    <xdr:to>
      <xdr:col>20</xdr:col>
      <xdr:colOff>359229</xdr:colOff>
      <xdr:row>63</xdr:row>
      <xdr:rowOff>435427</xdr:rowOff>
    </xdr:to>
    <xdr:cxnSp macro="">
      <xdr:nvCxnSpPr>
        <xdr:cNvPr id="9" name="꺾인 연결선 8"/>
        <xdr:cNvCxnSpPr>
          <a:stCxn id="6" idx="2"/>
          <a:endCxn id="7" idx="0"/>
        </xdr:cNvCxnSpPr>
      </xdr:nvCxnSpPr>
      <xdr:spPr>
        <a:xfrm rot="5400000">
          <a:off x="17776372" y="6139541"/>
          <a:ext cx="2775857" cy="11092543"/>
        </a:xfrm>
        <a:prstGeom prst="bentConnector3">
          <a:avLst>
            <a:gd name="adj1" fmla="val 50000"/>
          </a:avLst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751112</xdr:colOff>
      <xdr:row>80</xdr:row>
      <xdr:rowOff>97971</xdr:rowOff>
    </xdr:from>
    <xdr:to>
      <xdr:col>18</xdr:col>
      <xdr:colOff>1796141</xdr:colOff>
      <xdr:row>82</xdr:row>
      <xdr:rowOff>108859</xdr:rowOff>
    </xdr:to>
    <xdr:sp macro="" textlink="">
      <xdr:nvSpPr>
        <xdr:cNvPr id="10" name="직사각형 9"/>
        <xdr:cNvSpPr/>
      </xdr:nvSpPr>
      <xdr:spPr>
        <a:xfrm>
          <a:off x="20878798" y="16981714"/>
          <a:ext cx="1045029" cy="370116"/>
        </a:xfrm>
        <a:prstGeom prst="rect">
          <a:avLst/>
        </a:prstGeom>
        <a:solidFill>
          <a:schemeClr val="accent1">
            <a:alpha val="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16</xdr:col>
      <xdr:colOff>1534884</xdr:colOff>
      <xdr:row>74</xdr:row>
      <xdr:rowOff>10886</xdr:rowOff>
    </xdr:from>
    <xdr:to>
      <xdr:col>17</xdr:col>
      <xdr:colOff>54427</xdr:colOff>
      <xdr:row>75</xdr:row>
      <xdr:rowOff>10888</xdr:rowOff>
    </xdr:to>
    <xdr:sp macro="" textlink="">
      <xdr:nvSpPr>
        <xdr:cNvPr id="11" name="직사각형 10"/>
        <xdr:cNvSpPr/>
      </xdr:nvSpPr>
      <xdr:spPr>
        <a:xfrm>
          <a:off x="16230598" y="15359743"/>
          <a:ext cx="1045029" cy="370116"/>
        </a:xfrm>
        <a:prstGeom prst="rect">
          <a:avLst/>
        </a:prstGeom>
        <a:solidFill>
          <a:schemeClr val="accent1">
            <a:alpha val="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16</xdr:col>
      <xdr:colOff>2057400</xdr:colOff>
      <xdr:row>75</xdr:row>
      <xdr:rowOff>10889</xdr:rowOff>
    </xdr:from>
    <xdr:to>
      <xdr:col>18</xdr:col>
      <xdr:colOff>751113</xdr:colOff>
      <xdr:row>81</xdr:row>
      <xdr:rowOff>108859</xdr:rowOff>
    </xdr:to>
    <xdr:cxnSp macro="">
      <xdr:nvCxnSpPr>
        <xdr:cNvPr id="13" name="Shape 12"/>
        <xdr:cNvCxnSpPr>
          <a:stCxn id="10" idx="1"/>
          <a:endCxn id="11" idx="2"/>
        </xdr:cNvCxnSpPr>
      </xdr:nvCxnSpPr>
      <xdr:spPr>
        <a:xfrm rot="10800000">
          <a:off x="16753114" y="15729860"/>
          <a:ext cx="4125685" cy="1436913"/>
        </a:xfrm>
        <a:prstGeom prst="bentConnector2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2177142</xdr:colOff>
      <xdr:row>97</xdr:row>
      <xdr:rowOff>21771</xdr:rowOff>
    </xdr:from>
    <xdr:to>
      <xdr:col>17</xdr:col>
      <xdr:colOff>696685</xdr:colOff>
      <xdr:row>98</xdr:row>
      <xdr:rowOff>32658</xdr:rowOff>
    </xdr:to>
    <xdr:sp macro="" textlink="">
      <xdr:nvSpPr>
        <xdr:cNvPr id="14" name="직사각형 13"/>
        <xdr:cNvSpPr/>
      </xdr:nvSpPr>
      <xdr:spPr>
        <a:xfrm>
          <a:off x="16872856" y="20280085"/>
          <a:ext cx="1045029" cy="370116"/>
        </a:xfrm>
        <a:prstGeom prst="rect">
          <a:avLst/>
        </a:prstGeom>
        <a:solidFill>
          <a:schemeClr val="accent1">
            <a:alpha val="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19</xdr:col>
      <xdr:colOff>849084</xdr:colOff>
      <xdr:row>74</xdr:row>
      <xdr:rowOff>32657</xdr:rowOff>
    </xdr:from>
    <xdr:to>
      <xdr:col>20</xdr:col>
      <xdr:colOff>76199</xdr:colOff>
      <xdr:row>75</xdr:row>
      <xdr:rowOff>32659</xdr:rowOff>
    </xdr:to>
    <xdr:sp macro="" textlink="">
      <xdr:nvSpPr>
        <xdr:cNvPr id="15" name="직사각형 14"/>
        <xdr:cNvSpPr/>
      </xdr:nvSpPr>
      <xdr:spPr>
        <a:xfrm>
          <a:off x="23382513" y="15381514"/>
          <a:ext cx="1045029" cy="370116"/>
        </a:xfrm>
        <a:prstGeom prst="rect">
          <a:avLst/>
        </a:prstGeom>
        <a:solidFill>
          <a:schemeClr val="accent1">
            <a:alpha val="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17</xdr:col>
      <xdr:colOff>696686</xdr:colOff>
      <xdr:row>75</xdr:row>
      <xdr:rowOff>32659</xdr:rowOff>
    </xdr:from>
    <xdr:to>
      <xdr:col>19</xdr:col>
      <xdr:colOff>1371600</xdr:colOff>
      <xdr:row>97</xdr:row>
      <xdr:rowOff>206829</xdr:rowOff>
    </xdr:to>
    <xdr:cxnSp macro="">
      <xdr:nvCxnSpPr>
        <xdr:cNvPr id="19" name="Shape 18"/>
        <xdr:cNvCxnSpPr>
          <a:stCxn id="15" idx="2"/>
          <a:endCxn id="14" idx="3"/>
        </xdr:cNvCxnSpPr>
      </xdr:nvCxnSpPr>
      <xdr:spPr>
        <a:xfrm rot="5400000">
          <a:off x="18554701" y="15114815"/>
          <a:ext cx="4713513" cy="5987143"/>
        </a:xfrm>
        <a:prstGeom prst="bentConnector2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21772</xdr:colOff>
      <xdr:row>97</xdr:row>
      <xdr:rowOff>195942</xdr:rowOff>
    </xdr:from>
    <xdr:to>
      <xdr:col>19</xdr:col>
      <xdr:colOff>1382485</xdr:colOff>
      <xdr:row>101</xdr:row>
      <xdr:rowOff>195942</xdr:rowOff>
    </xdr:to>
    <xdr:cxnSp macro="">
      <xdr:nvCxnSpPr>
        <xdr:cNvPr id="21" name="꺾인 연결선 20"/>
        <xdr:cNvCxnSpPr/>
      </xdr:nvCxnSpPr>
      <xdr:spPr>
        <a:xfrm rot="10800000" flipV="1">
          <a:off x="14717486" y="20454256"/>
          <a:ext cx="9198428" cy="892629"/>
        </a:xfrm>
        <a:prstGeom prst="bentConnector3">
          <a:avLst>
            <a:gd name="adj1" fmla="val 50000"/>
          </a:avLst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772882</xdr:colOff>
      <xdr:row>123</xdr:row>
      <xdr:rowOff>424545</xdr:rowOff>
    </xdr:from>
    <xdr:to>
      <xdr:col>18</xdr:col>
      <xdr:colOff>1719940</xdr:colOff>
      <xdr:row>128</xdr:row>
      <xdr:rowOff>141516</xdr:rowOff>
    </xdr:to>
    <xdr:sp macro="" textlink="">
      <xdr:nvSpPr>
        <xdr:cNvPr id="22" name="직사각형 21"/>
        <xdr:cNvSpPr/>
      </xdr:nvSpPr>
      <xdr:spPr>
        <a:xfrm>
          <a:off x="20900568" y="25886231"/>
          <a:ext cx="947058" cy="947056"/>
        </a:xfrm>
        <a:prstGeom prst="rect">
          <a:avLst/>
        </a:prstGeom>
        <a:solidFill>
          <a:schemeClr val="accent1">
            <a:alpha val="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15</xdr:col>
      <xdr:colOff>525231</xdr:colOff>
      <xdr:row>107</xdr:row>
      <xdr:rowOff>136072</xdr:rowOff>
    </xdr:from>
    <xdr:to>
      <xdr:col>15</xdr:col>
      <xdr:colOff>1472289</xdr:colOff>
      <xdr:row>113</xdr:row>
      <xdr:rowOff>0</xdr:rowOff>
    </xdr:to>
    <xdr:sp macro="" textlink="">
      <xdr:nvSpPr>
        <xdr:cNvPr id="23" name="직사각형 22"/>
        <xdr:cNvSpPr/>
      </xdr:nvSpPr>
      <xdr:spPr>
        <a:xfrm>
          <a:off x="12962160" y="22805572"/>
          <a:ext cx="947058" cy="1006928"/>
        </a:xfrm>
        <a:prstGeom prst="rect">
          <a:avLst/>
        </a:prstGeom>
        <a:solidFill>
          <a:schemeClr val="accent1">
            <a:alpha val="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15</xdr:col>
      <xdr:colOff>1839682</xdr:colOff>
      <xdr:row>132</xdr:row>
      <xdr:rowOff>478974</xdr:rowOff>
    </xdr:from>
    <xdr:to>
      <xdr:col>16</xdr:col>
      <xdr:colOff>631369</xdr:colOff>
      <xdr:row>134</xdr:row>
      <xdr:rowOff>97972</xdr:rowOff>
    </xdr:to>
    <xdr:sp macro="" textlink="">
      <xdr:nvSpPr>
        <xdr:cNvPr id="24" name="직사각형 23"/>
        <xdr:cNvSpPr/>
      </xdr:nvSpPr>
      <xdr:spPr>
        <a:xfrm>
          <a:off x="14380025" y="27878317"/>
          <a:ext cx="947058" cy="326569"/>
        </a:xfrm>
        <a:prstGeom prst="rect">
          <a:avLst/>
        </a:prstGeom>
        <a:solidFill>
          <a:schemeClr val="accent1">
            <a:alpha val="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16</xdr:col>
      <xdr:colOff>97968</xdr:colOff>
      <xdr:row>120</xdr:row>
      <xdr:rowOff>10888</xdr:rowOff>
    </xdr:from>
    <xdr:to>
      <xdr:col>16</xdr:col>
      <xdr:colOff>1045026</xdr:colOff>
      <xdr:row>120</xdr:row>
      <xdr:rowOff>337457</xdr:rowOff>
    </xdr:to>
    <xdr:sp macro="" textlink="">
      <xdr:nvSpPr>
        <xdr:cNvPr id="25" name="직사각형 24"/>
        <xdr:cNvSpPr/>
      </xdr:nvSpPr>
      <xdr:spPr>
        <a:xfrm>
          <a:off x="14793682" y="24754117"/>
          <a:ext cx="947058" cy="326569"/>
        </a:xfrm>
        <a:prstGeom prst="rect">
          <a:avLst/>
        </a:prstGeom>
        <a:solidFill>
          <a:schemeClr val="accent1">
            <a:alpha val="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14</xdr:col>
      <xdr:colOff>451736</xdr:colOff>
      <xdr:row>107</xdr:row>
      <xdr:rowOff>152403</xdr:rowOff>
    </xdr:from>
    <xdr:to>
      <xdr:col>14</xdr:col>
      <xdr:colOff>1391174</xdr:colOff>
      <xdr:row>113</xdr:row>
      <xdr:rowOff>2</xdr:rowOff>
    </xdr:to>
    <xdr:sp macro="" textlink="">
      <xdr:nvSpPr>
        <xdr:cNvPr id="31" name="직사각형 30"/>
        <xdr:cNvSpPr/>
      </xdr:nvSpPr>
      <xdr:spPr>
        <a:xfrm>
          <a:off x="10847593" y="22821903"/>
          <a:ext cx="939438" cy="990599"/>
        </a:xfrm>
        <a:prstGeom prst="rect">
          <a:avLst/>
        </a:prstGeom>
        <a:solidFill>
          <a:schemeClr val="accent1">
            <a:alpha val="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16</xdr:col>
      <xdr:colOff>881741</xdr:colOff>
      <xdr:row>107</xdr:row>
      <xdr:rowOff>163287</xdr:rowOff>
    </xdr:from>
    <xdr:to>
      <xdr:col>16</xdr:col>
      <xdr:colOff>1785254</xdr:colOff>
      <xdr:row>113</xdr:row>
      <xdr:rowOff>54429</xdr:rowOff>
    </xdr:to>
    <xdr:sp macro="" textlink="">
      <xdr:nvSpPr>
        <xdr:cNvPr id="32" name="직사각형 31"/>
        <xdr:cNvSpPr/>
      </xdr:nvSpPr>
      <xdr:spPr>
        <a:xfrm>
          <a:off x="15577455" y="22620516"/>
          <a:ext cx="903513" cy="947056"/>
        </a:xfrm>
        <a:prstGeom prst="rect">
          <a:avLst/>
        </a:prstGeom>
        <a:solidFill>
          <a:schemeClr val="accent1">
            <a:alpha val="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16</xdr:col>
      <xdr:colOff>631369</xdr:colOff>
      <xdr:row>113</xdr:row>
      <xdr:rowOff>54429</xdr:rowOff>
    </xdr:from>
    <xdr:to>
      <xdr:col>16</xdr:col>
      <xdr:colOff>1333498</xdr:colOff>
      <xdr:row>133</xdr:row>
      <xdr:rowOff>119745</xdr:rowOff>
    </xdr:to>
    <xdr:cxnSp macro="">
      <xdr:nvCxnSpPr>
        <xdr:cNvPr id="35" name="Shape 34"/>
        <xdr:cNvCxnSpPr>
          <a:stCxn id="24" idx="3"/>
          <a:endCxn id="32" idx="2"/>
        </xdr:cNvCxnSpPr>
      </xdr:nvCxnSpPr>
      <xdr:spPr>
        <a:xfrm flipV="1">
          <a:off x="15327083" y="23567572"/>
          <a:ext cx="702129" cy="4474030"/>
        </a:xfrm>
        <a:prstGeom prst="bentConnector2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921456</xdr:colOff>
      <xdr:row>113</xdr:row>
      <xdr:rowOff>13609</xdr:rowOff>
    </xdr:from>
    <xdr:to>
      <xdr:col>16</xdr:col>
      <xdr:colOff>97969</xdr:colOff>
      <xdr:row>120</xdr:row>
      <xdr:rowOff>187780</xdr:rowOff>
    </xdr:to>
    <xdr:cxnSp macro="">
      <xdr:nvCxnSpPr>
        <xdr:cNvPr id="39" name="Shape 38"/>
        <xdr:cNvCxnSpPr/>
      </xdr:nvCxnSpPr>
      <xdr:spPr>
        <a:xfrm rot="10800000">
          <a:off x="11317313" y="23826109"/>
          <a:ext cx="3367513" cy="1494064"/>
        </a:xfrm>
        <a:prstGeom prst="bentConnector2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2002970</xdr:colOff>
      <xdr:row>140</xdr:row>
      <xdr:rowOff>87085</xdr:rowOff>
    </xdr:from>
    <xdr:to>
      <xdr:col>17</xdr:col>
      <xdr:colOff>185056</xdr:colOff>
      <xdr:row>147</xdr:row>
      <xdr:rowOff>65314</xdr:rowOff>
    </xdr:to>
    <xdr:sp macro="" textlink="">
      <xdr:nvSpPr>
        <xdr:cNvPr id="51" name="직사각형 50"/>
        <xdr:cNvSpPr/>
      </xdr:nvSpPr>
      <xdr:spPr>
        <a:xfrm>
          <a:off x="14543313" y="29347885"/>
          <a:ext cx="2862943" cy="1393372"/>
        </a:xfrm>
        <a:prstGeom prst="rect">
          <a:avLst/>
        </a:prstGeom>
        <a:solidFill>
          <a:schemeClr val="accent1">
            <a:alpha val="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18</xdr:col>
      <xdr:colOff>272140</xdr:colOff>
      <xdr:row>167</xdr:row>
      <xdr:rowOff>10884</xdr:rowOff>
    </xdr:from>
    <xdr:to>
      <xdr:col>18</xdr:col>
      <xdr:colOff>2177141</xdr:colOff>
      <xdr:row>175</xdr:row>
      <xdr:rowOff>87084</xdr:rowOff>
    </xdr:to>
    <xdr:sp macro="" textlink="">
      <xdr:nvSpPr>
        <xdr:cNvPr id="52" name="직사각형 51"/>
        <xdr:cNvSpPr/>
      </xdr:nvSpPr>
      <xdr:spPr>
        <a:xfrm>
          <a:off x="20399826" y="34485941"/>
          <a:ext cx="1905001" cy="1828800"/>
        </a:xfrm>
        <a:prstGeom prst="rect">
          <a:avLst/>
        </a:prstGeom>
        <a:solidFill>
          <a:schemeClr val="accent1">
            <a:alpha val="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17</xdr:col>
      <xdr:colOff>185056</xdr:colOff>
      <xdr:row>143</xdr:row>
      <xdr:rowOff>76200</xdr:rowOff>
    </xdr:from>
    <xdr:to>
      <xdr:col>18</xdr:col>
      <xdr:colOff>2177141</xdr:colOff>
      <xdr:row>171</xdr:row>
      <xdr:rowOff>54427</xdr:rowOff>
    </xdr:to>
    <xdr:cxnSp macro="">
      <xdr:nvCxnSpPr>
        <xdr:cNvPr id="54" name="꺾인 연결선 53"/>
        <xdr:cNvCxnSpPr>
          <a:stCxn id="51" idx="3"/>
          <a:endCxn id="52" idx="3"/>
        </xdr:cNvCxnSpPr>
      </xdr:nvCxnSpPr>
      <xdr:spPr>
        <a:xfrm>
          <a:off x="17406256" y="30044571"/>
          <a:ext cx="4898571" cy="5355770"/>
        </a:xfrm>
        <a:prstGeom prst="bentConnector3">
          <a:avLst>
            <a:gd name="adj1" fmla="val 104667"/>
          </a:avLst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359226</xdr:colOff>
      <xdr:row>155</xdr:row>
      <xdr:rowOff>76199</xdr:rowOff>
    </xdr:from>
    <xdr:to>
      <xdr:col>17</xdr:col>
      <xdr:colOff>2721429</xdr:colOff>
      <xdr:row>161</xdr:row>
      <xdr:rowOff>108857</xdr:rowOff>
    </xdr:to>
    <xdr:sp macro="" textlink="">
      <xdr:nvSpPr>
        <xdr:cNvPr id="56" name="직사각형 55"/>
        <xdr:cNvSpPr/>
      </xdr:nvSpPr>
      <xdr:spPr>
        <a:xfrm>
          <a:off x="10853055" y="31568570"/>
          <a:ext cx="9089574" cy="1088573"/>
        </a:xfrm>
        <a:prstGeom prst="rect">
          <a:avLst/>
        </a:prstGeom>
        <a:solidFill>
          <a:schemeClr val="accent1">
            <a:alpha val="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15</xdr:col>
      <xdr:colOff>370108</xdr:colOff>
      <xdr:row>167</xdr:row>
      <xdr:rowOff>10884</xdr:rowOff>
    </xdr:from>
    <xdr:to>
      <xdr:col>17</xdr:col>
      <xdr:colOff>2775851</xdr:colOff>
      <xdr:row>175</xdr:row>
      <xdr:rowOff>87085</xdr:rowOff>
    </xdr:to>
    <xdr:sp macro="" textlink="">
      <xdr:nvSpPr>
        <xdr:cNvPr id="57" name="직사각형 56"/>
        <xdr:cNvSpPr/>
      </xdr:nvSpPr>
      <xdr:spPr>
        <a:xfrm>
          <a:off x="12910451" y="34311770"/>
          <a:ext cx="7086600" cy="1828801"/>
        </a:xfrm>
        <a:prstGeom prst="rect">
          <a:avLst/>
        </a:prstGeom>
        <a:solidFill>
          <a:schemeClr val="accent1">
            <a:alpha val="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16</xdr:col>
      <xdr:colOff>702128</xdr:colOff>
      <xdr:row>161</xdr:row>
      <xdr:rowOff>108856</xdr:rowOff>
    </xdr:from>
    <xdr:to>
      <xdr:col>16</xdr:col>
      <xdr:colOff>1758037</xdr:colOff>
      <xdr:row>167</xdr:row>
      <xdr:rowOff>10883</xdr:rowOff>
    </xdr:to>
    <xdr:cxnSp macro="">
      <xdr:nvCxnSpPr>
        <xdr:cNvPr id="59" name="꺾인 연결선 58"/>
        <xdr:cNvCxnSpPr>
          <a:stCxn id="56" idx="2"/>
          <a:endCxn id="57" idx="0"/>
        </xdr:cNvCxnSpPr>
      </xdr:nvCxnSpPr>
      <xdr:spPr>
        <a:xfrm rot="16200000" flipH="1">
          <a:off x="15359740" y="33217758"/>
          <a:ext cx="1132113" cy="1055909"/>
        </a:xfrm>
        <a:prstGeom prst="bentConnector3">
          <a:avLst>
            <a:gd name="adj1" fmla="val 50000"/>
          </a:avLst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10883</xdr:colOff>
      <xdr:row>148</xdr:row>
      <xdr:rowOff>119742</xdr:rowOff>
    </xdr:from>
    <xdr:to>
      <xdr:col>16</xdr:col>
      <xdr:colOff>10886</xdr:colOff>
      <xdr:row>151</xdr:row>
      <xdr:rowOff>43542</xdr:rowOff>
    </xdr:to>
    <xdr:sp macro="" textlink="">
      <xdr:nvSpPr>
        <xdr:cNvPr id="68" name="직사각형 67"/>
        <xdr:cNvSpPr/>
      </xdr:nvSpPr>
      <xdr:spPr>
        <a:xfrm>
          <a:off x="8784769" y="30969856"/>
          <a:ext cx="5921831" cy="446315"/>
        </a:xfrm>
        <a:prstGeom prst="rect">
          <a:avLst/>
        </a:prstGeom>
        <a:solidFill>
          <a:schemeClr val="accent1">
            <a:alpha val="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14</xdr:col>
      <xdr:colOff>195943</xdr:colOff>
      <xdr:row>165</xdr:row>
      <xdr:rowOff>119741</xdr:rowOff>
    </xdr:from>
    <xdr:to>
      <xdr:col>15</xdr:col>
      <xdr:colOff>152398</xdr:colOff>
      <xdr:row>167</xdr:row>
      <xdr:rowOff>54429</xdr:rowOff>
    </xdr:to>
    <xdr:sp macro="" textlink="">
      <xdr:nvSpPr>
        <xdr:cNvPr id="69" name="직사각형 68"/>
        <xdr:cNvSpPr/>
      </xdr:nvSpPr>
      <xdr:spPr>
        <a:xfrm>
          <a:off x="10689772" y="34028741"/>
          <a:ext cx="2002969" cy="326574"/>
        </a:xfrm>
        <a:prstGeom prst="rect">
          <a:avLst/>
        </a:prstGeom>
        <a:solidFill>
          <a:schemeClr val="accent1">
            <a:alpha val="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13</xdr:col>
      <xdr:colOff>10882</xdr:colOff>
      <xdr:row>149</xdr:row>
      <xdr:rowOff>168727</xdr:rowOff>
    </xdr:from>
    <xdr:to>
      <xdr:col>14</xdr:col>
      <xdr:colOff>195942</xdr:colOff>
      <xdr:row>166</xdr:row>
      <xdr:rowOff>108855</xdr:rowOff>
    </xdr:to>
    <xdr:cxnSp macro="">
      <xdr:nvCxnSpPr>
        <xdr:cNvPr id="71" name="꺾인 연결선 70"/>
        <xdr:cNvCxnSpPr>
          <a:stCxn id="68" idx="1"/>
          <a:endCxn id="69" idx="1"/>
        </xdr:cNvCxnSpPr>
      </xdr:nvCxnSpPr>
      <xdr:spPr>
        <a:xfrm rot="10800000" flipH="1" flipV="1">
          <a:off x="8784768" y="31193013"/>
          <a:ext cx="1905003" cy="3173185"/>
        </a:xfrm>
        <a:prstGeom prst="bentConnector3">
          <a:avLst>
            <a:gd name="adj1" fmla="val -12000"/>
          </a:avLst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228601</xdr:colOff>
      <xdr:row>34</xdr:row>
      <xdr:rowOff>152400</xdr:rowOff>
    </xdr:from>
    <xdr:to>
      <xdr:col>12</xdr:col>
      <xdr:colOff>76200</xdr:colOff>
      <xdr:row>85</xdr:row>
      <xdr:rowOff>116477</xdr:rowOff>
    </xdr:to>
    <xdr:pic>
      <xdr:nvPicPr>
        <xdr:cNvPr id="77" name="그림 76" descr="운영비1.t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28601" y="7206343"/>
          <a:ext cx="7946570" cy="10675620"/>
        </a:xfrm>
        <a:prstGeom prst="rect">
          <a:avLst/>
        </a:prstGeom>
      </xdr:spPr>
    </xdr:pic>
    <xdr:clientData/>
  </xdr:twoCellAnchor>
  <xdr:twoCellAnchor editAs="oneCell">
    <xdr:from>
      <xdr:col>0</xdr:col>
      <xdr:colOff>424543</xdr:colOff>
      <xdr:row>86</xdr:row>
      <xdr:rowOff>76200</xdr:rowOff>
    </xdr:from>
    <xdr:to>
      <xdr:col>11</xdr:col>
      <xdr:colOff>548858</xdr:colOff>
      <xdr:row>137</xdr:row>
      <xdr:rowOff>18506</xdr:rowOff>
    </xdr:to>
    <xdr:pic>
      <xdr:nvPicPr>
        <xdr:cNvPr id="78" name="그림 77" descr="운영비2.t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24543" y="18015857"/>
          <a:ext cx="7548372" cy="10675620"/>
        </a:xfrm>
        <a:prstGeom prst="rect">
          <a:avLst/>
        </a:prstGeom>
      </xdr:spPr>
    </xdr:pic>
    <xdr:clientData/>
  </xdr:twoCellAnchor>
  <xdr:twoCellAnchor editAs="oneCell">
    <xdr:from>
      <xdr:col>0</xdr:col>
      <xdr:colOff>272144</xdr:colOff>
      <xdr:row>137</xdr:row>
      <xdr:rowOff>130629</xdr:rowOff>
    </xdr:from>
    <xdr:to>
      <xdr:col>11</xdr:col>
      <xdr:colOff>396459</xdr:colOff>
      <xdr:row>192</xdr:row>
      <xdr:rowOff>72934</xdr:rowOff>
    </xdr:to>
    <xdr:pic>
      <xdr:nvPicPr>
        <xdr:cNvPr id="79" name="그림 78" descr="운영비3.tif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72144" y="28803600"/>
          <a:ext cx="7548372" cy="10675620"/>
        </a:xfrm>
        <a:prstGeom prst="rect">
          <a:avLst/>
        </a:prstGeom>
      </xdr:spPr>
    </xdr:pic>
    <xdr:clientData/>
  </xdr:twoCellAnchor>
  <xdr:twoCellAnchor>
    <xdr:from>
      <xdr:col>15</xdr:col>
      <xdr:colOff>998761</xdr:colOff>
      <xdr:row>113</xdr:row>
      <xdr:rowOff>0</xdr:rowOff>
    </xdr:from>
    <xdr:to>
      <xdr:col>18</xdr:col>
      <xdr:colOff>772883</xdr:colOff>
      <xdr:row>126</xdr:row>
      <xdr:rowOff>4084</xdr:rowOff>
    </xdr:to>
    <xdr:cxnSp macro="">
      <xdr:nvCxnSpPr>
        <xdr:cNvPr id="5" name="꺾인 연결선 4"/>
        <xdr:cNvCxnSpPr>
          <a:stCxn id="22" idx="1"/>
          <a:endCxn id="23" idx="2"/>
        </xdr:cNvCxnSpPr>
      </xdr:nvCxnSpPr>
      <xdr:spPr>
        <a:xfrm rot="10800000">
          <a:off x="13435690" y="23812500"/>
          <a:ext cx="7366907" cy="3052084"/>
        </a:xfrm>
        <a:prstGeom prst="bentConnector2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N7:Z180"/>
  <sheetViews>
    <sheetView tabSelected="1" topLeftCell="J116" zoomScale="70" zoomScaleNormal="70" zoomScalePageLayoutView="70" workbookViewId="0">
      <selection activeCell="R134" sqref="R134"/>
    </sheetView>
  </sheetViews>
  <sheetFormatPr baseColWidth="10" defaultColWidth="8.6640625" defaultRowHeight="13" x14ac:dyDescent="0"/>
  <cols>
    <col min="1" max="13" width="8.6640625" style="4"/>
    <col min="14" max="14" width="22.6640625" style="3" bestFit="1" customWidth="1"/>
    <col min="15" max="15" width="26.6640625" style="4" bestFit="1" customWidth="1"/>
    <col min="16" max="16" width="28.1640625" style="4" bestFit="1" customWidth="1"/>
    <col min="17" max="17" width="33.1640625" style="4" bestFit="1" customWidth="1"/>
    <col min="18" max="18" width="38.1640625" style="4" bestFit="1" customWidth="1"/>
    <col min="19" max="19" width="31.6640625" style="4" bestFit="1" customWidth="1"/>
    <col min="20" max="20" width="23.83203125" style="4" bestFit="1" customWidth="1"/>
    <col min="21" max="21" width="9.6640625" style="4" customWidth="1"/>
    <col min="22" max="22" width="10.5" style="4" customWidth="1"/>
    <col min="23" max="25" width="8.6640625" style="4"/>
    <col min="26" max="26" width="13.1640625" style="4" bestFit="1" customWidth="1"/>
    <col min="27" max="16384" width="8.6640625" style="4"/>
  </cols>
  <sheetData>
    <row r="7" spans="14:20">
      <c r="N7" s="214" t="s">
        <v>101</v>
      </c>
      <c r="O7" s="214"/>
      <c r="P7" s="214"/>
      <c r="Q7" s="214"/>
      <c r="R7" s="214"/>
      <c r="S7" s="214"/>
      <c r="T7" s="214"/>
    </row>
    <row r="8" spans="14:20">
      <c r="N8" s="214"/>
      <c r="O8" s="214"/>
      <c r="P8" s="214"/>
      <c r="Q8" s="214"/>
      <c r="R8" s="214"/>
      <c r="S8" s="214"/>
      <c r="T8" s="214"/>
    </row>
    <row r="9" spans="14:20" ht="14">
      <c r="N9" s="1"/>
      <c r="O9" s="1"/>
      <c r="P9" s="1"/>
      <c r="Q9" s="1"/>
      <c r="R9" s="1"/>
      <c r="S9" s="1"/>
      <c r="T9" s="1"/>
    </row>
    <row r="10" spans="14:20" ht="14">
      <c r="N10" s="1"/>
      <c r="O10" s="1"/>
      <c r="P10" s="1"/>
      <c r="Q10" s="1"/>
      <c r="R10" s="1"/>
      <c r="S10" s="1"/>
      <c r="T10" s="1"/>
    </row>
    <row r="11" spans="14:20" ht="14">
      <c r="N11" s="1"/>
      <c r="O11" s="1"/>
      <c r="P11" s="1"/>
      <c r="Q11" s="1"/>
      <c r="R11" s="1"/>
      <c r="S11" s="1"/>
      <c r="T11" s="1"/>
    </row>
    <row r="12" spans="14:20" ht="14">
      <c r="N12" s="1"/>
      <c r="O12" s="1"/>
      <c r="P12" s="1"/>
      <c r="Q12" s="1"/>
      <c r="R12" s="1"/>
      <c r="S12" s="1"/>
      <c r="T12" s="1"/>
    </row>
    <row r="13" spans="14:20" ht="14">
      <c r="N13" s="1"/>
      <c r="O13" s="119" t="s">
        <v>96</v>
      </c>
      <c r="P13" s="215" t="s">
        <v>102</v>
      </c>
      <c r="Q13" s="215"/>
      <c r="R13" s="215"/>
      <c r="S13" s="215"/>
      <c r="T13" s="215"/>
    </row>
    <row r="14" spans="14:20" ht="14">
      <c r="N14" s="1"/>
      <c r="O14" s="1"/>
      <c r="P14" s="1"/>
      <c r="Q14" s="1"/>
      <c r="R14" s="1"/>
      <c r="S14" s="1"/>
      <c r="T14" s="1"/>
    </row>
    <row r="15" spans="14:20" ht="14">
      <c r="N15" s="1"/>
      <c r="O15" s="215" t="s">
        <v>97</v>
      </c>
      <c r="P15" s="215"/>
      <c r="Q15" s="215"/>
      <c r="R15" s="215"/>
      <c r="S15" s="215"/>
      <c r="T15" s="215"/>
    </row>
    <row r="16" spans="14:20" ht="14">
      <c r="N16" s="1"/>
      <c r="O16" s="1"/>
      <c r="P16" s="1"/>
      <c r="Q16" s="1"/>
      <c r="R16" s="1"/>
      <c r="S16" s="1"/>
      <c r="T16" s="1"/>
    </row>
    <row r="17" spans="14:20" ht="14">
      <c r="N17" s="1"/>
      <c r="O17" s="215" t="s">
        <v>103</v>
      </c>
      <c r="P17" s="215"/>
      <c r="Q17" s="215"/>
      <c r="R17" s="215"/>
      <c r="S17" s="215"/>
      <c r="T17" s="215"/>
    </row>
    <row r="18" spans="14:20" ht="14">
      <c r="N18" s="1"/>
      <c r="O18" s="1"/>
      <c r="P18" s="1"/>
      <c r="Q18" s="1"/>
      <c r="R18" s="1"/>
      <c r="S18" s="1"/>
      <c r="T18" s="1"/>
    </row>
    <row r="19" spans="14:20" ht="14">
      <c r="N19" s="1"/>
      <c r="O19" s="1"/>
      <c r="P19" s="1"/>
      <c r="Q19" s="1"/>
      <c r="R19" s="1"/>
      <c r="S19" s="1"/>
      <c r="T19" s="1"/>
    </row>
    <row r="20" spans="14:20" ht="14">
      <c r="N20" s="1"/>
      <c r="O20" s="1"/>
      <c r="P20" s="1"/>
      <c r="Q20" s="1"/>
      <c r="R20" s="1"/>
      <c r="S20" s="1"/>
      <c r="T20" s="1"/>
    </row>
    <row r="21" spans="14:20" ht="14">
      <c r="N21" s="1"/>
      <c r="O21" s="1"/>
      <c r="P21" s="1"/>
      <c r="Q21" s="1"/>
      <c r="R21" s="1"/>
      <c r="S21" s="1"/>
      <c r="T21" s="1"/>
    </row>
    <row r="22" spans="14:20" ht="14">
      <c r="N22" s="1"/>
      <c r="O22" s="1"/>
      <c r="P22" s="1"/>
      <c r="Q22" s="1"/>
      <c r="R22" s="1"/>
      <c r="S22" s="1"/>
      <c r="T22" s="1"/>
    </row>
    <row r="23" spans="14:20" ht="14">
      <c r="N23" s="1"/>
      <c r="O23" s="1"/>
      <c r="P23" s="1"/>
      <c r="Q23" s="1"/>
      <c r="R23" s="1"/>
      <c r="S23" s="1"/>
      <c r="T23" s="1"/>
    </row>
    <row r="24" spans="14:20" ht="14">
      <c r="N24" s="1"/>
      <c r="O24" s="1"/>
      <c r="P24" s="1"/>
      <c r="Q24" s="1"/>
      <c r="R24" s="1"/>
      <c r="S24" s="1"/>
      <c r="T24" s="1"/>
    </row>
    <row r="25" spans="14:20" ht="14">
      <c r="N25" s="1"/>
      <c r="O25" s="1"/>
      <c r="P25" s="1"/>
      <c r="Q25" s="1"/>
      <c r="R25" s="1"/>
      <c r="S25" s="1"/>
      <c r="T25" s="1"/>
    </row>
    <row r="26" spans="14:20" ht="14">
      <c r="N26" s="1"/>
      <c r="O26" s="1"/>
      <c r="P26" s="1"/>
      <c r="Q26" s="1"/>
      <c r="R26" s="1"/>
      <c r="S26" s="1"/>
      <c r="T26" s="1"/>
    </row>
    <row r="27" spans="14:20" ht="14">
      <c r="N27" s="1"/>
      <c r="O27" s="214" t="s">
        <v>104</v>
      </c>
      <c r="P27" s="214"/>
      <c r="Q27" s="214"/>
      <c r="R27" s="214"/>
      <c r="S27" s="214"/>
      <c r="T27" s="214"/>
    </row>
    <row r="28" spans="14:20" ht="14">
      <c r="N28" s="1"/>
      <c r="O28" s="214"/>
      <c r="P28" s="214"/>
      <c r="Q28" s="214"/>
      <c r="R28" s="214"/>
      <c r="S28" s="214"/>
      <c r="T28" s="214"/>
    </row>
    <row r="29" spans="14:20" ht="14">
      <c r="N29" s="1"/>
      <c r="O29" s="1"/>
      <c r="P29" s="1"/>
      <c r="Q29" s="1"/>
      <c r="R29" s="1"/>
      <c r="S29" s="1"/>
      <c r="T29" s="1"/>
    </row>
    <row r="30" spans="14:20" ht="14">
      <c r="N30" s="1"/>
      <c r="O30" s="1"/>
      <c r="P30" s="1"/>
      <c r="Q30" s="1"/>
      <c r="R30" s="1"/>
      <c r="S30" s="1"/>
      <c r="T30" s="1"/>
    </row>
    <row r="31" spans="14:20" ht="14">
      <c r="N31" s="1"/>
      <c r="O31" s="1" t="s">
        <v>98</v>
      </c>
      <c r="P31" s="1" t="s">
        <v>105</v>
      </c>
      <c r="Q31" s="1" t="s">
        <v>106</v>
      </c>
      <c r="R31" s="1" t="s">
        <v>107</v>
      </c>
      <c r="S31" s="1"/>
      <c r="T31" s="1"/>
    </row>
    <row r="32" spans="14:20" ht="14">
      <c r="N32" s="1"/>
      <c r="O32" s="1"/>
      <c r="P32" s="1"/>
      <c r="Q32" s="1"/>
      <c r="R32" s="1"/>
      <c r="S32" s="1"/>
      <c r="T32" s="1"/>
    </row>
    <row r="33" spans="14:21" ht="14">
      <c r="N33" s="1"/>
      <c r="O33" s="1" t="s">
        <v>99</v>
      </c>
      <c r="P33" s="1" t="s">
        <v>100</v>
      </c>
      <c r="Q33" s="1"/>
      <c r="R33" s="1"/>
      <c r="S33" s="1"/>
      <c r="T33" s="1"/>
    </row>
    <row r="34" spans="14:21" ht="14">
      <c r="N34" s="1"/>
      <c r="O34" s="1"/>
      <c r="P34" s="1"/>
      <c r="Q34" s="1"/>
      <c r="R34" s="1"/>
      <c r="S34" s="1"/>
      <c r="T34" s="1"/>
    </row>
    <row r="41" spans="14:21">
      <c r="O41" s="3"/>
      <c r="P41" s="3"/>
      <c r="Q41" s="3"/>
      <c r="R41" s="3"/>
      <c r="S41" s="3"/>
      <c r="T41" s="3"/>
      <c r="U41" s="3"/>
    </row>
    <row r="42" spans="14:21" ht="21">
      <c r="N42" s="162" t="s">
        <v>108</v>
      </c>
      <c r="O42" s="163"/>
      <c r="P42" s="163"/>
      <c r="Q42" s="163"/>
      <c r="R42" s="163"/>
      <c r="S42" s="163"/>
      <c r="T42" s="163"/>
      <c r="U42" s="5"/>
    </row>
    <row r="43" spans="14:21" ht="14" thickBot="1">
      <c r="N43" s="6"/>
      <c r="O43" s="6"/>
      <c r="P43" s="6"/>
      <c r="Q43" s="6"/>
      <c r="R43" s="6"/>
      <c r="S43" s="6"/>
      <c r="T43" s="6"/>
      <c r="U43" s="5"/>
    </row>
    <row r="44" spans="14:21" ht="18" thickBot="1">
      <c r="N44" s="164" t="s">
        <v>24</v>
      </c>
      <c r="O44" s="165"/>
      <c r="P44" s="165"/>
      <c r="Q44" s="165"/>
      <c r="R44" s="165"/>
      <c r="S44" s="165"/>
      <c r="T44" s="166"/>
      <c r="U44" s="5"/>
    </row>
    <row r="45" spans="14:21" ht="14" thickBot="1">
      <c r="N45" s="6"/>
      <c r="O45" s="6"/>
      <c r="P45" s="6"/>
      <c r="Q45" s="6"/>
      <c r="R45" s="6"/>
      <c r="S45" s="6"/>
      <c r="T45" s="6"/>
      <c r="U45" s="5"/>
    </row>
    <row r="46" spans="14:21">
      <c r="N46" s="167" t="s">
        <v>25</v>
      </c>
      <c r="O46" s="168"/>
      <c r="P46" s="168"/>
      <c r="Q46" s="168"/>
      <c r="R46" s="168"/>
      <c r="S46" s="168"/>
      <c r="T46" s="168"/>
      <c r="U46" s="169"/>
    </row>
    <row r="47" spans="14:21">
      <c r="N47" s="7"/>
      <c r="O47" s="96" t="s">
        <v>52</v>
      </c>
      <c r="P47" s="96" t="s">
        <v>53</v>
      </c>
      <c r="Q47" s="96" t="s">
        <v>54</v>
      </c>
      <c r="R47" s="96" t="s">
        <v>55</v>
      </c>
      <c r="S47" s="96" t="s">
        <v>56</v>
      </c>
      <c r="T47" s="96" t="s">
        <v>57</v>
      </c>
      <c r="U47" s="97" t="s">
        <v>58</v>
      </c>
    </row>
    <row r="48" spans="14:21">
      <c r="N48" s="7" t="s">
        <v>1</v>
      </c>
      <c r="O48" s="8">
        <v>75</v>
      </c>
      <c r="P48" s="8">
        <v>53</v>
      </c>
      <c r="Q48" s="8">
        <v>25</v>
      </c>
      <c r="R48" s="8">
        <v>76</v>
      </c>
      <c r="S48" s="8">
        <v>82</v>
      </c>
      <c r="T48" s="8">
        <v>26</v>
      </c>
      <c r="U48" s="10">
        <v>337</v>
      </c>
    </row>
    <row r="49" spans="14:21">
      <c r="N49" s="7" t="s">
        <v>2</v>
      </c>
      <c r="O49" s="8">
        <v>75</v>
      </c>
      <c r="P49" s="8">
        <v>53</v>
      </c>
      <c r="Q49" s="8">
        <v>25</v>
      </c>
      <c r="R49" s="8">
        <v>76</v>
      </c>
      <c r="S49" s="11" t="s">
        <v>26</v>
      </c>
      <c r="T49" s="8">
        <v>26</v>
      </c>
      <c r="U49" s="10">
        <v>255</v>
      </c>
    </row>
    <row r="50" spans="14:21">
      <c r="N50" s="7" t="s">
        <v>111</v>
      </c>
      <c r="O50" s="8">
        <v>75</v>
      </c>
      <c r="P50" s="8">
        <v>53</v>
      </c>
      <c r="Q50" s="8">
        <v>25</v>
      </c>
      <c r="R50" s="8">
        <v>76</v>
      </c>
      <c r="S50" s="11" t="s">
        <v>4</v>
      </c>
      <c r="T50" s="8">
        <v>26</v>
      </c>
      <c r="U50" s="10">
        <v>255</v>
      </c>
    </row>
    <row r="51" spans="14:21" ht="14" thickBot="1">
      <c r="N51" s="12" t="s">
        <v>3</v>
      </c>
      <c r="O51" s="13">
        <v>75</v>
      </c>
      <c r="P51" s="13">
        <v>53</v>
      </c>
      <c r="Q51" s="13">
        <v>25</v>
      </c>
      <c r="R51" s="13">
        <v>76</v>
      </c>
      <c r="S51" s="14" t="s">
        <v>4</v>
      </c>
      <c r="T51" s="13">
        <v>26</v>
      </c>
      <c r="U51" s="15">
        <v>255</v>
      </c>
    </row>
    <row r="52" spans="14:21">
      <c r="N52" s="16"/>
      <c r="O52" s="16"/>
      <c r="P52" s="6"/>
      <c r="Q52" s="6"/>
      <c r="R52" s="6"/>
      <c r="S52" s="6"/>
      <c r="T52" s="6"/>
      <c r="U52" s="5"/>
    </row>
    <row r="53" spans="14:21">
      <c r="N53" s="16"/>
      <c r="O53" s="16"/>
      <c r="P53" s="6"/>
      <c r="Q53" s="6"/>
      <c r="R53" s="6"/>
      <c r="S53" s="6"/>
      <c r="T53" s="6"/>
      <c r="U53" s="5"/>
    </row>
    <row r="54" spans="14:21" ht="14" thickBot="1">
      <c r="N54" s="6"/>
      <c r="O54" s="6"/>
      <c r="P54" s="6"/>
      <c r="Q54" s="6"/>
      <c r="R54" s="6"/>
      <c r="S54" s="6"/>
      <c r="T54" s="6"/>
      <c r="U54" s="5"/>
    </row>
    <row r="55" spans="14:21">
      <c r="N55" s="167" t="s">
        <v>27</v>
      </c>
      <c r="O55" s="168"/>
      <c r="P55" s="168"/>
      <c r="Q55" s="168"/>
      <c r="R55" s="168"/>
      <c r="S55" s="168"/>
      <c r="T55" s="169"/>
      <c r="U55" s="5"/>
    </row>
    <row r="56" spans="14:21" ht="34.25" customHeight="1">
      <c r="N56" s="17"/>
      <c r="O56" s="18" t="s">
        <v>6</v>
      </c>
      <c r="P56" s="175" t="s">
        <v>7</v>
      </c>
      <c r="Q56" s="175"/>
      <c r="R56" s="19" t="s">
        <v>28</v>
      </c>
      <c r="S56" s="170" t="s">
        <v>29</v>
      </c>
      <c r="T56" s="171"/>
      <c r="U56" s="5"/>
    </row>
    <row r="57" spans="14:21">
      <c r="N57" s="99" t="s">
        <v>8</v>
      </c>
      <c r="O57" s="20">
        <v>73790</v>
      </c>
      <c r="P57" s="21" t="s">
        <v>12</v>
      </c>
      <c r="Q57" s="176">
        <v>2061</v>
      </c>
      <c r="R57" s="22">
        <v>35.803008248423097</v>
      </c>
      <c r="S57" s="177"/>
      <c r="T57" s="178"/>
      <c r="U57" s="5"/>
    </row>
    <row r="58" spans="14:21">
      <c r="N58" s="99" t="s">
        <v>9</v>
      </c>
      <c r="O58" s="20">
        <v>2460</v>
      </c>
      <c r="P58" s="21" t="s">
        <v>12</v>
      </c>
      <c r="Q58" s="176"/>
      <c r="R58" s="22">
        <v>1.1935953420669578</v>
      </c>
      <c r="S58" s="177"/>
      <c r="T58" s="178"/>
      <c r="U58" s="5"/>
    </row>
    <row r="59" spans="14:21">
      <c r="N59" s="99" t="s">
        <v>10</v>
      </c>
      <c r="O59" s="20">
        <v>8333</v>
      </c>
      <c r="P59" s="21" t="s">
        <v>12</v>
      </c>
      <c r="Q59" s="176"/>
      <c r="R59" s="22">
        <v>4.0431829209121783</v>
      </c>
      <c r="S59" s="177"/>
      <c r="T59" s="178"/>
      <c r="U59" s="5"/>
    </row>
    <row r="60" spans="14:21" ht="14" thickBot="1">
      <c r="N60" s="100" t="s">
        <v>5</v>
      </c>
      <c r="O60" s="23">
        <v>84583</v>
      </c>
      <c r="P60" s="24"/>
      <c r="Q60" s="24"/>
      <c r="R60" s="25">
        <f>O60/Q57</f>
        <v>41.039786511402234</v>
      </c>
      <c r="S60" s="179"/>
      <c r="T60" s="180"/>
      <c r="U60" s="5"/>
    </row>
    <row r="61" spans="14:21">
      <c r="N61" s="16"/>
      <c r="O61" s="26"/>
      <c r="P61" s="16"/>
      <c r="Q61" s="16"/>
      <c r="R61" s="27"/>
      <c r="S61" s="16"/>
      <c r="T61" s="16"/>
      <c r="U61" s="5"/>
    </row>
    <row r="62" spans="14:21" ht="14" thickBot="1">
      <c r="N62" s="6"/>
      <c r="O62" s="6"/>
      <c r="P62" s="6"/>
      <c r="Q62" s="6"/>
      <c r="R62" s="6"/>
      <c r="S62" s="6"/>
      <c r="T62" s="6"/>
      <c r="U62" s="5"/>
    </row>
    <row r="63" spans="14:21" ht="14" thickBot="1">
      <c r="N63" s="172" t="s">
        <v>30</v>
      </c>
      <c r="O63" s="173"/>
      <c r="P63" s="173"/>
      <c r="Q63" s="173"/>
      <c r="R63" s="173"/>
      <c r="S63" s="173"/>
      <c r="T63" s="174"/>
      <c r="U63" s="5"/>
    </row>
    <row r="64" spans="14:21" ht="45" customHeight="1">
      <c r="N64" s="28" t="s">
        <v>11</v>
      </c>
      <c r="O64" s="29" t="s">
        <v>31</v>
      </c>
      <c r="P64" s="30" t="s">
        <v>32</v>
      </c>
      <c r="Q64" s="184" t="s">
        <v>14</v>
      </c>
      <c r="R64" s="185"/>
      <c r="S64" s="186" t="s">
        <v>13</v>
      </c>
      <c r="T64" s="187"/>
      <c r="U64" s="31"/>
    </row>
    <row r="65" spans="14:21">
      <c r="N65" s="182">
        <f>R60</f>
        <v>41.039786511402234</v>
      </c>
      <c r="O65" s="32" t="s">
        <v>1</v>
      </c>
      <c r="P65" s="33">
        <v>337</v>
      </c>
      <c r="Q65" s="181">
        <f>(P65*$N$65)/100</f>
        <v>138.30408054342553</v>
      </c>
      <c r="R65" s="181"/>
      <c r="S65" s="177" t="s">
        <v>109</v>
      </c>
      <c r="T65" s="178"/>
      <c r="U65" s="16"/>
    </row>
    <row r="66" spans="14:21">
      <c r="N66" s="182"/>
      <c r="O66" s="32" t="s">
        <v>2</v>
      </c>
      <c r="P66" s="33">
        <v>255</v>
      </c>
      <c r="Q66" s="181">
        <f>(P66*$N$65)/100</f>
        <v>104.65145560407569</v>
      </c>
      <c r="R66" s="181"/>
      <c r="S66" s="177"/>
      <c r="T66" s="178"/>
      <c r="U66" s="16"/>
    </row>
    <row r="67" spans="14:21">
      <c r="N67" s="182"/>
      <c r="O67" s="32" t="s">
        <v>111</v>
      </c>
      <c r="P67" s="33">
        <v>255</v>
      </c>
      <c r="Q67" s="181">
        <f>(P67*$N$65)/100</f>
        <v>104.65145560407569</v>
      </c>
      <c r="R67" s="181"/>
      <c r="S67" s="177"/>
      <c r="T67" s="178"/>
      <c r="U67" s="16"/>
    </row>
    <row r="68" spans="14:21" ht="14" thickBot="1">
      <c r="N68" s="183"/>
      <c r="O68" s="34" t="s">
        <v>3</v>
      </c>
      <c r="P68" s="35">
        <v>255</v>
      </c>
      <c r="Q68" s="191">
        <f>(P68*$N$65)/100</f>
        <v>104.65145560407569</v>
      </c>
      <c r="R68" s="191"/>
      <c r="S68" s="179"/>
      <c r="T68" s="180"/>
      <c r="U68" s="16"/>
    </row>
    <row r="69" spans="14:21">
      <c r="N69" s="5"/>
      <c r="O69" s="5"/>
      <c r="P69" s="5"/>
      <c r="Q69" s="5"/>
      <c r="R69" s="5"/>
      <c r="S69" s="5"/>
      <c r="T69" s="5"/>
      <c r="U69" s="5"/>
    </row>
    <row r="70" spans="14:21" ht="14" thickBot="1">
      <c r="N70" s="5"/>
      <c r="O70" s="5"/>
      <c r="P70" s="5"/>
      <c r="Q70" s="5"/>
      <c r="R70" s="5"/>
      <c r="S70" s="5"/>
      <c r="T70" s="5"/>
      <c r="U70" s="5"/>
    </row>
    <row r="71" spans="14:21" ht="18" thickBot="1">
      <c r="N71" s="188" t="s">
        <v>33</v>
      </c>
      <c r="O71" s="189"/>
      <c r="P71" s="189"/>
      <c r="Q71" s="189"/>
      <c r="R71" s="189"/>
      <c r="S71" s="189"/>
      <c r="T71" s="190"/>
      <c r="U71" s="5"/>
    </row>
    <row r="72" spans="14:21" ht="14" thickBot="1">
      <c r="N72" s="5"/>
      <c r="O72" s="5"/>
      <c r="P72" s="5"/>
      <c r="Q72" s="5"/>
      <c r="R72" s="5"/>
      <c r="S72" s="5"/>
      <c r="T72" s="5"/>
      <c r="U72" s="5"/>
    </row>
    <row r="73" spans="14:21">
      <c r="N73" s="219" t="s">
        <v>34</v>
      </c>
      <c r="O73" s="220"/>
      <c r="P73" s="220"/>
      <c r="Q73" s="220"/>
      <c r="R73" s="220"/>
      <c r="S73" s="220"/>
      <c r="T73" s="221"/>
      <c r="U73" s="36"/>
    </row>
    <row r="74" spans="14:21" ht="38" customHeight="1">
      <c r="N74" s="37"/>
      <c r="O74" s="38" t="s">
        <v>15</v>
      </c>
      <c r="P74" s="195" t="s">
        <v>35</v>
      </c>
      <c r="Q74" s="195"/>
      <c r="R74" s="38" t="s">
        <v>16</v>
      </c>
      <c r="S74" s="38" t="s">
        <v>36</v>
      </c>
      <c r="T74" s="39" t="s">
        <v>37</v>
      </c>
      <c r="U74" s="40"/>
    </row>
    <row r="75" spans="14:21" ht="29.5" customHeight="1" thickBot="1">
      <c r="N75" s="98" t="s">
        <v>60</v>
      </c>
      <c r="O75" s="23">
        <v>3</v>
      </c>
      <c r="P75" s="24" t="s">
        <v>0</v>
      </c>
      <c r="Q75" s="41">
        <f>S82/1000</f>
        <v>3799.1405999999997</v>
      </c>
      <c r="R75" s="42">
        <v>54.45</v>
      </c>
      <c r="S75" s="42">
        <v>4.133</v>
      </c>
      <c r="T75" s="43">
        <f>O75*Q75*R75*S75/1000</f>
        <v>2564.8968871023303</v>
      </c>
      <c r="U75" s="44"/>
    </row>
    <row r="76" spans="14:21" ht="14" thickBot="1">
      <c r="N76" s="16"/>
      <c r="O76" s="26"/>
      <c r="P76" s="16"/>
      <c r="Q76" s="45"/>
      <c r="R76" s="46"/>
      <c r="S76" s="46"/>
      <c r="T76" s="26"/>
      <c r="U76" s="44"/>
    </row>
    <row r="77" spans="14:21">
      <c r="N77" s="219" t="s">
        <v>38</v>
      </c>
      <c r="O77" s="220"/>
      <c r="P77" s="220"/>
      <c r="Q77" s="220"/>
      <c r="R77" s="220"/>
      <c r="S77" s="220"/>
      <c r="T77" s="221"/>
      <c r="U77" s="36"/>
    </row>
    <row r="78" spans="14:21" ht="36" customHeight="1">
      <c r="N78" s="47"/>
      <c r="O78" s="38" t="s">
        <v>17</v>
      </c>
      <c r="P78" s="38" t="s">
        <v>21</v>
      </c>
      <c r="Q78" s="38" t="s">
        <v>22</v>
      </c>
      <c r="R78" s="38" t="s">
        <v>39</v>
      </c>
      <c r="S78" s="48" t="s">
        <v>23</v>
      </c>
      <c r="T78" s="39" t="s">
        <v>13</v>
      </c>
      <c r="U78" s="5"/>
    </row>
    <row r="79" spans="14:21">
      <c r="N79" s="193" t="s">
        <v>59</v>
      </c>
      <c r="O79" s="21" t="s">
        <v>18</v>
      </c>
      <c r="P79" s="49">
        <v>261</v>
      </c>
      <c r="Q79" s="49">
        <v>444</v>
      </c>
      <c r="R79" s="49">
        <v>23.95</v>
      </c>
      <c r="S79" s="49">
        <f>P79*Q79*R79</f>
        <v>2775421.8</v>
      </c>
      <c r="T79" s="50"/>
      <c r="U79" s="5"/>
    </row>
    <row r="80" spans="14:21">
      <c r="N80" s="193"/>
      <c r="O80" s="21" t="s">
        <v>19</v>
      </c>
      <c r="P80" s="49">
        <v>52</v>
      </c>
      <c r="Q80" s="49">
        <v>422</v>
      </c>
      <c r="R80" s="49">
        <v>23.95</v>
      </c>
      <c r="S80" s="49">
        <f t="shared" ref="S80:S81" si="0">P80*Q80*R80</f>
        <v>525558.79999999993</v>
      </c>
      <c r="T80" s="50"/>
      <c r="U80" s="5"/>
    </row>
    <row r="81" spans="14:21">
      <c r="N81" s="193"/>
      <c r="O81" s="51" t="s">
        <v>20</v>
      </c>
      <c r="P81" s="49">
        <v>52</v>
      </c>
      <c r="Q81" s="49">
        <v>400</v>
      </c>
      <c r="R81" s="49">
        <v>23.95</v>
      </c>
      <c r="S81" s="49">
        <f t="shared" si="0"/>
        <v>498160</v>
      </c>
      <c r="T81" s="50"/>
      <c r="U81" s="5"/>
    </row>
    <row r="82" spans="14:21" ht="14" thickBot="1">
      <c r="N82" s="194"/>
      <c r="O82" s="52" t="s">
        <v>5</v>
      </c>
      <c r="P82" s="24">
        <v>365</v>
      </c>
      <c r="Q82" s="24">
        <v>1266</v>
      </c>
      <c r="R82" s="24"/>
      <c r="S82" s="53">
        <f>SUM(S79:S81)</f>
        <v>3799140.5999999996</v>
      </c>
      <c r="T82" s="54"/>
      <c r="U82" s="5"/>
    </row>
    <row r="83" spans="14:21">
      <c r="N83" s="5"/>
      <c r="O83" s="5"/>
      <c r="P83" s="5"/>
      <c r="Q83" s="5"/>
      <c r="R83" s="5"/>
      <c r="S83" s="5"/>
      <c r="T83" s="5"/>
      <c r="U83" s="5"/>
    </row>
    <row r="84" spans="14:21">
      <c r="N84" s="5"/>
      <c r="O84" s="5"/>
      <c r="P84" s="5"/>
      <c r="Q84" s="5"/>
      <c r="R84" s="5"/>
      <c r="S84" s="5"/>
      <c r="T84" s="5"/>
      <c r="U84" s="5"/>
    </row>
    <row r="85" spans="14:21">
      <c r="N85" s="5"/>
      <c r="O85" s="5"/>
      <c r="P85" s="5"/>
      <c r="Q85" s="5"/>
      <c r="R85" s="5"/>
      <c r="S85" s="5"/>
      <c r="T85" s="5"/>
      <c r="U85" s="5"/>
    </row>
    <row r="86" spans="14:21">
      <c r="N86" s="5"/>
      <c r="O86" s="5"/>
      <c r="P86" s="5"/>
      <c r="Q86" s="5"/>
      <c r="R86" s="5"/>
      <c r="S86" s="5"/>
      <c r="T86" s="5"/>
      <c r="U86" s="5"/>
    </row>
    <row r="87" spans="14:21">
      <c r="N87" s="5"/>
      <c r="O87" s="5"/>
      <c r="P87" s="5"/>
      <c r="Q87" s="5"/>
      <c r="R87" s="5"/>
      <c r="S87" s="5"/>
      <c r="T87" s="5"/>
      <c r="U87" s="5"/>
    </row>
    <row r="88" spans="14:21">
      <c r="N88" s="5"/>
      <c r="O88" s="5"/>
      <c r="P88" s="5"/>
      <c r="Q88" s="5"/>
      <c r="R88" s="5"/>
      <c r="S88" s="5"/>
      <c r="T88" s="5"/>
      <c r="U88" s="5"/>
    </row>
    <row r="89" spans="14:21">
      <c r="N89" s="5"/>
      <c r="O89" s="5"/>
      <c r="P89" s="5"/>
      <c r="Q89" s="5"/>
      <c r="R89" s="5"/>
      <c r="S89" s="5"/>
      <c r="T89" s="5"/>
      <c r="U89" s="5"/>
    </row>
    <row r="90" spans="14:21">
      <c r="N90" s="5"/>
      <c r="O90" s="5"/>
      <c r="P90" s="5"/>
      <c r="Q90" s="5"/>
      <c r="R90" s="5"/>
      <c r="S90" s="5"/>
      <c r="T90" s="5"/>
      <c r="U90" s="5"/>
    </row>
    <row r="91" spans="14:21">
      <c r="N91" s="5"/>
      <c r="O91" s="5"/>
      <c r="P91" s="5"/>
      <c r="Q91" s="5"/>
      <c r="R91" s="5"/>
      <c r="S91" s="5"/>
      <c r="T91" s="5"/>
      <c r="U91" s="5"/>
    </row>
    <row r="92" spans="14:21" ht="14" thickBot="1">
      <c r="N92" s="5"/>
      <c r="O92" s="5"/>
      <c r="P92" s="5"/>
      <c r="Q92" s="5"/>
      <c r="R92" s="5"/>
      <c r="S92" s="5"/>
      <c r="T92" s="5"/>
      <c r="U92" s="5"/>
    </row>
    <row r="93" spans="14:21">
      <c r="N93" s="145" t="s">
        <v>40</v>
      </c>
      <c r="O93" s="146"/>
      <c r="P93" s="146"/>
      <c r="Q93" s="146"/>
      <c r="R93" s="146"/>
      <c r="S93" s="146"/>
      <c r="T93" s="147"/>
      <c r="U93" s="55"/>
    </row>
    <row r="94" spans="14:21" ht="17.5" customHeight="1">
      <c r="N94" s="196"/>
      <c r="O94" s="192" t="s">
        <v>61</v>
      </c>
      <c r="P94" s="192" t="s">
        <v>62</v>
      </c>
      <c r="Q94" s="192"/>
      <c r="R94" s="192" t="s">
        <v>63</v>
      </c>
      <c r="S94" s="192"/>
      <c r="T94" s="101" t="s">
        <v>64</v>
      </c>
      <c r="U94" s="57"/>
    </row>
    <row r="95" spans="14:21">
      <c r="N95" s="196"/>
      <c r="O95" s="192"/>
      <c r="P95" s="102" t="s">
        <v>65</v>
      </c>
      <c r="Q95" s="96" t="s">
        <v>66</v>
      </c>
      <c r="R95" s="102" t="s">
        <v>67</v>
      </c>
      <c r="S95" s="96" t="s">
        <v>68</v>
      </c>
      <c r="T95" s="101"/>
      <c r="U95" s="36"/>
    </row>
    <row r="96" spans="14:21" ht="26">
      <c r="N96" s="103" t="s">
        <v>69</v>
      </c>
      <c r="O96" s="58">
        <v>54.45</v>
      </c>
      <c r="P96" s="59">
        <v>2110000</v>
      </c>
      <c r="Q96" s="60">
        <v>30</v>
      </c>
      <c r="R96" s="59">
        <v>10050000</v>
      </c>
      <c r="S96" s="60">
        <v>1</v>
      </c>
      <c r="T96" s="56"/>
      <c r="U96" s="61"/>
    </row>
    <row r="97" spans="14:21" ht="26">
      <c r="N97" s="103" t="s">
        <v>70</v>
      </c>
      <c r="O97" s="159">
        <f>O96*P96*Q96</f>
        <v>3446685000</v>
      </c>
      <c r="P97" s="159"/>
      <c r="Q97" s="159"/>
      <c r="R97" s="159">
        <f>R96*O96</f>
        <v>547222500</v>
      </c>
      <c r="S97" s="159"/>
      <c r="T97" s="56"/>
      <c r="U97" s="62"/>
    </row>
    <row r="98" spans="14:21" ht="27" thickBot="1">
      <c r="N98" s="104" t="s">
        <v>71</v>
      </c>
      <c r="O98" s="203">
        <f>(O97+R97+T97)/1000000</f>
        <v>3993.9074999999998</v>
      </c>
      <c r="P98" s="204"/>
      <c r="Q98" s="204"/>
      <c r="R98" s="204"/>
      <c r="S98" s="204"/>
      <c r="T98" s="205"/>
      <c r="U98" s="62"/>
    </row>
    <row r="99" spans="14:21">
      <c r="N99" s="5"/>
      <c r="O99" s="5"/>
      <c r="P99" s="5"/>
      <c r="Q99" s="5"/>
      <c r="R99" s="5"/>
      <c r="S99" s="5"/>
      <c r="T99" s="36"/>
      <c r="U99" s="36"/>
    </row>
    <row r="100" spans="14:21" ht="14" thickBot="1">
      <c r="N100" s="5"/>
      <c r="O100" s="5"/>
      <c r="P100" s="5"/>
      <c r="Q100" s="5"/>
      <c r="R100" s="5"/>
      <c r="S100" s="5"/>
      <c r="T100" s="36"/>
      <c r="U100" s="36"/>
    </row>
    <row r="101" spans="14:21">
      <c r="N101" s="145" t="s">
        <v>41</v>
      </c>
      <c r="O101" s="146"/>
      <c r="P101" s="147"/>
      <c r="Q101" s="5"/>
      <c r="R101" s="5"/>
      <c r="S101" s="5"/>
      <c r="T101" s="36"/>
      <c r="U101" s="36"/>
    </row>
    <row r="102" spans="14:21" ht="27" thickBot="1">
      <c r="N102" s="105" t="s">
        <v>72</v>
      </c>
      <c r="O102" s="148">
        <f>(T75+O98)/100</f>
        <v>65.588043871023302</v>
      </c>
      <c r="P102" s="149"/>
      <c r="Q102" s="5"/>
      <c r="R102" s="5"/>
      <c r="S102" s="5"/>
      <c r="T102" s="36"/>
      <c r="U102" s="63"/>
    </row>
    <row r="103" spans="14:21" ht="14" thickBot="1">
      <c r="O103" s="3"/>
      <c r="P103" s="3"/>
      <c r="Q103" s="3"/>
      <c r="R103" s="3"/>
      <c r="S103" s="3"/>
      <c r="T103" s="3"/>
      <c r="U103" s="3"/>
    </row>
    <row r="104" spans="14:21" ht="18" thickBot="1">
      <c r="N104" s="188" t="s">
        <v>42</v>
      </c>
      <c r="O104" s="189"/>
      <c r="P104" s="189"/>
      <c r="Q104" s="189"/>
      <c r="R104" s="189"/>
      <c r="S104" s="189"/>
      <c r="T104" s="190"/>
      <c r="U104" s="3"/>
    </row>
    <row r="105" spans="14:21">
      <c r="O105" s="3"/>
      <c r="P105" s="3"/>
      <c r="Q105" s="3"/>
      <c r="R105" s="3"/>
      <c r="S105" s="3"/>
      <c r="T105" s="3"/>
      <c r="U105" s="3"/>
    </row>
    <row r="106" spans="14:21" ht="14" thickBot="1"/>
    <row r="107" spans="14:21">
      <c r="N107" s="155" t="s">
        <v>43</v>
      </c>
      <c r="O107" s="156"/>
      <c r="P107" s="156"/>
      <c r="Q107" s="156"/>
      <c r="R107" s="157"/>
    </row>
    <row r="108" spans="14:21">
      <c r="N108" s="197" t="s">
        <v>44</v>
      </c>
      <c r="O108" s="198"/>
      <c r="P108" s="198"/>
      <c r="Q108" s="198"/>
      <c r="R108" s="199"/>
    </row>
    <row r="109" spans="14:21">
      <c r="N109" s="7"/>
      <c r="O109" s="106" t="s">
        <v>73</v>
      </c>
      <c r="P109" s="106" t="s">
        <v>74</v>
      </c>
      <c r="Q109" s="106" t="s">
        <v>75</v>
      </c>
      <c r="R109" s="107" t="s">
        <v>58</v>
      </c>
    </row>
    <row r="110" spans="14:21">
      <c r="N110" s="108" t="s">
        <v>1</v>
      </c>
      <c r="O110" s="90">
        <f>$O$121</f>
        <v>15.285</v>
      </c>
      <c r="P110" s="89">
        <f>S125</f>
        <v>14.646992099999999</v>
      </c>
      <c r="Q110" s="89">
        <f>P134</f>
        <v>54.617974999999994</v>
      </c>
      <c r="R110" s="120">
        <f>O110+P110+Q110</f>
        <v>84.549967099999989</v>
      </c>
    </row>
    <row r="111" spans="14:21">
      <c r="N111" s="108" t="s">
        <v>2</v>
      </c>
      <c r="O111" s="90">
        <f t="shared" ref="O111:O113" si="1">$O$121</f>
        <v>15.285</v>
      </c>
      <c r="P111" s="89">
        <f t="shared" ref="P111:P113" si="2">S126</f>
        <v>17.326992099999998</v>
      </c>
      <c r="Q111" s="32">
        <v>54.62</v>
      </c>
      <c r="R111" s="120">
        <f t="shared" ref="R111:R113" si="3">O111+P111+Q111</f>
        <v>87.231992099999985</v>
      </c>
    </row>
    <row r="112" spans="14:21">
      <c r="N112" s="108" t="s">
        <v>111</v>
      </c>
      <c r="O112" s="90">
        <f t="shared" si="1"/>
        <v>15.285</v>
      </c>
      <c r="P112" s="89">
        <f t="shared" si="2"/>
        <v>13.466992099999997</v>
      </c>
      <c r="Q112" s="32">
        <v>54.62</v>
      </c>
      <c r="R112" s="120">
        <f t="shared" si="3"/>
        <v>83.3719921</v>
      </c>
    </row>
    <row r="113" spans="14:26" ht="14" thickBot="1">
      <c r="N113" s="109" t="s">
        <v>3</v>
      </c>
      <c r="O113" s="94">
        <f t="shared" si="1"/>
        <v>15.285</v>
      </c>
      <c r="P113" s="93">
        <f t="shared" si="2"/>
        <v>14.356992099999998</v>
      </c>
      <c r="Q113" s="34">
        <v>54.62</v>
      </c>
      <c r="R113" s="122">
        <f t="shared" si="3"/>
        <v>84.261992099999986</v>
      </c>
    </row>
    <row r="115" spans="14:26" ht="14" thickBot="1"/>
    <row r="116" spans="14:26">
      <c r="N116" s="155" t="s">
        <v>45</v>
      </c>
      <c r="O116" s="156"/>
      <c r="P116" s="156"/>
      <c r="Q116" s="156"/>
      <c r="R116" s="157"/>
      <c r="Z116" s="64"/>
    </row>
    <row r="117" spans="14:26">
      <c r="N117" s="200" t="s">
        <v>79</v>
      </c>
      <c r="O117" s="201"/>
      <c r="P117" s="201"/>
      <c r="Q117" s="201"/>
      <c r="R117" s="202"/>
      <c r="S117" s="65"/>
      <c r="T117" s="65"/>
    </row>
    <row r="118" spans="14:26">
      <c r="N118" s="110"/>
      <c r="O118" s="111" t="s">
        <v>80</v>
      </c>
      <c r="P118" s="111" t="s">
        <v>81</v>
      </c>
      <c r="Q118" s="111" t="s">
        <v>82</v>
      </c>
      <c r="R118" s="112" t="s">
        <v>83</v>
      </c>
      <c r="S118" s="66"/>
      <c r="T118" s="66"/>
    </row>
    <row r="119" spans="14:26">
      <c r="N119" s="108" t="s">
        <v>76</v>
      </c>
      <c r="O119" s="67">
        <v>41700000</v>
      </c>
      <c r="P119" s="8">
        <v>30</v>
      </c>
      <c r="Q119" s="60">
        <v>277500000</v>
      </c>
      <c r="R119" s="9">
        <v>1</v>
      </c>
      <c r="S119" s="61"/>
      <c r="T119" s="36"/>
    </row>
    <row r="120" spans="14:26">
      <c r="N120" s="108" t="s">
        <v>77</v>
      </c>
      <c r="O120" s="158">
        <f>P119*O119</f>
        <v>1251000000</v>
      </c>
      <c r="P120" s="158"/>
      <c r="Q120" s="159">
        <f>Q119*R119</f>
        <v>277500000</v>
      </c>
      <c r="R120" s="160"/>
      <c r="S120" s="161"/>
      <c r="T120" s="161"/>
    </row>
    <row r="121" spans="14:26" ht="27" thickBot="1">
      <c r="N121" s="104" t="s">
        <v>78</v>
      </c>
      <c r="O121" s="150">
        <f>(O120+Q120+S120)/100000000</f>
        <v>15.285</v>
      </c>
      <c r="P121" s="150"/>
      <c r="Q121" s="150"/>
      <c r="R121" s="151"/>
      <c r="S121" s="68"/>
      <c r="T121" s="68"/>
    </row>
    <row r="122" spans="14:26" ht="14" thickBot="1"/>
    <row r="123" spans="14:26">
      <c r="N123" s="152" t="s">
        <v>46</v>
      </c>
      <c r="O123" s="153"/>
      <c r="P123" s="153"/>
      <c r="Q123" s="153"/>
      <c r="R123" s="153"/>
      <c r="S123" s="154"/>
    </row>
    <row r="124" spans="14:26" ht="39">
      <c r="N124" s="69"/>
      <c r="O124" s="106" t="s">
        <v>84</v>
      </c>
      <c r="P124" s="113" t="s">
        <v>85</v>
      </c>
      <c r="Q124" s="113" t="s">
        <v>86</v>
      </c>
      <c r="R124" s="113" t="s">
        <v>87</v>
      </c>
      <c r="S124" s="114" t="s">
        <v>112</v>
      </c>
      <c r="T124" s="70"/>
      <c r="U124" s="70"/>
    </row>
    <row r="125" spans="14:26">
      <c r="N125" s="108" t="s">
        <v>1</v>
      </c>
      <c r="O125" s="71">
        <f>$S$82</f>
        <v>3799140.5999999996</v>
      </c>
      <c r="P125" s="71">
        <v>350</v>
      </c>
      <c r="Q125" s="71">
        <f>O125*P125/1000000</f>
        <v>1329.6992099999998</v>
      </c>
      <c r="R125" s="32">
        <v>135</v>
      </c>
      <c r="S125" s="121">
        <f>(Q125+R125)/100</f>
        <v>14.646992099999999</v>
      </c>
      <c r="T125" s="36"/>
      <c r="U125" s="70"/>
      <c r="W125" s="64"/>
    </row>
    <row r="126" spans="14:26">
      <c r="N126" s="108" t="s">
        <v>2</v>
      </c>
      <c r="O126" s="71">
        <f t="shared" ref="O126:O128" si="4">$S$82</f>
        <v>3799140.5999999996</v>
      </c>
      <c r="P126" s="71">
        <v>350</v>
      </c>
      <c r="Q126" s="71">
        <f t="shared" ref="Q126:Q128" si="5">O126*P126/1000000</f>
        <v>1329.6992099999998</v>
      </c>
      <c r="R126" s="32">
        <v>403</v>
      </c>
      <c r="S126" s="121">
        <f t="shared" ref="S126:S128" si="6">(Q126+R126)/100</f>
        <v>17.326992099999998</v>
      </c>
      <c r="T126" s="36"/>
      <c r="U126" s="70"/>
      <c r="W126" s="64"/>
    </row>
    <row r="127" spans="14:26">
      <c r="N127" s="108" t="s">
        <v>111</v>
      </c>
      <c r="O127" s="71">
        <f t="shared" si="4"/>
        <v>3799140.5999999996</v>
      </c>
      <c r="P127" s="71">
        <v>350</v>
      </c>
      <c r="Q127" s="71">
        <f t="shared" si="5"/>
        <v>1329.6992099999998</v>
      </c>
      <c r="R127" s="32">
        <v>17</v>
      </c>
      <c r="S127" s="121">
        <f t="shared" si="6"/>
        <v>13.466992099999997</v>
      </c>
      <c r="T127" s="36"/>
      <c r="U127" s="70"/>
      <c r="W127" s="64"/>
    </row>
    <row r="128" spans="14:26" ht="14" thickBot="1">
      <c r="N128" s="109" t="s">
        <v>3</v>
      </c>
      <c r="O128" s="72">
        <f t="shared" si="4"/>
        <v>3799140.5999999996</v>
      </c>
      <c r="P128" s="72">
        <v>350</v>
      </c>
      <c r="Q128" s="72">
        <f t="shared" si="5"/>
        <v>1329.6992099999998</v>
      </c>
      <c r="R128" s="34">
        <v>106</v>
      </c>
      <c r="S128" s="141">
        <f t="shared" si="6"/>
        <v>14.356992099999998</v>
      </c>
      <c r="T128" s="36"/>
      <c r="U128" s="70"/>
      <c r="W128" s="64"/>
    </row>
    <row r="129" spans="14:21">
      <c r="T129" s="73"/>
      <c r="U129" s="73"/>
    </row>
    <row r="130" spans="14:21" ht="14" thickBot="1"/>
    <row r="131" spans="14:21">
      <c r="N131" s="210" t="s">
        <v>47</v>
      </c>
      <c r="O131" s="211"/>
      <c r="P131" s="211"/>
      <c r="Q131" s="212"/>
    </row>
    <row r="132" spans="14:21">
      <c r="N132" s="142" t="s">
        <v>48</v>
      </c>
      <c r="O132" s="143"/>
      <c r="P132" s="143"/>
      <c r="Q132" s="144"/>
    </row>
    <row r="133" spans="14:21" ht="44.5" customHeight="1">
      <c r="N133" s="115" t="s">
        <v>88</v>
      </c>
      <c r="O133" s="116" t="s">
        <v>89</v>
      </c>
      <c r="P133" s="206" t="s">
        <v>113</v>
      </c>
      <c r="Q133" s="207"/>
    </row>
    <row r="134" spans="14:21" ht="14" thickBot="1">
      <c r="N134" s="74">
        <v>23.95</v>
      </c>
      <c r="O134" s="75">
        <v>228.05</v>
      </c>
      <c r="P134" s="208">
        <f>N134*O134/100</f>
        <v>54.617974999999994</v>
      </c>
      <c r="Q134" s="209"/>
    </row>
    <row r="139" spans="14:21" ht="14" thickBot="1"/>
    <row r="140" spans="14:21" ht="18" thickBot="1">
      <c r="N140" s="188" t="s">
        <v>49</v>
      </c>
      <c r="O140" s="189"/>
      <c r="P140" s="189"/>
      <c r="Q140" s="189"/>
      <c r="R140" s="189"/>
      <c r="S140" s="189"/>
      <c r="T140" s="190"/>
    </row>
    <row r="141" spans="14:21" ht="14" thickBot="1">
      <c r="N141" s="76"/>
      <c r="O141" s="73"/>
      <c r="P141" s="73"/>
      <c r="Q141" s="73"/>
      <c r="R141" s="73"/>
      <c r="S141" s="77"/>
    </row>
    <row r="142" spans="14:21">
      <c r="N142" s="216" t="s">
        <v>50</v>
      </c>
      <c r="O142" s="217"/>
      <c r="P142" s="217"/>
      <c r="Q142" s="218"/>
      <c r="R142" s="78"/>
      <c r="S142" s="78"/>
      <c r="T142" s="79"/>
    </row>
    <row r="143" spans="14:21" ht="26">
      <c r="N143" s="80"/>
      <c r="O143" s="117" t="s">
        <v>90</v>
      </c>
      <c r="P143" s="117" t="s">
        <v>91</v>
      </c>
      <c r="Q143" s="118" t="s">
        <v>92</v>
      </c>
      <c r="R143" s="65"/>
      <c r="S143" s="81"/>
      <c r="T143" s="82"/>
    </row>
    <row r="144" spans="14:21">
      <c r="N144" s="108" t="s">
        <v>1</v>
      </c>
      <c r="O144" s="83">
        <f>Q65+$O$102+R110</f>
        <v>288.4420915144488</v>
      </c>
      <c r="P144" s="83">
        <v>0.08</v>
      </c>
      <c r="Q144" s="84">
        <f>O144*P144</f>
        <v>23.075367321155905</v>
      </c>
      <c r="R144" s="81"/>
      <c r="S144" s="81"/>
      <c r="T144" s="82"/>
    </row>
    <row r="145" spans="14:20">
      <c r="N145" s="108" t="s">
        <v>2</v>
      </c>
      <c r="O145" s="83">
        <f>Q66+$O$102+R111</f>
        <v>257.47149157509898</v>
      </c>
      <c r="P145" s="83">
        <v>0.08</v>
      </c>
      <c r="Q145" s="84">
        <f t="shared" ref="Q145:Q147" si="7">O145*P145</f>
        <v>20.597719326007919</v>
      </c>
      <c r="R145" s="81"/>
      <c r="S145" s="81"/>
      <c r="T145" s="82"/>
    </row>
    <row r="146" spans="14:20">
      <c r="N146" s="108" t="s">
        <v>111</v>
      </c>
      <c r="O146" s="83">
        <f>Q67+$O$102+R112</f>
        <v>253.611491575099</v>
      </c>
      <c r="P146" s="83">
        <v>0.08</v>
      </c>
      <c r="Q146" s="84">
        <f t="shared" si="7"/>
        <v>20.288919326007921</v>
      </c>
      <c r="R146" s="81"/>
      <c r="S146" s="81"/>
      <c r="T146" s="82"/>
    </row>
    <row r="147" spans="14:20" ht="14" thickBot="1">
      <c r="N147" s="109" t="s">
        <v>3</v>
      </c>
      <c r="O147" s="85">
        <f>Q68+$O$102+R113</f>
        <v>254.50149157509898</v>
      </c>
      <c r="P147" s="85">
        <v>0.08</v>
      </c>
      <c r="Q147" s="86">
        <f t="shared" si="7"/>
        <v>20.360119326007919</v>
      </c>
      <c r="R147" s="81"/>
      <c r="S147" s="81"/>
      <c r="T147" s="82"/>
    </row>
    <row r="148" spans="14:20">
      <c r="N148" s="137"/>
      <c r="O148" s="138"/>
      <c r="P148" s="138"/>
      <c r="Q148" s="138"/>
      <c r="R148" s="81"/>
      <c r="S148" s="81"/>
      <c r="T148" s="82"/>
    </row>
    <row r="149" spans="14:20">
      <c r="N149" s="137"/>
      <c r="O149" s="138"/>
      <c r="P149" s="138"/>
      <c r="Q149" s="138"/>
      <c r="R149" s="81"/>
      <c r="S149" s="81"/>
      <c r="T149" s="82"/>
    </row>
    <row r="150" spans="14:20">
      <c r="N150" s="228" t="s">
        <v>114</v>
      </c>
      <c r="O150" s="228"/>
      <c r="P150" s="228"/>
      <c r="Q150" s="228"/>
      <c r="R150" s="228"/>
      <c r="S150" s="228"/>
      <c r="T150" s="82"/>
    </row>
    <row r="151" spans="14:20">
      <c r="N151" s="228" t="s">
        <v>123</v>
      </c>
      <c r="O151" s="228"/>
      <c r="P151" s="228"/>
      <c r="Q151" s="228"/>
      <c r="R151" s="228"/>
      <c r="S151" s="228"/>
      <c r="T151" s="82"/>
    </row>
    <row r="152" spans="14:20" ht="14" thickBot="1">
      <c r="N152" s="76"/>
      <c r="O152" s="76"/>
      <c r="P152" s="76"/>
      <c r="Q152" s="76"/>
      <c r="R152" s="76"/>
      <c r="S152" s="76"/>
    </row>
    <row r="153" spans="14:20" ht="18" thickBot="1">
      <c r="N153" s="188" t="s">
        <v>51</v>
      </c>
      <c r="O153" s="189"/>
      <c r="P153" s="189"/>
      <c r="Q153" s="189"/>
      <c r="R153" s="189"/>
      <c r="S153" s="189"/>
      <c r="T153" s="190"/>
    </row>
    <row r="154" spans="14:20" ht="17">
      <c r="N154" s="87"/>
      <c r="O154" s="87"/>
      <c r="P154" s="87"/>
      <c r="Q154" s="87"/>
      <c r="R154" s="87"/>
      <c r="S154" s="87"/>
      <c r="T154" s="87"/>
    </row>
    <row r="155" spans="14:20" ht="14" thickBot="1">
      <c r="N155" s="76"/>
      <c r="O155" s="76"/>
      <c r="P155" s="76"/>
      <c r="Q155" s="76"/>
      <c r="R155" s="213" t="s">
        <v>110</v>
      </c>
      <c r="S155" s="213"/>
    </row>
    <row r="156" spans="14:20">
      <c r="N156" s="235" t="s">
        <v>115</v>
      </c>
      <c r="O156" s="236"/>
      <c r="P156" s="236"/>
      <c r="Q156" s="236"/>
      <c r="R156" s="236"/>
      <c r="S156" s="237"/>
    </row>
    <row r="157" spans="14:20">
      <c r="N157" s="7"/>
      <c r="O157" s="106" t="s">
        <v>93</v>
      </c>
      <c r="P157" s="106" t="s">
        <v>94</v>
      </c>
      <c r="Q157" s="106" t="s">
        <v>52</v>
      </c>
      <c r="R157" s="106" t="s">
        <v>95</v>
      </c>
      <c r="S157" s="107" t="s">
        <v>58</v>
      </c>
    </row>
    <row r="158" spans="14:20">
      <c r="N158" s="108" t="s">
        <v>1</v>
      </c>
      <c r="O158" s="88">
        <f>Q65</f>
        <v>138.30408054342553</v>
      </c>
      <c r="P158" s="89">
        <f>$O$102</f>
        <v>65.588043871023302</v>
      </c>
      <c r="Q158" s="88">
        <f>R110</f>
        <v>84.549967099999989</v>
      </c>
      <c r="R158" s="90">
        <f>Q144</f>
        <v>23.075367321155905</v>
      </c>
      <c r="S158" s="91">
        <f>SUM(O158:R158)</f>
        <v>311.51745883560471</v>
      </c>
    </row>
    <row r="159" spans="14:20">
      <c r="N159" s="108" t="s">
        <v>2</v>
      </c>
      <c r="O159" s="88">
        <f t="shared" ref="O159:O161" si="8">Q66</f>
        <v>104.65145560407569</v>
      </c>
      <c r="P159" s="89">
        <f t="shared" ref="P159:P161" si="9">$O$102</f>
        <v>65.588043871023302</v>
      </c>
      <c r="Q159" s="88">
        <f>R111</f>
        <v>87.231992099999985</v>
      </c>
      <c r="R159" s="90">
        <f t="shared" ref="R159:R161" si="10">Q145</f>
        <v>20.597719326007919</v>
      </c>
      <c r="S159" s="91">
        <f t="shared" ref="S159:S160" si="11">SUM(O159:R159)</f>
        <v>278.06921090110689</v>
      </c>
    </row>
    <row r="160" spans="14:20">
      <c r="N160" s="108" t="s">
        <v>111</v>
      </c>
      <c r="O160" s="88">
        <f t="shared" si="8"/>
        <v>104.65145560407569</v>
      </c>
      <c r="P160" s="89">
        <f t="shared" si="9"/>
        <v>65.588043871023302</v>
      </c>
      <c r="Q160" s="88">
        <f t="shared" ref="Q160:Q161" si="12">R112</f>
        <v>83.3719921</v>
      </c>
      <c r="R160" s="90">
        <f t="shared" si="10"/>
        <v>20.288919326007921</v>
      </c>
      <c r="S160" s="91">
        <f t="shared" si="11"/>
        <v>273.90041090110691</v>
      </c>
    </row>
    <row r="161" spans="14:25" ht="14" thickBot="1">
      <c r="N161" s="109" t="s">
        <v>3</v>
      </c>
      <c r="O161" s="92">
        <f t="shared" si="8"/>
        <v>104.65145560407569</v>
      </c>
      <c r="P161" s="93">
        <f t="shared" si="9"/>
        <v>65.588043871023302</v>
      </c>
      <c r="Q161" s="92">
        <f t="shared" si="12"/>
        <v>84.261992099999986</v>
      </c>
      <c r="R161" s="94">
        <f t="shared" si="10"/>
        <v>20.360119326007919</v>
      </c>
      <c r="S161" s="95">
        <f>SUM(O161:R161)</f>
        <v>274.86161090110693</v>
      </c>
    </row>
    <row r="163" spans="14:25" ht="14" thickBot="1">
      <c r="T163" s="213" t="s">
        <v>110</v>
      </c>
      <c r="U163" s="213"/>
    </row>
    <row r="164" spans="14:25" ht="24" customHeight="1">
      <c r="N164" s="229" t="s">
        <v>116</v>
      </c>
      <c r="O164" s="230"/>
      <c r="P164" s="230"/>
      <c r="Q164" s="230"/>
      <c r="R164" s="230"/>
      <c r="S164" s="230"/>
      <c r="T164" s="230"/>
      <c r="U164" s="231"/>
      <c r="V164" s="130"/>
      <c r="W164" s="130"/>
      <c r="X164" s="124"/>
      <c r="Y164" s="124"/>
    </row>
    <row r="165" spans="14:25" ht="14" customHeight="1">
      <c r="N165" s="232"/>
      <c r="O165" s="226" t="s">
        <v>117</v>
      </c>
      <c r="P165" s="226" t="s">
        <v>118</v>
      </c>
      <c r="Q165" s="226" t="s">
        <v>119</v>
      </c>
      <c r="R165" s="227" t="s">
        <v>120</v>
      </c>
      <c r="S165" s="226" t="s">
        <v>121</v>
      </c>
      <c r="T165" s="226" t="s">
        <v>122</v>
      </c>
      <c r="U165" s="234"/>
      <c r="V165" s="73"/>
      <c r="W165" s="73"/>
    </row>
    <row r="166" spans="14:25" ht="14" customHeight="1">
      <c r="N166" s="233"/>
      <c r="O166" s="226"/>
      <c r="P166" s="226"/>
      <c r="Q166" s="226"/>
      <c r="R166" s="227"/>
      <c r="S166" s="226"/>
      <c r="T166" s="226"/>
      <c r="U166" s="234"/>
      <c r="V166" s="73"/>
      <c r="W166" s="73"/>
    </row>
    <row r="167" spans="14:25" ht="14">
      <c r="N167" s="131">
        <v>2014</v>
      </c>
      <c r="O167" s="139">
        <f>T168/2</f>
        <v>155.75872941780236</v>
      </c>
      <c r="P167" s="140">
        <f>P168/4</f>
        <v>34.576020135856382</v>
      </c>
      <c r="Q167" s="140">
        <f t="shared" ref="Q167:S167" si="13">Q168/4</f>
        <v>16.397010967755826</v>
      </c>
      <c r="R167" s="140">
        <f t="shared" si="13"/>
        <v>21.137491774999997</v>
      </c>
      <c r="S167" s="140">
        <f t="shared" si="13"/>
        <v>5.7688418302889763</v>
      </c>
      <c r="T167" s="222">
        <f>SUM(O167:S167)</f>
        <v>233.63809412670355</v>
      </c>
      <c r="U167" s="223"/>
      <c r="V167" s="73"/>
      <c r="W167" s="73"/>
    </row>
    <row r="168" spans="14:25" ht="14">
      <c r="N168" s="131">
        <v>2016</v>
      </c>
      <c r="O168" s="2"/>
      <c r="P168" s="123">
        <f>$O$158</f>
        <v>138.30408054342553</v>
      </c>
      <c r="Q168" s="123">
        <f>$P$158</f>
        <v>65.588043871023302</v>
      </c>
      <c r="R168" s="123">
        <f>$Q$158</f>
        <v>84.549967099999989</v>
      </c>
      <c r="S168" s="134">
        <f>$Q$144</f>
        <v>23.075367321155905</v>
      </c>
      <c r="T168" s="222">
        <f t="shared" ref="T168:T175" si="14">SUM(O168:S168)</f>
        <v>311.51745883560471</v>
      </c>
      <c r="U168" s="223"/>
    </row>
    <row r="169" spans="14:25" ht="14">
      <c r="N169" s="131">
        <v>2018</v>
      </c>
      <c r="O169" s="2"/>
      <c r="P169" s="123">
        <f>$O$158</f>
        <v>138.30408054342553</v>
      </c>
      <c r="Q169" s="123">
        <f>$P$158</f>
        <v>65.588043871023302</v>
      </c>
      <c r="R169" s="123">
        <f>$Q$158</f>
        <v>84.549967099999989</v>
      </c>
      <c r="S169" s="134">
        <f>$Q$144</f>
        <v>23.075367321155905</v>
      </c>
      <c r="T169" s="222">
        <f t="shared" si="14"/>
        <v>311.51745883560471</v>
      </c>
      <c r="U169" s="223"/>
    </row>
    <row r="170" spans="14:25" ht="14">
      <c r="N170" s="131">
        <v>2019</v>
      </c>
      <c r="O170" s="2"/>
      <c r="P170" s="123">
        <f>$O$159</f>
        <v>104.65145560407569</v>
      </c>
      <c r="Q170" s="123">
        <f>$P$159</f>
        <v>65.588043871023302</v>
      </c>
      <c r="R170" s="123">
        <f>$Q$159</f>
        <v>87.231992099999985</v>
      </c>
      <c r="S170" s="123">
        <f>$R$159</f>
        <v>20.597719326007919</v>
      </c>
      <c r="T170" s="222">
        <f t="shared" si="14"/>
        <v>278.06921090110689</v>
      </c>
      <c r="U170" s="223"/>
    </row>
    <row r="171" spans="14:25" ht="14">
      <c r="N171" s="131">
        <v>2021</v>
      </c>
      <c r="O171" s="2"/>
      <c r="P171" s="123">
        <f>$O$159</f>
        <v>104.65145560407569</v>
      </c>
      <c r="Q171" s="123">
        <f>$P$159</f>
        <v>65.588043871023302</v>
      </c>
      <c r="R171" s="123">
        <f>$Q$159</f>
        <v>87.231992099999985</v>
      </c>
      <c r="S171" s="123">
        <f>$R$159</f>
        <v>20.597719326007919</v>
      </c>
      <c r="T171" s="222">
        <f t="shared" si="14"/>
        <v>278.06921090110689</v>
      </c>
      <c r="U171" s="223"/>
    </row>
    <row r="172" spans="14:25" ht="14">
      <c r="N172" s="131">
        <v>2023</v>
      </c>
      <c r="O172" s="2"/>
      <c r="P172" s="123">
        <f>O160</f>
        <v>104.65145560407569</v>
      </c>
      <c r="Q172" s="123">
        <f>P160</f>
        <v>65.588043871023302</v>
      </c>
      <c r="R172" s="123">
        <f>Q160</f>
        <v>83.3719921</v>
      </c>
      <c r="S172" s="123">
        <f>R160</f>
        <v>20.288919326007921</v>
      </c>
      <c r="T172" s="222">
        <f t="shared" si="14"/>
        <v>273.90041090110691</v>
      </c>
      <c r="U172" s="223"/>
    </row>
    <row r="173" spans="14:25" ht="14">
      <c r="N173" s="131">
        <v>2026</v>
      </c>
      <c r="O173" s="2"/>
      <c r="P173" s="123">
        <f>$O$161</f>
        <v>104.65145560407569</v>
      </c>
      <c r="Q173" s="123">
        <f>$P$161</f>
        <v>65.588043871023302</v>
      </c>
      <c r="R173" s="123">
        <f>$Q$161</f>
        <v>84.261992099999986</v>
      </c>
      <c r="S173" s="134">
        <f>$Q$147</f>
        <v>20.360119326007919</v>
      </c>
      <c r="T173" s="222">
        <f t="shared" si="14"/>
        <v>274.86161090110693</v>
      </c>
      <c r="U173" s="223"/>
    </row>
    <row r="174" spans="14:25" ht="14">
      <c r="N174" s="131">
        <v>2031</v>
      </c>
      <c r="O174" s="2"/>
      <c r="P174" s="123">
        <f t="shared" ref="P174:P175" si="15">$O$161</f>
        <v>104.65145560407569</v>
      </c>
      <c r="Q174" s="123">
        <f t="shared" ref="Q174:Q175" si="16">$P$161</f>
        <v>65.588043871023302</v>
      </c>
      <c r="R174" s="123">
        <f t="shared" ref="R174:R175" si="17">$Q$161</f>
        <v>84.261992099999986</v>
      </c>
      <c r="S174" s="134">
        <f t="shared" ref="S174:S175" si="18">$Q$147</f>
        <v>20.360119326007919</v>
      </c>
      <c r="T174" s="222">
        <f t="shared" si="14"/>
        <v>274.86161090110693</v>
      </c>
      <c r="U174" s="223"/>
    </row>
    <row r="175" spans="14:25" ht="15" thickBot="1">
      <c r="N175" s="132">
        <v>2033</v>
      </c>
      <c r="O175" s="133"/>
      <c r="P175" s="135">
        <f t="shared" si="15"/>
        <v>104.65145560407569</v>
      </c>
      <c r="Q175" s="135">
        <f t="shared" si="16"/>
        <v>65.588043871023302</v>
      </c>
      <c r="R175" s="135">
        <f t="shared" si="17"/>
        <v>84.261992099999986</v>
      </c>
      <c r="S175" s="136">
        <f t="shared" si="18"/>
        <v>20.360119326007919</v>
      </c>
      <c r="T175" s="224">
        <f t="shared" si="14"/>
        <v>274.86161090110693</v>
      </c>
      <c r="U175" s="225"/>
    </row>
    <row r="176" spans="14:25" ht="14">
      <c r="N176" s="125"/>
      <c r="O176" s="125"/>
      <c r="P176" s="126"/>
      <c r="Q176" s="126"/>
      <c r="R176" s="127"/>
      <c r="S176" s="127"/>
      <c r="T176" s="127"/>
      <c r="U176" s="128"/>
      <c r="V176" s="129"/>
      <c r="W176" s="129"/>
    </row>
    <row r="177" spans="14:24" ht="14">
      <c r="N177" s="125"/>
      <c r="O177" s="125"/>
      <c r="P177" s="126"/>
      <c r="Q177" s="126"/>
      <c r="R177" s="127"/>
      <c r="S177" s="127"/>
      <c r="T177" s="127"/>
      <c r="U177" s="128"/>
      <c r="V177" s="129"/>
      <c r="W177" s="129"/>
      <c r="X177" s="73"/>
    </row>
    <row r="178" spans="14:24" ht="14">
      <c r="N178" s="125"/>
      <c r="O178" s="125"/>
      <c r="P178" s="126"/>
      <c r="Q178" s="126"/>
      <c r="R178" s="127"/>
      <c r="S178" s="127"/>
      <c r="T178" s="127"/>
      <c r="U178" s="128"/>
      <c r="V178" s="129"/>
      <c r="W178" s="129"/>
      <c r="X178" s="73"/>
    </row>
    <row r="179" spans="14:24" ht="14">
      <c r="N179" s="125"/>
      <c r="O179" s="125"/>
      <c r="P179" s="126"/>
      <c r="Q179" s="126"/>
      <c r="R179" s="127"/>
      <c r="S179" s="127"/>
      <c r="T179" s="127"/>
      <c r="U179" s="128"/>
      <c r="V179" s="129"/>
      <c r="W179" s="129"/>
      <c r="X179" s="73"/>
    </row>
    <row r="180" spans="14:24" ht="14">
      <c r="N180" s="125"/>
      <c r="O180" s="125"/>
      <c r="P180" s="126"/>
      <c r="Q180" s="126"/>
      <c r="R180" s="127"/>
      <c r="S180" s="127"/>
      <c r="T180" s="127"/>
      <c r="U180" s="128"/>
      <c r="V180" s="129"/>
      <c r="W180" s="129"/>
      <c r="X180" s="73"/>
    </row>
  </sheetData>
  <mergeCells count="76">
    <mergeCell ref="N164:U164"/>
    <mergeCell ref="N165:N166"/>
    <mergeCell ref="T163:U163"/>
    <mergeCell ref="N151:S151"/>
    <mergeCell ref="S165:S166"/>
    <mergeCell ref="T165:U166"/>
    <mergeCell ref="N156:S156"/>
    <mergeCell ref="T172:U172"/>
    <mergeCell ref="T173:U173"/>
    <mergeCell ref="T174:U174"/>
    <mergeCell ref="T175:U175"/>
    <mergeCell ref="O165:O166"/>
    <mergeCell ref="P165:P166"/>
    <mergeCell ref="Q165:Q166"/>
    <mergeCell ref="R165:R166"/>
    <mergeCell ref="T167:U167"/>
    <mergeCell ref="T168:U168"/>
    <mergeCell ref="T169:U169"/>
    <mergeCell ref="T170:U170"/>
    <mergeCell ref="T171:U171"/>
    <mergeCell ref="P134:Q134"/>
    <mergeCell ref="N131:Q131"/>
    <mergeCell ref="R155:S155"/>
    <mergeCell ref="N7:T8"/>
    <mergeCell ref="P13:T13"/>
    <mergeCell ref="O15:T15"/>
    <mergeCell ref="O17:T17"/>
    <mergeCell ref="O27:T28"/>
    <mergeCell ref="N142:Q142"/>
    <mergeCell ref="N153:T153"/>
    <mergeCell ref="N46:U46"/>
    <mergeCell ref="N73:T73"/>
    <mergeCell ref="N77:T77"/>
    <mergeCell ref="N93:T93"/>
    <mergeCell ref="N71:T71"/>
    <mergeCell ref="N150:S150"/>
    <mergeCell ref="N140:T140"/>
    <mergeCell ref="O97:Q97"/>
    <mergeCell ref="R97:S97"/>
    <mergeCell ref="Q66:R66"/>
    <mergeCell ref="Q67:R67"/>
    <mergeCell ref="Q68:R68"/>
    <mergeCell ref="R94:S94"/>
    <mergeCell ref="O94:O95"/>
    <mergeCell ref="N79:N82"/>
    <mergeCell ref="P74:Q74"/>
    <mergeCell ref="P94:Q94"/>
    <mergeCell ref="N94:N95"/>
    <mergeCell ref="N108:R108"/>
    <mergeCell ref="N117:R117"/>
    <mergeCell ref="O98:T98"/>
    <mergeCell ref="P133:Q133"/>
    <mergeCell ref="S65:T68"/>
    <mergeCell ref="Q65:R65"/>
    <mergeCell ref="S57:T60"/>
    <mergeCell ref="N65:N68"/>
    <mergeCell ref="Q64:R64"/>
    <mergeCell ref="S64:T64"/>
    <mergeCell ref="N42:T42"/>
    <mergeCell ref="N44:T44"/>
    <mergeCell ref="N55:T55"/>
    <mergeCell ref="S56:T56"/>
    <mergeCell ref="N63:T63"/>
    <mergeCell ref="P56:Q56"/>
    <mergeCell ref="Q57:Q59"/>
    <mergeCell ref="N132:Q132"/>
    <mergeCell ref="N101:P101"/>
    <mergeCell ref="O102:P102"/>
    <mergeCell ref="O121:R121"/>
    <mergeCell ref="N123:S123"/>
    <mergeCell ref="N107:R107"/>
    <mergeCell ref="N116:R116"/>
    <mergeCell ref="O120:P120"/>
    <mergeCell ref="Q120:R120"/>
    <mergeCell ref="S120:T120"/>
    <mergeCell ref="N104:T104"/>
  </mergeCells>
  <phoneticPr fontId="2" type="noConversion"/>
  <pageMargins left="0.7" right="0.7" top="0.75" bottom="0.75" header="0.3" footer="0.3"/>
  <pageSetup paperSize="9" fitToWidth="0" fitToHeight="0" orientation="portrait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honeticPr fontId="2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honeticPr fontId="2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</dc:creator>
  <cp:lastModifiedBy>Hanspeter Graf</cp:lastModifiedBy>
  <cp:lastPrinted>2012-11-08T09:14:10Z</cp:lastPrinted>
  <dcterms:created xsi:type="dcterms:W3CDTF">2012-11-06T05:19:04Z</dcterms:created>
  <dcterms:modified xsi:type="dcterms:W3CDTF">2012-11-09T07:14:41Z</dcterms:modified>
</cp:coreProperties>
</file>