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45" windowWidth="15915" windowHeight="9840" tabRatio="873"/>
  </bookViews>
  <sheets>
    <sheet name="Cover Page" sheetId="11" r:id="rId1"/>
    <sheet name="HFO Consumption" sheetId="12" r:id="rId2"/>
    <sheet name="Steam Generation" sheetId="13" r:id="rId3"/>
    <sheet name="ERs" sheetId="14" r:id="rId4"/>
  </sheets>
  <calcPr calcId="125725"/>
</workbook>
</file>

<file path=xl/calcChain.xml><?xml version="1.0" encoding="utf-8"?>
<calcChain xmlns="http://schemas.openxmlformats.org/spreadsheetml/2006/main">
  <c r="D31" i="14"/>
  <c r="C6" i="12"/>
  <c r="D13" i="14"/>
  <c r="E6" i="13"/>
  <c r="E5" l="1"/>
  <c r="F5" i="12"/>
  <c r="E5"/>
  <c r="D14" i="13"/>
  <c r="D14" i="12"/>
  <c r="D17"/>
  <c r="D5"/>
  <c r="D30" i="14"/>
  <c r="F12" i="13"/>
  <c r="F5"/>
  <c r="F12" i="12"/>
  <c r="F14"/>
  <c r="D5" i="13"/>
  <c r="E6" i="12"/>
  <c r="F10"/>
  <c r="G16" i="13"/>
  <c r="E15"/>
  <c r="E15" i="12"/>
  <c r="D7" i="13"/>
  <c r="D7" i="12"/>
  <c r="D8"/>
  <c r="H12" i="13" l="1"/>
  <c r="H11"/>
  <c r="H10"/>
  <c r="H9"/>
  <c r="H8"/>
  <c r="H7"/>
  <c r="H6"/>
  <c r="H5"/>
  <c r="G15"/>
  <c r="G14"/>
  <c r="G13"/>
  <c r="G12"/>
  <c r="G11"/>
  <c r="G10"/>
  <c r="G9"/>
  <c r="G8"/>
  <c r="G7"/>
  <c r="G6"/>
  <c r="G5"/>
  <c r="F10"/>
  <c r="F16"/>
  <c r="F15"/>
  <c r="F14"/>
  <c r="F11"/>
  <c r="F9"/>
  <c r="F8"/>
  <c r="F7"/>
  <c r="F6"/>
  <c r="E14"/>
  <c r="E13"/>
  <c r="E12"/>
  <c r="E11"/>
  <c r="E10"/>
  <c r="D16"/>
  <c r="D13"/>
  <c r="D12"/>
  <c r="D11"/>
  <c r="D10"/>
  <c r="D9"/>
  <c r="D8"/>
  <c r="C15"/>
  <c r="C14"/>
  <c r="C11"/>
  <c r="C10"/>
  <c r="C9"/>
  <c r="C8"/>
  <c r="C7"/>
  <c r="C6"/>
  <c r="C5"/>
  <c r="H12" i="12"/>
  <c r="H11"/>
  <c r="H10"/>
  <c r="H9"/>
  <c r="H8"/>
  <c r="H7"/>
  <c r="H6"/>
  <c r="H5"/>
  <c r="G16"/>
  <c r="G15"/>
  <c r="G14"/>
  <c r="G13"/>
  <c r="G12"/>
  <c r="G11"/>
  <c r="G10"/>
  <c r="G9"/>
  <c r="G8"/>
  <c r="G7"/>
  <c r="G6"/>
  <c r="G5"/>
  <c r="F16"/>
  <c r="F15"/>
  <c r="F11"/>
  <c r="F9"/>
  <c r="F8"/>
  <c r="F7"/>
  <c r="F6"/>
  <c r="F17" s="1"/>
  <c r="E14"/>
  <c r="E13"/>
  <c r="E12"/>
  <c r="E11"/>
  <c r="E10"/>
  <c r="D16"/>
  <c r="D13"/>
  <c r="D12"/>
  <c r="D11"/>
  <c r="D10"/>
  <c r="D9"/>
  <c r="C15"/>
  <c r="C14"/>
  <c r="C13"/>
  <c r="C12"/>
  <c r="C11"/>
  <c r="C10"/>
  <c r="C9"/>
  <c r="C8"/>
  <c r="C7"/>
  <c r="C5"/>
  <c r="C17" s="1"/>
  <c r="C12" i="13"/>
  <c r="D17" i="14"/>
  <c r="E17" i="12" l="1"/>
  <c r="G17"/>
  <c r="H17"/>
  <c r="C18"/>
  <c r="E17" i="13"/>
  <c r="C13"/>
  <c r="C17" s="1"/>
  <c r="D16" i="14"/>
  <c r="D14"/>
  <c r="D11"/>
  <c r="D32" i="13"/>
  <c r="D26"/>
  <c r="H17"/>
  <c r="G17"/>
  <c r="F17"/>
  <c r="D17"/>
  <c r="C18" l="1"/>
  <c r="C19" s="1"/>
  <c r="D4" i="14"/>
  <c r="C19" i="12"/>
  <c r="D5" i="14"/>
  <c r="D6" s="1"/>
  <c r="D7" s="1"/>
  <c r="F5"/>
  <c r="F6" s="1"/>
  <c r="F7" s="1"/>
  <c r="H5"/>
  <c r="H6" s="1"/>
  <c r="H7" s="1"/>
  <c r="E5"/>
  <c r="E6" s="1"/>
  <c r="E7" s="1"/>
  <c r="G5"/>
  <c r="G6" s="1"/>
  <c r="G7" s="1"/>
  <c r="I5"/>
  <c r="E4"/>
  <c r="G4"/>
  <c r="I4"/>
  <c r="F4"/>
  <c r="H4"/>
  <c r="J4" l="1"/>
  <c r="K4" s="1"/>
  <c r="D32" s="1"/>
  <c r="I6"/>
  <c r="I7" s="1"/>
  <c r="J7" s="1"/>
  <c r="K7" s="1"/>
  <c r="D25" s="1"/>
  <c r="J5"/>
  <c r="K5" s="1"/>
  <c r="D22" l="1"/>
  <c r="D21"/>
  <c r="D23" l="1"/>
  <c r="D26" s="1"/>
  <c r="D35" s="1"/>
  <c r="D38" s="1"/>
</calcChain>
</file>

<file path=xl/sharedStrings.xml><?xml version="1.0" encoding="utf-8"?>
<sst xmlns="http://schemas.openxmlformats.org/spreadsheetml/2006/main" count="200" uniqueCount="109">
  <si>
    <t>Jan</t>
  </si>
  <si>
    <t>Feb</t>
  </si>
  <si>
    <t>Mar</t>
  </si>
  <si>
    <t>Apr</t>
  </si>
  <si>
    <t>May</t>
  </si>
  <si>
    <t>Jun</t>
  </si>
  <si>
    <t>Jul</t>
  </si>
  <si>
    <t>Aug</t>
  </si>
  <si>
    <t>Sep</t>
  </si>
  <si>
    <t>Oct</t>
  </si>
  <si>
    <t>Nov</t>
  </si>
  <si>
    <t>Dec</t>
  </si>
  <si>
    <t>Total</t>
  </si>
  <si>
    <t>Parameter</t>
  </si>
  <si>
    <t>Unit</t>
  </si>
  <si>
    <t>Value</t>
  </si>
  <si>
    <t>Source of Data</t>
  </si>
  <si>
    <r>
      <t>NCV</t>
    </r>
    <r>
      <rPr>
        <vertAlign val="subscript"/>
        <sz val="11"/>
        <color theme="1"/>
        <rFont val="Calibri"/>
        <family val="2"/>
        <scheme val="minor"/>
      </rPr>
      <t>HFO</t>
    </r>
  </si>
  <si>
    <t>MWh</t>
  </si>
  <si>
    <r>
      <t>FC</t>
    </r>
    <r>
      <rPr>
        <vertAlign val="subscript"/>
        <sz val="11"/>
        <color theme="1"/>
        <rFont val="Calibri"/>
        <family val="2"/>
        <scheme val="minor"/>
      </rPr>
      <t xml:space="preserve">HFO </t>
    </r>
  </si>
  <si>
    <t>Steam generation</t>
  </si>
  <si>
    <t>MWh/yr</t>
  </si>
  <si>
    <t>Pressure</t>
  </si>
  <si>
    <t>Temperature</t>
  </si>
  <si>
    <t>Enthalpy</t>
  </si>
  <si>
    <t>°C</t>
  </si>
  <si>
    <t>GJ/ton steam</t>
  </si>
  <si>
    <t>GJ/yr</t>
  </si>
  <si>
    <t>Calculated</t>
  </si>
  <si>
    <r>
      <t>EF</t>
    </r>
    <r>
      <rPr>
        <b/>
        <vertAlign val="subscript"/>
        <sz val="11"/>
        <color theme="1"/>
        <rFont val="Calibri"/>
        <family val="2"/>
        <scheme val="minor"/>
      </rPr>
      <t>BSL</t>
    </r>
  </si>
  <si>
    <r>
      <t>tCO</t>
    </r>
    <r>
      <rPr>
        <b/>
        <vertAlign val="subscript"/>
        <sz val="11"/>
        <color theme="1"/>
        <rFont val="Calibri"/>
        <family val="2"/>
        <scheme val="minor"/>
      </rPr>
      <t>2</t>
    </r>
    <r>
      <rPr>
        <b/>
        <sz val="11"/>
        <color theme="1"/>
        <rFont val="Calibri"/>
        <family val="2"/>
        <scheme val="minor"/>
      </rPr>
      <t>/MWh</t>
    </r>
  </si>
  <si>
    <r>
      <t>tCO</t>
    </r>
    <r>
      <rPr>
        <vertAlign val="subscript"/>
        <sz val="11"/>
        <color theme="1"/>
        <rFont val="Calibri"/>
        <family val="2"/>
        <scheme val="minor"/>
      </rPr>
      <t>2</t>
    </r>
    <r>
      <rPr>
        <sz val="11"/>
        <color theme="1"/>
        <rFont val="Calibri"/>
        <family val="2"/>
        <scheme val="minor"/>
      </rPr>
      <t>/kJ</t>
    </r>
  </si>
  <si>
    <r>
      <t>Estimation of emission factor for the baseline situation: EF</t>
    </r>
    <r>
      <rPr>
        <b/>
        <i/>
        <vertAlign val="subscript"/>
        <sz val="12"/>
        <color theme="1"/>
        <rFont val="Calibri"/>
        <family val="2"/>
        <scheme val="minor"/>
      </rPr>
      <t>BSL</t>
    </r>
  </si>
  <si>
    <r>
      <t>Million m</t>
    </r>
    <r>
      <rPr>
        <vertAlign val="superscript"/>
        <sz val="11"/>
        <color theme="1"/>
        <rFont val="Calibri"/>
        <family val="2"/>
        <scheme val="minor"/>
      </rPr>
      <t>3</t>
    </r>
    <r>
      <rPr>
        <sz val="11"/>
        <color theme="1"/>
        <rFont val="Calibri"/>
        <family val="2"/>
        <scheme val="minor"/>
      </rPr>
      <t>/yr</t>
    </r>
  </si>
  <si>
    <r>
      <t>NCV</t>
    </r>
    <r>
      <rPr>
        <vertAlign val="subscript"/>
        <sz val="11"/>
        <color theme="1"/>
        <rFont val="Calibri"/>
        <family val="2"/>
        <scheme val="minor"/>
      </rPr>
      <t>NG</t>
    </r>
  </si>
  <si>
    <t>From</t>
  </si>
  <si>
    <t>To</t>
  </si>
  <si>
    <t>Factor</t>
  </si>
  <si>
    <t>GJ</t>
  </si>
  <si>
    <r>
      <t>ρ</t>
    </r>
    <r>
      <rPr>
        <vertAlign val="subscript"/>
        <sz val="11"/>
        <color theme="1"/>
        <rFont val="Calibri"/>
        <family val="2"/>
      </rPr>
      <t>NG</t>
    </r>
  </si>
  <si>
    <t>Unit Conversions:</t>
  </si>
  <si>
    <t>Estimation of emission reductions: ER</t>
  </si>
  <si>
    <t>ER</t>
  </si>
  <si>
    <r>
      <t>tCO</t>
    </r>
    <r>
      <rPr>
        <b/>
        <vertAlign val="subscript"/>
        <sz val="14"/>
        <color theme="1"/>
        <rFont val="Calibri"/>
        <family val="2"/>
        <scheme val="minor"/>
      </rPr>
      <t>2</t>
    </r>
    <r>
      <rPr>
        <b/>
        <sz val="14"/>
        <color theme="1"/>
        <rFont val="Calibri"/>
        <family val="2"/>
        <scheme val="minor"/>
      </rPr>
      <t>e</t>
    </r>
  </si>
  <si>
    <t>Heavy fuel oil (HFO) and natural gas (NG) parameters:</t>
  </si>
  <si>
    <r>
      <t>Q</t>
    </r>
    <r>
      <rPr>
        <vertAlign val="subscript"/>
        <sz val="11"/>
        <color theme="1"/>
        <rFont val="Calibri"/>
        <family val="2"/>
        <scheme val="minor"/>
      </rPr>
      <t xml:space="preserve">BSL </t>
    </r>
  </si>
  <si>
    <r>
      <t>Q</t>
    </r>
    <r>
      <rPr>
        <vertAlign val="subscript"/>
        <sz val="11"/>
        <color theme="1"/>
        <rFont val="Calibri"/>
        <family val="2"/>
        <scheme val="minor"/>
      </rPr>
      <t>BSL</t>
    </r>
  </si>
  <si>
    <r>
      <t>tCO</t>
    </r>
    <r>
      <rPr>
        <b/>
        <vertAlign val="subscript"/>
        <sz val="11"/>
        <color theme="1"/>
        <rFont val="Calibri"/>
        <family val="2"/>
        <scheme val="minor"/>
      </rPr>
      <t>2</t>
    </r>
    <r>
      <rPr>
        <b/>
        <sz val="11"/>
        <color theme="1"/>
        <rFont val="Calibri"/>
        <family val="2"/>
        <scheme val="minor"/>
      </rPr>
      <t>e/yr</t>
    </r>
  </si>
  <si>
    <r>
      <t>FC</t>
    </r>
    <r>
      <rPr>
        <vertAlign val="subscript"/>
        <sz val="11"/>
        <color theme="1"/>
        <rFont val="Calibri"/>
        <family val="2"/>
        <scheme val="minor"/>
      </rPr>
      <t>NG,avg.</t>
    </r>
  </si>
  <si>
    <t>kJ/ton NG</t>
  </si>
  <si>
    <r>
      <t>Estimation of baseline emissions for project activity: BE</t>
    </r>
    <r>
      <rPr>
        <b/>
        <i/>
        <vertAlign val="subscript"/>
        <sz val="12"/>
        <color theme="1"/>
        <rFont val="Calibri"/>
        <family val="2"/>
        <scheme val="minor"/>
      </rPr>
      <t>y</t>
    </r>
  </si>
  <si>
    <r>
      <t>Estimation of project activity emissions: PE</t>
    </r>
    <r>
      <rPr>
        <b/>
        <i/>
        <vertAlign val="subscript"/>
        <sz val="12"/>
        <color theme="1"/>
        <rFont val="Calibri"/>
        <family val="2"/>
        <scheme val="minor"/>
      </rPr>
      <t>y</t>
    </r>
  </si>
  <si>
    <r>
      <t>BE</t>
    </r>
    <r>
      <rPr>
        <b/>
        <vertAlign val="subscript"/>
        <sz val="11"/>
        <color theme="1"/>
        <rFont val="Calibri"/>
        <family val="2"/>
        <scheme val="minor"/>
      </rPr>
      <t>y</t>
    </r>
  </si>
  <si>
    <r>
      <t>PE</t>
    </r>
    <r>
      <rPr>
        <b/>
        <vertAlign val="subscript"/>
        <sz val="11"/>
        <color theme="1"/>
        <rFont val="Calibri"/>
        <family val="2"/>
        <scheme val="minor"/>
      </rPr>
      <t>y</t>
    </r>
  </si>
  <si>
    <r>
      <t>Q</t>
    </r>
    <r>
      <rPr>
        <vertAlign val="subscript"/>
        <sz val="11"/>
        <color theme="1"/>
        <rFont val="Calibri"/>
        <family val="2"/>
        <scheme val="minor"/>
      </rPr>
      <t>PJ,avg.</t>
    </r>
  </si>
  <si>
    <t>Total estimation of emission reductions over the 10 years crediting period:</t>
  </si>
  <si>
    <r>
      <t>tCO</t>
    </r>
    <r>
      <rPr>
        <b/>
        <vertAlign val="subscript"/>
        <sz val="14"/>
        <rFont val="Calibri"/>
        <family val="2"/>
        <scheme val="minor"/>
      </rPr>
      <t>2</t>
    </r>
    <r>
      <rPr>
        <b/>
        <sz val="14"/>
        <rFont val="Calibri"/>
        <family val="2"/>
        <scheme val="minor"/>
      </rPr>
      <t>e</t>
    </r>
  </si>
  <si>
    <t>Annual Total</t>
  </si>
  <si>
    <t>Average</t>
  </si>
  <si>
    <t>Properties of feed-in water to boiler</t>
  </si>
  <si>
    <t>Properties of output steam</t>
  </si>
  <si>
    <t>5.67 yr avg.</t>
  </si>
  <si>
    <t>PROJECT DESIGN DOCUMENT FORM (CDM‑SSC-PDD)</t>
  </si>
  <si>
    <t>Version 03 - in effect as of: 22 December 2006</t>
  </si>
  <si>
    <r>
      <t xml:space="preserve">Title: </t>
    </r>
    <r>
      <rPr>
        <sz val="20"/>
        <color rgb="FF000000"/>
        <rFont val="Times New Roman"/>
        <family val="1"/>
      </rPr>
      <t>Fuel Switching from Mazout to Natural Gas in Misr Edfu Pulp, Writing &amp; Printing Paper Co. (MEPPCO)</t>
    </r>
  </si>
  <si>
    <t>kJ/ton HFO</t>
  </si>
  <si>
    <r>
      <t>ton/m</t>
    </r>
    <r>
      <rPr>
        <vertAlign val="superscript"/>
        <sz val="11"/>
        <color theme="1"/>
        <rFont val="Calibri"/>
        <family val="2"/>
        <scheme val="minor"/>
      </rPr>
      <t>3</t>
    </r>
  </si>
  <si>
    <t>Ton HFO</t>
  </si>
  <si>
    <t>Ton HFO/yr</t>
  </si>
  <si>
    <t>Ton Steam/yr</t>
  </si>
  <si>
    <t>http://www.efunda.com/materials/water/steamtable_general.cfm</t>
  </si>
  <si>
    <r>
      <t>kg/cm</t>
    </r>
    <r>
      <rPr>
        <vertAlign val="superscript"/>
        <sz val="11"/>
        <color theme="1"/>
        <rFont val="Calibri"/>
        <family val="2"/>
        <scheme val="minor"/>
      </rPr>
      <t>2</t>
    </r>
  </si>
  <si>
    <r>
      <t>kJ/m</t>
    </r>
    <r>
      <rPr>
        <vertAlign val="superscript"/>
        <sz val="11"/>
        <color theme="1"/>
        <rFont val="Calibri"/>
        <family val="2"/>
        <scheme val="minor"/>
      </rPr>
      <t>3</t>
    </r>
  </si>
  <si>
    <t>MEPPCO historical data</t>
  </si>
  <si>
    <t>MEPPCO Data</t>
  </si>
  <si>
    <t>Data on heavy fuel oil (HFO) consumption and steam generation as obtained from MEPPCO factory:</t>
  </si>
  <si>
    <t>The Egyptian General Petroleum Corporation (EGPC)</t>
  </si>
  <si>
    <r>
      <t>C-content</t>
    </r>
    <r>
      <rPr>
        <vertAlign val="subscript"/>
        <sz val="11"/>
        <color theme="1"/>
        <rFont val="Calibri"/>
        <family val="2"/>
        <scheme val="minor"/>
      </rPr>
      <t>HFO</t>
    </r>
  </si>
  <si>
    <t>wt.%</t>
  </si>
  <si>
    <r>
      <t>C-content</t>
    </r>
    <r>
      <rPr>
        <vertAlign val="subscript"/>
        <sz val="11"/>
        <color theme="1"/>
        <rFont val="Calibri"/>
        <family val="2"/>
        <scheme val="minor"/>
      </rPr>
      <t>NG</t>
    </r>
  </si>
  <si>
    <t>EEAA/EPAP Report - Self-monitoring manual for energy generating plants</t>
  </si>
  <si>
    <r>
      <t xml:space="preserve">Version: </t>
    </r>
    <r>
      <rPr>
        <sz val="20"/>
        <color rgb="FF000000"/>
        <rFont val="Times New Roman"/>
        <family val="1"/>
      </rPr>
      <t xml:space="preserve">02 </t>
    </r>
  </si>
  <si>
    <t>1st day Jan</t>
  </si>
  <si>
    <t>1st day Feb</t>
  </si>
  <si>
    <t>1st day Mar</t>
  </si>
  <si>
    <t>1st day Apr</t>
  </si>
  <si>
    <t>1st day May</t>
  </si>
  <si>
    <t>1st day Jun</t>
  </si>
  <si>
    <t>1st day Jul</t>
  </si>
  <si>
    <t>1st day Aug</t>
  </si>
  <si>
    <t>1st day Sept</t>
  </si>
  <si>
    <t>1st day Oct</t>
  </si>
  <si>
    <t>1st day Nov</t>
  </si>
  <si>
    <t>1st day Dec</t>
  </si>
  <si>
    <t>Last day Dec</t>
  </si>
  <si>
    <r>
      <t>EF</t>
    </r>
    <r>
      <rPr>
        <vertAlign val="subscript"/>
        <sz val="11"/>
        <color theme="1"/>
        <rFont val="Calibri"/>
        <family val="2"/>
        <scheme val="minor"/>
      </rPr>
      <t>HFO,CO2</t>
    </r>
  </si>
  <si>
    <r>
      <t>EF</t>
    </r>
    <r>
      <rPr>
        <vertAlign val="subscript"/>
        <sz val="11"/>
        <color theme="1"/>
        <rFont val="Calibri"/>
        <family val="2"/>
        <scheme val="minor"/>
      </rPr>
      <t>NG,CO2</t>
    </r>
  </si>
  <si>
    <r>
      <t>FC</t>
    </r>
    <r>
      <rPr>
        <vertAlign val="subscript"/>
        <sz val="11"/>
        <color theme="1"/>
        <rFont val="Calibri"/>
        <family val="2"/>
        <scheme val="minor"/>
      </rPr>
      <t>HFO,BL</t>
    </r>
  </si>
  <si>
    <t>HFO (Mazout) historical monthly records</t>
  </si>
  <si>
    <t>Steam generation historical monthly records</t>
  </si>
  <si>
    <t>-</t>
  </si>
  <si>
    <t>Steam generation from project boiler, Tonnes</t>
  </si>
  <si>
    <t>HFO (Mazout) annual consumption in project boiler, Tonnes</t>
  </si>
  <si>
    <t>Jan - Aug 2011</t>
  </si>
  <si>
    <r>
      <rPr>
        <b/>
        <u/>
        <sz val="11"/>
        <color theme="1"/>
        <rFont val="Calibri"/>
        <family val="2"/>
        <scheme val="minor"/>
      </rPr>
      <t>Note:</t>
    </r>
    <r>
      <rPr>
        <b/>
        <sz val="11"/>
        <color theme="1"/>
        <rFont val="Calibri"/>
        <family val="2"/>
        <scheme val="minor"/>
      </rPr>
      <t xml:space="preserve"> </t>
    </r>
    <r>
      <rPr>
        <sz val="11"/>
        <color theme="1"/>
        <rFont val="Calibri"/>
        <family val="2"/>
        <scheme val="minor"/>
      </rPr>
      <t xml:space="preserve">The operator records daily reading of only the last 5-6 digits on the meter. The factory is only  concerned with the difference in readings to determine consumption. The flow meter has not been zeroed since boiler commissioning and therefore represents the total HFO consumption by the boiler in its lifetime. </t>
    </r>
  </si>
  <si>
    <r>
      <rPr>
        <b/>
        <u/>
        <sz val="11"/>
        <color theme="1"/>
        <rFont val="Calibri"/>
        <family val="2"/>
        <scheme val="minor"/>
      </rPr>
      <t>Note:</t>
    </r>
    <r>
      <rPr>
        <b/>
        <sz val="11"/>
        <color theme="1"/>
        <rFont val="Calibri"/>
        <family val="2"/>
        <scheme val="minor"/>
      </rPr>
      <t xml:space="preserve"> </t>
    </r>
    <r>
      <rPr>
        <sz val="11"/>
        <color theme="1"/>
        <rFont val="Calibri"/>
        <family val="2"/>
        <scheme val="minor"/>
      </rPr>
      <t>The cells highlighted in blue represent the total steam generation where generation for more than one month has been lumped together in the factory records. Generation is calculated as the difference between meter readings at the end of the period and start of the period.</t>
    </r>
  </si>
  <si>
    <r>
      <rPr>
        <b/>
        <u/>
        <sz val="11"/>
        <color theme="1"/>
        <rFont val="Calibri"/>
        <family val="2"/>
        <scheme val="minor"/>
      </rPr>
      <t>Note:</t>
    </r>
    <r>
      <rPr>
        <b/>
        <sz val="11"/>
        <color theme="1"/>
        <rFont val="Calibri"/>
        <family val="2"/>
        <scheme val="minor"/>
      </rPr>
      <t xml:space="preserve"> </t>
    </r>
    <r>
      <rPr>
        <sz val="11"/>
        <color theme="1"/>
        <rFont val="Calibri"/>
        <family val="2"/>
        <scheme val="minor"/>
      </rPr>
      <t xml:space="preserve">The operator records daily reading of only the last 5-6 digits on the meter. The factory is only  concerned with the difference in readings to determine steam generation. The flow meter has not been zeroed since boiler commissioning and therefore represents the total steam generated by the boiler in its lifetime. </t>
    </r>
  </si>
  <si>
    <r>
      <rPr>
        <b/>
        <u/>
        <sz val="11"/>
        <color theme="1"/>
        <rFont val="Calibri"/>
        <family val="2"/>
        <scheme val="minor"/>
      </rPr>
      <t>Note:</t>
    </r>
    <r>
      <rPr>
        <b/>
        <sz val="11"/>
        <color theme="1"/>
        <rFont val="Calibri"/>
        <family val="2"/>
        <scheme val="minor"/>
      </rPr>
      <t xml:space="preserve"> </t>
    </r>
    <r>
      <rPr>
        <sz val="11"/>
        <color theme="1"/>
        <rFont val="Calibri"/>
        <family val="2"/>
        <scheme val="minor"/>
      </rPr>
      <t>The cells highlighted in blue represent the total HFO consumption where consumption for more than one month has been lumped together in the factory records. Consumption is calculated as the difference between meter readings at the end of the period and start of the period.</t>
    </r>
  </si>
  <si>
    <r>
      <t xml:space="preserve">Date of completion: </t>
    </r>
    <r>
      <rPr>
        <sz val="20"/>
        <color rgb="FF000000"/>
        <rFont val="Times New Roman"/>
        <family val="1"/>
      </rPr>
      <t xml:space="preserve">03 April, 2012 </t>
    </r>
  </si>
</sst>
</file>

<file path=xl/styles.xml><?xml version="1.0" encoding="utf-8"?>
<styleSheet xmlns="http://schemas.openxmlformats.org/spreadsheetml/2006/main">
  <numFmts count="6">
    <numFmt numFmtId="164" formatCode="#,##0.000"/>
    <numFmt numFmtId="165" formatCode="0.000"/>
    <numFmt numFmtId="166" formatCode="0.0%"/>
    <numFmt numFmtId="167" formatCode="#,##0.0000"/>
    <numFmt numFmtId="168" formatCode="#,##0.00000"/>
    <numFmt numFmtId="169" formatCode="0.0000"/>
  </numFmts>
  <fonts count="27">
    <font>
      <sz val="11"/>
      <color theme="1"/>
      <name val="Calibri"/>
      <family val="2"/>
      <scheme val="minor"/>
    </font>
    <font>
      <b/>
      <sz val="11"/>
      <color theme="1"/>
      <name val="Calibri"/>
      <family val="2"/>
      <scheme val="minor"/>
    </font>
    <font>
      <b/>
      <vertAlign val="subscript"/>
      <sz val="11"/>
      <color theme="1"/>
      <name val="Calibri"/>
      <family val="2"/>
      <scheme val="minor"/>
    </font>
    <font>
      <vertAlign val="subscript"/>
      <sz val="11"/>
      <color theme="1"/>
      <name val="Calibri"/>
      <family val="2"/>
      <scheme val="minor"/>
    </font>
    <font>
      <b/>
      <i/>
      <sz val="12"/>
      <color theme="1"/>
      <name val="Calibri"/>
      <family val="2"/>
      <scheme val="minor"/>
    </font>
    <font>
      <sz val="10"/>
      <color theme="1"/>
      <name val="Arial"/>
      <family val="2"/>
    </font>
    <font>
      <u/>
      <sz val="11"/>
      <color theme="10"/>
      <name val="Calibri"/>
      <family val="2"/>
    </font>
    <font>
      <b/>
      <i/>
      <vertAlign val="subscript"/>
      <sz val="12"/>
      <color theme="1"/>
      <name val="Calibri"/>
      <family val="2"/>
      <scheme val="minor"/>
    </font>
    <font>
      <i/>
      <sz val="12"/>
      <color theme="1"/>
      <name val="Calibri"/>
      <family val="2"/>
      <scheme val="minor"/>
    </font>
    <font>
      <vertAlign val="superscript"/>
      <sz val="11"/>
      <color theme="1"/>
      <name val="Calibri"/>
      <family val="2"/>
      <scheme val="minor"/>
    </font>
    <font>
      <sz val="11"/>
      <color theme="1"/>
      <name val="Calibri"/>
      <family val="2"/>
    </font>
    <font>
      <vertAlign val="subscript"/>
      <sz val="11"/>
      <color theme="1"/>
      <name val="Calibri"/>
      <family val="2"/>
    </font>
    <font>
      <b/>
      <sz val="14"/>
      <color theme="1"/>
      <name val="Calibri"/>
      <family val="2"/>
      <scheme val="minor"/>
    </font>
    <font>
      <b/>
      <vertAlign val="subscript"/>
      <sz val="14"/>
      <color theme="1"/>
      <name val="Calibri"/>
      <family val="2"/>
      <scheme val="minor"/>
    </font>
    <font>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b/>
      <sz val="14"/>
      <name val="Calibri"/>
      <family val="2"/>
      <scheme val="minor"/>
    </font>
    <font>
      <b/>
      <vertAlign val="subscript"/>
      <sz val="14"/>
      <name val="Calibri"/>
      <family val="2"/>
      <scheme val="minor"/>
    </font>
    <font>
      <sz val="11"/>
      <name val="ＭＳ Ｐゴシック"/>
      <family val="2"/>
      <charset val="128"/>
    </font>
    <font>
      <b/>
      <sz val="15"/>
      <color theme="1"/>
      <name val="Times New Roman"/>
      <family val="1"/>
    </font>
    <font>
      <b/>
      <sz val="20"/>
      <color rgb="FF000000"/>
      <name val="Times New Roman"/>
      <family val="1"/>
    </font>
    <font>
      <sz val="20"/>
      <color rgb="FF000000"/>
      <name val="Times New Roman"/>
      <family val="1"/>
    </font>
    <font>
      <sz val="11"/>
      <color rgb="FFFF0000"/>
      <name val="Calibri"/>
      <family val="2"/>
      <scheme val="minor"/>
    </font>
    <font>
      <b/>
      <u/>
      <sz val="11"/>
      <color theme="1"/>
      <name val="Calibri"/>
      <family val="2"/>
      <scheme val="minor"/>
    </font>
    <font>
      <b/>
      <i/>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FFCC"/>
        <bgColor indexed="64"/>
      </patternFill>
    </fill>
    <fill>
      <patternFill patternType="solid">
        <fgColor theme="4"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6" fillId="0" borderId="0" applyNumberFormat="0" applyFill="0" applyBorder="0" applyAlignment="0" applyProtection="0">
      <alignment vertical="top"/>
      <protection locked="0"/>
    </xf>
    <xf numFmtId="0" fontId="20" fillId="0" borderId="0"/>
  </cellStyleXfs>
  <cellXfs count="154">
    <xf numFmtId="0" fontId="0" fillId="0" borderId="0" xfId="0"/>
    <xf numFmtId="0" fontId="0" fillId="0" borderId="0" xfId="0" applyFill="1"/>
    <xf numFmtId="0" fontId="0" fillId="0" borderId="1" xfId="0" applyBorder="1"/>
    <xf numFmtId="0" fontId="1" fillId="0" borderId="1" xfId="0" applyFont="1" applyFill="1" applyBorder="1"/>
    <xf numFmtId="0" fontId="0" fillId="0" borderId="0" xfId="0" applyAlignment="1">
      <alignment wrapText="1"/>
    </xf>
    <xf numFmtId="0" fontId="1" fillId="0" borderId="0" xfId="0" applyFont="1" applyAlignment="1">
      <alignment vertical="center"/>
    </xf>
    <xf numFmtId="0" fontId="0" fillId="0" borderId="0" xfId="0" applyAlignment="1">
      <alignment horizontal="left"/>
    </xf>
    <xf numFmtId="0" fontId="1" fillId="0" borderId="1" xfId="0" applyFont="1" applyBorder="1"/>
    <xf numFmtId="0" fontId="5" fillId="0" borderId="1" xfId="0" applyFont="1" applyBorder="1"/>
    <xf numFmtId="0" fontId="1" fillId="0" borderId="0" xfId="0" applyFont="1"/>
    <xf numFmtId="3" fontId="0" fillId="0" borderId="1" xfId="0" applyNumberFormat="1" applyBorder="1"/>
    <xf numFmtId="3" fontId="1" fillId="0" borderId="1" xfId="0" applyNumberFormat="1" applyFont="1" applyFill="1" applyBorder="1"/>
    <xf numFmtId="3" fontId="0" fillId="0" borderId="0" xfId="0" applyNumberFormat="1"/>
    <xf numFmtId="3" fontId="17" fillId="0" borderId="1" xfId="0" applyNumberFormat="1" applyFont="1" applyFill="1" applyBorder="1"/>
    <xf numFmtId="0" fontId="1" fillId="2" borderId="1" xfId="0" applyFont="1" applyFill="1" applyBorder="1" applyAlignment="1">
      <alignment vertical="center" wrapText="1"/>
    </xf>
    <xf numFmtId="0" fontId="1" fillId="2" borderId="1" xfId="0" applyFont="1" applyFill="1" applyBorder="1" applyAlignment="1">
      <alignment horizontal="left" vertical="center"/>
    </xf>
    <xf numFmtId="0" fontId="1" fillId="3" borderId="1" xfId="0" applyFont="1" applyFill="1" applyBorder="1" applyAlignment="1">
      <alignment vertical="center" wrapText="1"/>
    </xf>
    <xf numFmtId="0" fontId="0" fillId="0" borderId="1" xfId="0" applyFill="1" applyBorder="1" applyAlignment="1">
      <alignment horizontal="right"/>
    </xf>
    <xf numFmtId="0" fontId="0" fillId="2" borderId="0" xfId="0" applyFill="1"/>
    <xf numFmtId="0" fontId="0" fillId="2" borderId="0" xfId="0" applyFill="1" applyAlignment="1">
      <alignment wrapText="1"/>
    </xf>
    <xf numFmtId="0" fontId="0" fillId="2" borderId="0" xfId="0" applyFill="1" applyAlignment="1">
      <alignment horizontal="left"/>
    </xf>
    <xf numFmtId="0" fontId="15" fillId="2" borderId="0" xfId="0" applyFont="1" applyFill="1" applyAlignment="1">
      <alignment vertical="center"/>
    </xf>
    <xf numFmtId="0" fontId="15" fillId="2" borderId="0" xfId="0" applyFont="1" applyFill="1" applyAlignment="1">
      <alignment wrapText="1"/>
    </xf>
    <xf numFmtId="0" fontId="15" fillId="2" borderId="0" xfId="0" applyFont="1" applyFill="1" applyAlignment="1">
      <alignment horizontal="left"/>
    </xf>
    <xf numFmtId="0" fontId="15" fillId="2" borderId="0" xfId="0" applyFont="1" applyFill="1"/>
    <xf numFmtId="0" fontId="0" fillId="2" borderId="0" xfId="0" applyFill="1" applyAlignment="1">
      <alignment horizontal="center" vertical="center" wrapText="1"/>
    </xf>
    <xf numFmtId="0" fontId="0" fillId="2" borderId="0" xfId="0" applyFill="1" applyAlignment="1">
      <alignment horizontal="center" vertical="center"/>
    </xf>
    <xf numFmtId="0" fontId="0" fillId="2" borderId="1" xfId="0" applyFill="1" applyBorder="1" applyAlignment="1">
      <alignment horizontal="left" vertical="center" wrapText="1"/>
    </xf>
    <xf numFmtId="3" fontId="0" fillId="2" borderId="1" xfId="0" applyNumberFormat="1" applyFill="1" applyBorder="1" applyAlignment="1">
      <alignment horizontal="center" vertical="center"/>
    </xf>
    <xf numFmtId="4" fontId="0" fillId="2" borderId="1" xfId="0" applyNumberFormat="1" applyFill="1" applyBorder="1" applyAlignment="1">
      <alignment horizontal="left" vertical="center"/>
    </xf>
    <xf numFmtId="0" fontId="0" fillId="2" borderId="0" xfId="0" applyFill="1" applyAlignment="1">
      <alignment horizontal="center"/>
    </xf>
    <xf numFmtId="0" fontId="0" fillId="2" borderId="0" xfId="0" applyFill="1" applyAlignment="1">
      <alignment horizontal="center" wrapText="1"/>
    </xf>
    <xf numFmtId="0" fontId="16" fillId="2" borderId="0" xfId="0" applyFont="1" applyFill="1" applyAlignment="1">
      <alignment wrapText="1"/>
    </xf>
    <xf numFmtId="0" fontId="16" fillId="2" borderId="0" xfId="0" applyFont="1" applyFill="1" applyAlignment="1">
      <alignment horizontal="left"/>
    </xf>
    <xf numFmtId="0" fontId="16" fillId="2" borderId="0" xfId="0" applyFont="1" applyFill="1"/>
    <xf numFmtId="0" fontId="0" fillId="2" borderId="0" xfId="0" applyFill="1" applyAlignment="1">
      <alignment vertical="center"/>
    </xf>
    <xf numFmtId="0" fontId="0" fillId="2" borderId="1" xfId="0" applyFill="1" applyBorder="1" applyAlignment="1">
      <alignment vertical="center" wrapText="1"/>
    </xf>
    <xf numFmtId="11" fontId="0" fillId="2" borderId="1" xfId="0" applyNumberFormat="1" applyFill="1" applyBorder="1" applyAlignment="1">
      <alignment horizontal="center" vertical="center"/>
    </xf>
    <xf numFmtId="0" fontId="0" fillId="2" borderId="1" xfId="0" applyFont="1" applyFill="1" applyBorder="1" applyAlignment="1">
      <alignment vertical="center" wrapText="1"/>
    </xf>
    <xf numFmtId="0" fontId="1" fillId="2" borderId="0" xfId="0" applyFont="1" applyFill="1" applyAlignment="1">
      <alignment vertical="center"/>
    </xf>
    <xf numFmtId="0" fontId="1" fillId="2" borderId="0" xfId="0" applyFont="1" applyFill="1" applyBorder="1" applyAlignment="1">
      <alignment vertical="center" wrapText="1"/>
    </xf>
    <xf numFmtId="0" fontId="1" fillId="2" borderId="0" xfId="0" applyFont="1" applyFill="1" applyBorder="1" applyAlignment="1">
      <alignment horizontal="left" vertical="center"/>
    </xf>
    <xf numFmtId="4" fontId="1" fillId="2" borderId="0" xfId="0" applyNumberFormat="1" applyFont="1" applyFill="1" applyBorder="1" applyAlignment="1">
      <alignment horizontal="center" vertical="center"/>
    </xf>
    <xf numFmtId="0" fontId="4" fillId="2" borderId="0" xfId="0" applyFont="1" applyFill="1" applyAlignment="1">
      <alignment vertical="center"/>
    </xf>
    <xf numFmtId="0" fontId="8" fillId="2" borderId="0" xfId="0" applyFont="1" applyFill="1" applyAlignment="1">
      <alignment wrapText="1"/>
    </xf>
    <xf numFmtId="0" fontId="8" fillId="2" borderId="0" xfId="0" applyFont="1" applyFill="1" applyAlignment="1">
      <alignment horizontal="left"/>
    </xf>
    <xf numFmtId="0" fontId="8" fillId="2" borderId="0" xfId="0" applyFont="1" applyFill="1"/>
    <xf numFmtId="2" fontId="0" fillId="2" borderId="1" xfId="0" applyNumberFormat="1" applyFill="1" applyBorder="1" applyAlignment="1">
      <alignment horizontal="center" vertical="center"/>
    </xf>
    <xf numFmtId="0" fontId="12" fillId="2" borderId="0" xfId="0" applyFont="1" applyFill="1" applyAlignment="1">
      <alignment vertical="center"/>
    </xf>
    <xf numFmtId="0" fontId="14" fillId="2" borderId="0" xfId="0" applyFont="1" applyFill="1" applyAlignment="1">
      <alignment wrapText="1"/>
    </xf>
    <xf numFmtId="0" fontId="14" fillId="2" borderId="0" xfId="0" applyFont="1" applyFill="1" applyAlignment="1">
      <alignment horizontal="left"/>
    </xf>
    <xf numFmtId="0" fontId="14" fillId="2" borderId="0" xfId="0" applyFont="1" applyFill="1"/>
    <xf numFmtId="2" fontId="14" fillId="2" borderId="0" xfId="0" applyNumberFormat="1" applyFont="1" applyFill="1"/>
    <xf numFmtId="0" fontId="1" fillId="2" borderId="0" xfId="0" applyFont="1" applyFill="1"/>
    <xf numFmtId="0" fontId="0" fillId="2" borderId="1" xfId="0" applyFill="1" applyBorder="1"/>
    <xf numFmtId="0" fontId="1" fillId="3" borderId="1" xfId="0" applyFont="1" applyFill="1" applyBorder="1" applyAlignment="1">
      <alignment horizontal="center" vertical="center" wrapText="1"/>
    </xf>
    <xf numFmtId="0" fontId="1" fillId="3" borderId="1" xfId="0" applyFont="1" applyFill="1" applyBorder="1" applyAlignment="1">
      <alignment vertical="center"/>
    </xf>
    <xf numFmtId="0" fontId="1" fillId="3" borderId="1" xfId="0" applyFont="1" applyFill="1" applyBorder="1"/>
    <xf numFmtId="0" fontId="18" fillId="4" borderId="1" xfId="0" applyFont="1" applyFill="1" applyBorder="1" applyAlignment="1">
      <alignment vertical="center" wrapText="1"/>
    </xf>
    <xf numFmtId="0" fontId="18" fillId="4" borderId="1" xfId="0" applyFont="1" applyFill="1" applyBorder="1" applyAlignment="1">
      <alignment horizontal="left" vertical="center"/>
    </xf>
    <xf numFmtId="4" fontId="18" fillId="4" borderId="1" xfId="0" applyNumberFormat="1" applyFont="1" applyFill="1" applyBorder="1" applyAlignment="1">
      <alignment horizontal="center" vertical="center"/>
    </xf>
    <xf numFmtId="0" fontId="12" fillId="4" borderId="1" xfId="0" applyFont="1" applyFill="1" applyBorder="1" applyAlignment="1">
      <alignment vertical="center" wrapText="1"/>
    </xf>
    <xf numFmtId="0" fontId="12" fillId="4" borderId="1" xfId="0" applyFont="1" applyFill="1" applyBorder="1" applyAlignment="1">
      <alignment horizontal="left" vertical="center"/>
    </xf>
    <xf numFmtId="4" fontId="12" fillId="4" borderId="1" xfId="0" applyNumberFormat="1" applyFont="1" applyFill="1" applyBorder="1" applyAlignment="1">
      <alignment horizontal="center" vertical="center"/>
    </xf>
    <xf numFmtId="0" fontId="1" fillId="4" borderId="1" xfId="0" applyFont="1" applyFill="1" applyBorder="1" applyAlignment="1">
      <alignment vertical="center" wrapText="1"/>
    </xf>
    <xf numFmtId="0" fontId="1" fillId="4" borderId="1" xfId="0" applyFont="1" applyFill="1" applyBorder="1" applyAlignment="1">
      <alignment horizontal="left" vertical="center"/>
    </xf>
    <xf numFmtId="4" fontId="1" fillId="4"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3" fontId="0" fillId="0" borderId="1" xfId="0" applyNumberFormat="1" applyFill="1" applyBorder="1"/>
    <xf numFmtId="3" fontId="0" fillId="0" borderId="1" xfId="0" applyNumberFormat="1" applyFill="1" applyBorder="1" applyAlignment="1">
      <alignment horizontal="center" vertical="center"/>
    </xf>
    <xf numFmtId="0" fontId="10" fillId="0" borderId="1" xfId="0" applyFont="1" applyFill="1" applyBorder="1" applyAlignment="1">
      <alignment vertical="center" wrapText="1"/>
    </xf>
    <xf numFmtId="3" fontId="0" fillId="0" borderId="1" xfId="0" applyNumberFormat="1" applyFill="1" applyBorder="1" applyAlignment="1">
      <alignment horizontal="right"/>
    </xf>
    <xf numFmtId="0" fontId="1" fillId="0" borderId="0" xfId="0" applyFont="1" applyFill="1" applyBorder="1"/>
    <xf numFmtId="0" fontId="21" fillId="2" borderId="0" xfId="0" applyFont="1" applyFill="1" applyAlignment="1">
      <alignment horizontal="left"/>
    </xf>
    <xf numFmtId="0" fontId="22" fillId="2" borderId="0" xfId="0" applyFont="1" applyFill="1"/>
    <xf numFmtId="0" fontId="22" fillId="2" borderId="0" xfId="0" applyFont="1" applyFill="1" applyAlignment="1">
      <alignment wrapText="1"/>
    </xf>
    <xf numFmtId="3" fontId="0" fillId="2" borderId="3" xfId="0" applyNumberFormat="1" applyFill="1" applyBorder="1" applyAlignment="1">
      <alignment horizontal="center" vertical="center"/>
    </xf>
    <xf numFmtId="3" fontId="0" fillId="0" borderId="3" xfId="0" applyNumberFormat="1" applyFill="1" applyBorder="1" applyAlignment="1">
      <alignment horizontal="center" vertical="center"/>
    </xf>
    <xf numFmtId="0" fontId="0" fillId="2" borderId="5" xfId="0" applyFill="1" applyBorder="1" applyAlignment="1">
      <alignment horizontal="center"/>
    </xf>
    <xf numFmtId="3" fontId="0" fillId="2" borderId="5" xfId="0" applyNumberFormat="1" applyFill="1" applyBorder="1" applyAlignment="1">
      <alignment horizontal="center" vertical="center"/>
    </xf>
    <xf numFmtId="3" fontId="0" fillId="0" borderId="5" xfId="0" applyNumberFormat="1" applyFill="1" applyBorder="1" applyAlignment="1">
      <alignment horizontal="center" vertical="center"/>
    </xf>
    <xf numFmtId="164" fontId="1" fillId="2" borderId="1" xfId="0" applyNumberFormat="1" applyFont="1" applyFill="1" applyBorder="1" applyAlignment="1">
      <alignment horizontal="center" vertical="center"/>
    </xf>
    <xf numFmtId="49" fontId="1" fillId="3" borderId="1" xfId="0" applyNumberFormat="1" applyFont="1" applyFill="1" applyBorder="1" applyAlignment="1">
      <alignment horizontal="center" vertical="center" wrapText="1"/>
    </xf>
    <xf numFmtId="2" fontId="16" fillId="2" borderId="0" xfId="0" applyNumberFormat="1" applyFont="1" applyFill="1"/>
    <xf numFmtId="0" fontId="1" fillId="0" borderId="1" xfId="0" applyFont="1" applyBorder="1" applyAlignment="1">
      <alignment horizontal="left"/>
    </xf>
    <xf numFmtId="0" fontId="1" fillId="3" borderId="1" xfId="0" applyFont="1" applyFill="1" applyBorder="1" applyAlignment="1">
      <alignment horizontal="left" vertical="center"/>
    </xf>
    <xf numFmtId="0" fontId="0" fillId="2" borderId="1" xfId="0" applyFill="1" applyBorder="1" applyAlignment="1">
      <alignment horizontal="left" vertical="center"/>
    </xf>
    <xf numFmtId="0" fontId="0" fillId="0" borderId="1" xfId="0" applyFill="1" applyBorder="1" applyAlignment="1">
      <alignment horizontal="left" vertical="center"/>
    </xf>
    <xf numFmtId="165" fontId="0" fillId="0" borderId="1" xfId="0" applyNumberFormat="1" applyBorder="1" applyAlignment="1">
      <alignment horizontal="right"/>
    </xf>
    <xf numFmtId="11" fontId="0" fillId="0" borderId="1" xfId="0" applyNumberFormat="1" applyFill="1" applyBorder="1" applyAlignment="1">
      <alignment horizontal="center" vertical="center"/>
    </xf>
    <xf numFmtId="10" fontId="0" fillId="0" borderId="1" xfId="0" applyNumberFormat="1" applyFill="1" applyBorder="1" applyAlignment="1">
      <alignment horizontal="center" vertical="center"/>
    </xf>
    <xf numFmtId="0" fontId="0" fillId="0" borderId="0" xfId="0" applyBorder="1" applyAlignment="1">
      <alignment horizontal="center"/>
    </xf>
    <xf numFmtId="0" fontId="0" fillId="0" borderId="0" xfId="0" applyBorder="1"/>
    <xf numFmtId="3" fontId="0" fillId="5" borderId="1" xfId="0" applyNumberFormat="1" applyFill="1" applyBorder="1"/>
    <xf numFmtId="0" fontId="0" fillId="0" borderId="0" xfId="0" applyBorder="1" applyAlignment="1"/>
    <xf numFmtId="3" fontId="0" fillId="0" borderId="0" xfId="0" applyNumberFormat="1" applyBorder="1"/>
    <xf numFmtId="166" fontId="0" fillId="0" borderId="0" xfId="0" applyNumberFormat="1"/>
    <xf numFmtId="3" fontId="0" fillId="5" borderId="1" xfId="0" applyNumberFormat="1" applyFill="1" applyBorder="1" applyAlignment="1"/>
    <xf numFmtId="0" fontId="0" fillId="0" borderId="0" xfId="0" applyFill="1" applyBorder="1"/>
    <xf numFmtId="0" fontId="0" fillId="0" borderId="0" xfId="0" applyFill="1" applyBorder="1" applyAlignment="1"/>
    <xf numFmtId="3" fontId="24" fillId="0" borderId="0" xfId="0" applyNumberFormat="1" applyFont="1" applyFill="1" applyBorder="1" applyAlignment="1">
      <alignment horizontal="right"/>
    </xf>
    <xf numFmtId="3" fontId="24" fillId="0" borderId="0" xfId="0" applyNumberFormat="1" applyFont="1" applyFill="1" applyBorder="1"/>
    <xf numFmtId="166" fontId="0" fillId="0" borderId="0" xfId="0" applyNumberFormat="1" applyFill="1" applyBorder="1"/>
    <xf numFmtId="3" fontId="0" fillId="0" borderId="0" xfId="0" applyNumberFormat="1" applyFill="1" applyBorder="1"/>
    <xf numFmtId="0" fontId="1" fillId="0" borderId="1" xfId="0" applyFont="1" applyBorder="1" applyAlignment="1">
      <alignment horizontal="center"/>
    </xf>
    <xf numFmtId="0" fontId="1" fillId="0" borderId="0" xfId="0" applyFont="1" applyAlignment="1">
      <alignment horizontal="center"/>
    </xf>
    <xf numFmtId="0" fontId="1" fillId="0" borderId="0" xfId="0" applyFont="1" applyBorder="1" applyAlignment="1">
      <alignment horizontal="center"/>
    </xf>
    <xf numFmtId="3" fontId="24" fillId="0" borderId="0" xfId="0" applyNumberFormat="1" applyFont="1" applyFill="1" applyBorder="1" applyAlignment="1"/>
    <xf numFmtId="3" fontId="0" fillId="5" borderId="1" xfId="0" applyNumberFormat="1" applyFill="1" applyBorder="1" applyAlignment="1">
      <alignment horizontal="center"/>
    </xf>
    <xf numFmtId="167" fontId="24" fillId="0" borderId="0" xfId="0" applyNumberFormat="1" applyFont="1" applyFill="1" applyBorder="1" applyAlignment="1">
      <alignment horizontal="right"/>
    </xf>
    <xf numFmtId="168" fontId="0" fillId="0" borderId="0" xfId="0" applyNumberFormat="1" applyFill="1" applyBorder="1"/>
    <xf numFmtId="3" fontId="0" fillId="6" borderId="1" xfId="0" applyNumberFormat="1" applyFill="1" applyBorder="1" applyAlignment="1">
      <alignment horizontal="right"/>
    </xf>
    <xf numFmtId="3" fontId="0" fillId="6" borderId="1" xfId="0" applyNumberFormat="1" applyFill="1" applyBorder="1"/>
    <xf numFmtId="3" fontId="17" fillId="6" borderId="1" xfId="0" applyNumberFormat="1" applyFont="1" applyFill="1" applyBorder="1"/>
    <xf numFmtId="3" fontId="0" fillId="5" borderId="1" xfId="0" applyNumberFormat="1" applyFill="1" applyBorder="1" applyAlignment="1">
      <alignment horizontal="center"/>
    </xf>
    <xf numFmtId="0" fontId="12" fillId="0" borderId="0" xfId="0" applyFont="1"/>
    <xf numFmtId="0" fontId="14" fillId="0" borderId="0" xfId="0" applyFont="1"/>
    <xf numFmtId="0" fontId="12" fillId="0" borderId="0" xfId="0" applyFont="1" applyAlignment="1">
      <alignment vertical="center"/>
    </xf>
    <xf numFmtId="0" fontId="12" fillId="0" borderId="0" xfId="0" applyFont="1" applyFill="1" applyBorder="1" applyAlignment="1">
      <alignment vertical="center"/>
    </xf>
    <xf numFmtId="0" fontId="26" fillId="0" borderId="0" xfId="0" applyFont="1"/>
    <xf numFmtId="169" fontId="0" fillId="0" borderId="0" xfId="0" applyNumberFormat="1" applyBorder="1"/>
    <xf numFmtId="0" fontId="22" fillId="2" borderId="0" xfId="0" applyFont="1" applyFill="1" applyAlignment="1">
      <alignment horizontal="left" wrapText="1"/>
    </xf>
    <xf numFmtId="3" fontId="0" fillId="6" borderId="3" xfId="0" applyNumberFormat="1" applyFill="1" applyBorder="1" applyAlignment="1">
      <alignment horizontal="right" vertical="center"/>
    </xf>
    <xf numFmtId="3" fontId="0" fillId="6" borderId="4" xfId="0" applyNumberFormat="1" applyFill="1" applyBorder="1" applyAlignment="1">
      <alignment horizontal="right" vertical="center"/>
    </xf>
    <xf numFmtId="3" fontId="0" fillId="6" borderId="2" xfId="0" applyNumberFormat="1" applyFill="1" applyBorder="1" applyAlignment="1">
      <alignment horizontal="right" vertical="center"/>
    </xf>
    <xf numFmtId="3" fontId="0" fillId="0" borderId="3" xfId="0" applyNumberFormat="1" applyBorder="1" applyAlignment="1">
      <alignment horizontal="center"/>
    </xf>
    <xf numFmtId="3" fontId="0" fillId="0" borderId="2" xfId="0" applyNumberFormat="1" applyBorder="1" applyAlignment="1">
      <alignment horizontal="center"/>
    </xf>
    <xf numFmtId="3" fontId="0" fillId="0" borderId="4" xfId="0" applyNumberFormat="1" applyBorder="1" applyAlignment="1">
      <alignment horizontal="center"/>
    </xf>
    <xf numFmtId="3" fontId="1" fillId="0" borderId="1" xfId="0" applyNumberFormat="1" applyFont="1" applyBorder="1" applyAlignment="1">
      <alignment horizontal="center"/>
    </xf>
    <xf numFmtId="0" fontId="1" fillId="0" borderId="1" xfId="0" applyFont="1" applyBorder="1" applyAlignment="1">
      <alignment horizontal="center"/>
    </xf>
    <xf numFmtId="3" fontId="0" fillId="5" borderId="3" xfId="0" applyNumberFormat="1" applyFill="1" applyBorder="1" applyAlignment="1">
      <alignment horizontal="center"/>
    </xf>
    <xf numFmtId="3" fontId="0" fillId="5" borderId="2" xfId="0" applyNumberFormat="1" applyFill="1" applyBorder="1" applyAlignment="1">
      <alignment horizontal="center"/>
    </xf>
    <xf numFmtId="3" fontId="0" fillId="5" borderId="4" xfId="0" applyNumberFormat="1" applyFill="1" applyBorder="1" applyAlignment="1">
      <alignment horizontal="center"/>
    </xf>
    <xf numFmtId="3" fontId="24" fillId="0" borderId="0" xfId="0" applyNumberFormat="1" applyFont="1" applyFill="1" applyBorder="1" applyAlignment="1">
      <alignment horizontal="center"/>
    </xf>
    <xf numFmtId="0" fontId="1" fillId="0" borderId="1" xfId="0" applyFont="1" applyBorder="1" applyAlignment="1">
      <alignment horizontal="left"/>
    </xf>
    <xf numFmtId="0" fontId="0" fillId="0" borderId="1" xfId="0" applyBorder="1" applyAlignment="1">
      <alignment horizontal="left"/>
    </xf>
    <xf numFmtId="3" fontId="0" fillId="5" borderId="1" xfId="0" applyNumberFormat="1" applyFill="1" applyBorder="1" applyAlignment="1">
      <alignment horizontal="center"/>
    </xf>
    <xf numFmtId="3" fontId="17" fillId="6" borderId="3" xfId="0" applyNumberFormat="1" applyFont="1" applyFill="1" applyBorder="1" applyAlignment="1">
      <alignment horizontal="right" vertical="center"/>
    </xf>
    <xf numFmtId="3" fontId="17" fillId="6" borderId="4" xfId="0" applyNumberFormat="1" applyFont="1" applyFill="1" applyBorder="1" applyAlignment="1">
      <alignment horizontal="right" vertical="center"/>
    </xf>
    <xf numFmtId="0" fontId="6" fillId="0" borderId="1" xfId="1" applyBorder="1" applyAlignment="1" applyProtection="1">
      <alignment horizontal="left"/>
    </xf>
    <xf numFmtId="3" fontId="0" fillId="0" borderId="3" xfId="0" applyNumberFormat="1" applyFill="1" applyBorder="1" applyAlignment="1">
      <alignment horizontal="center"/>
    </xf>
    <xf numFmtId="3" fontId="0" fillId="0" borderId="2" xfId="0" applyNumberFormat="1" applyFill="1" applyBorder="1" applyAlignment="1">
      <alignment horizontal="center"/>
    </xf>
    <xf numFmtId="3" fontId="0" fillId="0" borderId="4" xfId="0" applyNumberFormat="1" applyFill="1" applyBorder="1" applyAlignment="1">
      <alignment horizontal="center"/>
    </xf>
    <xf numFmtId="3" fontId="17" fillId="6" borderId="2" xfId="0" applyNumberFormat="1" applyFont="1" applyFill="1" applyBorder="1" applyAlignment="1">
      <alignment horizontal="right" vertical="center"/>
    </xf>
    <xf numFmtId="0" fontId="1" fillId="3" borderId="1" xfId="0" applyFont="1" applyFill="1" applyBorder="1" applyAlignment="1">
      <alignment horizontal="left" vertical="center"/>
    </xf>
    <xf numFmtId="0" fontId="17" fillId="2" borderId="1" xfId="0" applyFont="1" applyFill="1" applyBorder="1" applyAlignment="1">
      <alignment horizontal="left" vertical="center" wrapText="1"/>
    </xf>
    <xf numFmtId="0" fontId="0" fillId="2" borderId="1" xfId="0" applyFill="1" applyBorder="1" applyAlignment="1">
      <alignment horizontal="left" vertical="center"/>
    </xf>
    <xf numFmtId="0" fontId="0" fillId="2" borderId="7" xfId="0" applyFill="1" applyBorder="1" applyAlignment="1">
      <alignment horizontal="left" vertical="center"/>
    </xf>
    <xf numFmtId="0" fontId="0" fillId="2" borderId="8" xfId="0" applyFill="1" applyBorder="1" applyAlignment="1">
      <alignment horizontal="left" vertical="center"/>
    </xf>
    <xf numFmtId="0" fontId="0" fillId="2" borderId="6" xfId="0" applyFill="1" applyBorder="1" applyAlignment="1">
      <alignment horizontal="left" vertical="center"/>
    </xf>
    <xf numFmtId="0" fontId="0" fillId="0" borderId="1" xfId="0" applyFill="1" applyBorder="1" applyAlignment="1">
      <alignment horizontal="left" vertical="center"/>
    </xf>
    <xf numFmtId="0" fontId="17" fillId="0" borderId="1" xfId="0" applyFont="1" applyFill="1" applyBorder="1" applyAlignment="1">
      <alignment horizontal="left" vertical="center"/>
    </xf>
    <xf numFmtId="0" fontId="1" fillId="6" borderId="0" xfId="0" applyFont="1" applyFill="1" applyBorder="1" applyAlignment="1">
      <alignment horizontal="left" vertical="center" wrapText="1"/>
    </xf>
    <xf numFmtId="0" fontId="1" fillId="5" borderId="0" xfId="0" applyFont="1" applyFill="1" applyBorder="1" applyAlignment="1">
      <alignment horizontal="left" vertical="center" wrapText="1"/>
    </xf>
  </cellXfs>
  <cellStyles count="3">
    <cellStyle name="Hyperlink" xfId="1" builtinId="8"/>
    <cellStyle name="Normal" xfId="0" builtinId="0"/>
    <cellStyle name="標準_NPV calculation" xfId="2"/>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efunda.com/materials/water/steamtable_general.cfm" TargetMode="External"/><Relationship Id="rId1" Type="http://schemas.openxmlformats.org/officeDocument/2006/relationships/hyperlink" Target="http://www.efunda.com/materials/water/steamtable_general.cfm"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3:R8"/>
  <sheetViews>
    <sheetView tabSelected="1" workbookViewId="0"/>
  </sheetViews>
  <sheetFormatPr defaultRowHeight="15"/>
  <cols>
    <col min="1" max="12" width="9.140625" style="18"/>
    <col min="13" max="13" width="10.85546875" style="18" customWidth="1"/>
    <col min="14" max="14" width="8.5703125" style="18" customWidth="1"/>
    <col min="15" max="15" width="9" style="18" customWidth="1"/>
    <col min="16" max="18" width="9.140625" style="18"/>
  </cols>
  <sheetData>
    <row r="3" spans="2:15" ht="19.5">
      <c r="B3" s="73" t="s">
        <v>62</v>
      </c>
    </row>
    <row r="4" spans="2:15" ht="19.5">
      <c r="B4" s="73" t="s">
        <v>63</v>
      </c>
    </row>
    <row r="5" spans="2:15" ht="39" customHeight="1"/>
    <row r="6" spans="2:15" ht="58.5" customHeight="1">
      <c r="B6" s="121" t="s">
        <v>64</v>
      </c>
      <c r="C6" s="121"/>
      <c r="D6" s="121"/>
      <c r="E6" s="121"/>
      <c r="F6" s="121"/>
      <c r="G6" s="121"/>
      <c r="H6" s="121"/>
      <c r="I6" s="121"/>
      <c r="J6" s="121"/>
      <c r="K6" s="121"/>
      <c r="L6" s="121"/>
      <c r="M6" s="121"/>
      <c r="N6" s="75"/>
      <c r="O6" s="75"/>
    </row>
    <row r="7" spans="2:15" ht="26.25">
      <c r="B7" s="74" t="s">
        <v>81</v>
      </c>
    </row>
    <row r="8" spans="2:15" ht="26.25">
      <c r="B8" s="74" t="s">
        <v>108</v>
      </c>
    </row>
  </sheetData>
  <mergeCells count="1">
    <mergeCell ref="B6:M6"/>
  </mergeCells>
  <pageMargins left="0.7" right="0.7" top="0.75" bottom="0.75" header="0.3" footer="0.3"/>
  <pageSetup orientation="portrait" horizontalDpi="4294967293" verticalDpi="0" r:id="rId1"/>
</worksheet>
</file>

<file path=xl/worksheets/sheet2.xml><?xml version="1.0" encoding="utf-8"?>
<worksheet xmlns="http://schemas.openxmlformats.org/spreadsheetml/2006/main" xmlns:r="http://schemas.openxmlformats.org/officeDocument/2006/relationships">
  <dimension ref="A2:AB45"/>
  <sheetViews>
    <sheetView workbookViewId="0"/>
  </sheetViews>
  <sheetFormatPr defaultRowHeight="15"/>
  <cols>
    <col min="1" max="1" width="5.42578125" customWidth="1"/>
    <col min="2" max="2" width="17" customWidth="1"/>
    <col min="3" max="11" width="12.7109375" customWidth="1"/>
    <col min="12" max="12" width="10.7109375" customWidth="1"/>
    <col min="13" max="13" width="10.5703125" customWidth="1"/>
    <col min="14" max="14" width="9.28515625" customWidth="1"/>
    <col min="15" max="16" width="8.85546875" customWidth="1"/>
    <col min="17" max="17" width="8.5703125" customWidth="1"/>
    <col min="18" max="18" width="7" customWidth="1"/>
    <col min="19" max="19" width="7.85546875" customWidth="1"/>
    <col min="20" max="20" width="8.5703125" customWidth="1"/>
    <col min="21" max="21" width="7" customWidth="1"/>
    <col min="22" max="22" width="7.85546875" customWidth="1"/>
    <col min="23" max="23" width="8.5703125" customWidth="1"/>
    <col min="24" max="24" width="7" customWidth="1"/>
    <col min="25" max="25" width="7.85546875" customWidth="1"/>
    <col min="26" max="26" width="9.28515625" customWidth="1"/>
    <col min="27" max="28" width="14.28515625" customWidth="1"/>
  </cols>
  <sheetData>
    <row r="2" spans="1:28" s="116" customFormat="1" ht="18.75">
      <c r="A2" s="115" t="s">
        <v>102</v>
      </c>
      <c r="C2" s="115"/>
      <c r="D2" s="115"/>
    </row>
    <row r="3" spans="1:28">
      <c r="J3" s="98"/>
      <c r="K3" s="99"/>
      <c r="L3" s="99"/>
      <c r="M3" s="99"/>
      <c r="N3" s="94"/>
      <c r="O3" s="94"/>
      <c r="P3" s="94"/>
      <c r="Q3" s="94"/>
      <c r="R3" s="94"/>
      <c r="S3" s="94"/>
      <c r="T3" s="94"/>
      <c r="U3" s="94"/>
      <c r="V3" s="94"/>
      <c r="W3" s="94"/>
      <c r="X3" s="94"/>
      <c r="Y3" s="94"/>
      <c r="Z3" s="94"/>
      <c r="AA3" s="91"/>
      <c r="AB3" s="91"/>
    </row>
    <row r="4" spans="1:28">
      <c r="B4" s="7"/>
      <c r="C4" s="7">
        <v>2006</v>
      </c>
      <c r="D4" s="7">
        <v>2007</v>
      </c>
      <c r="E4" s="7">
        <v>2008</v>
      </c>
      <c r="F4" s="7">
        <v>2009</v>
      </c>
      <c r="G4" s="7">
        <v>2010</v>
      </c>
      <c r="H4" s="7">
        <v>2011</v>
      </c>
      <c r="J4" s="72"/>
      <c r="K4" s="72"/>
      <c r="L4" s="72"/>
      <c r="M4" s="72"/>
      <c r="N4" s="92"/>
      <c r="O4" s="92"/>
      <c r="P4" s="92"/>
      <c r="Q4" s="92"/>
      <c r="R4" s="92"/>
      <c r="S4" s="92"/>
      <c r="T4" s="92"/>
      <c r="U4" s="92"/>
      <c r="V4" s="92"/>
      <c r="W4" s="92"/>
      <c r="X4" s="92"/>
      <c r="Y4" s="92"/>
      <c r="Z4" s="92"/>
      <c r="AA4" s="92"/>
      <c r="AB4" s="92"/>
    </row>
    <row r="5" spans="1:28">
      <c r="B5" s="7" t="s">
        <v>0</v>
      </c>
      <c r="C5" s="71">
        <f t="shared" ref="C5:C15" si="0">(C26-C25)/100</f>
        <v>3733.21</v>
      </c>
      <c r="D5" s="122">
        <f>(D27-C36)/100</f>
        <v>9165.92</v>
      </c>
      <c r="E5" s="71">
        <f>(E26-D37)/100</f>
        <v>3985.25</v>
      </c>
      <c r="F5" s="112">
        <f>(F26-E36)/100</f>
        <v>3761.61</v>
      </c>
      <c r="G5" s="10">
        <f>(G26-G25)/100</f>
        <v>4174.6499999999996</v>
      </c>
      <c r="H5" s="10">
        <f>(H26-H25)/100</f>
        <v>4136.33</v>
      </c>
      <c r="J5" s="100"/>
      <c r="K5" s="100"/>
      <c r="L5" s="101"/>
      <c r="M5" s="101"/>
      <c r="N5" s="92"/>
      <c r="O5" s="92"/>
      <c r="P5" s="92"/>
      <c r="Q5" s="92"/>
      <c r="R5" s="92"/>
      <c r="S5" s="92"/>
      <c r="T5" s="92"/>
      <c r="U5" s="92"/>
      <c r="V5" s="92"/>
      <c r="W5" s="92"/>
      <c r="X5" s="92"/>
      <c r="Y5" s="92"/>
      <c r="Z5" s="92"/>
      <c r="AA5" s="92"/>
      <c r="AB5" s="92"/>
    </row>
    <row r="6" spans="1:28">
      <c r="B6" s="7" t="s">
        <v>1</v>
      </c>
      <c r="C6" s="71">
        <f>(C27-C26)/100</f>
        <v>3636.67</v>
      </c>
      <c r="D6" s="123"/>
      <c r="E6" s="122">
        <f>(E30-E26)/100</f>
        <v>14437.74</v>
      </c>
      <c r="F6" s="10">
        <f>(F27-F26)/100</f>
        <v>974.98</v>
      </c>
      <c r="G6" s="10">
        <f t="shared" ref="G6:G16" si="1">(G27-G26)/100</f>
        <v>2974.27</v>
      </c>
      <c r="H6" s="10">
        <f t="shared" ref="H6:H11" si="2">(H27-H26)/100</f>
        <v>3339.15</v>
      </c>
      <c r="J6" s="100"/>
      <c r="K6" s="100"/>
      <c r="L6" s="101"/>
      <c r="M6" s="101"/>
      <c r="N6" s="92"/>
      <c r="O6" s="92"/>
      <c r="P6" s="92"/>
      <c r="Q6" s="92"/>
      <c r="R6" s="92"/>
      <c r="S6" s="92"/>
      <c r="T6" s="92"/>
      <c r="U6" s="92"/>
      <c r="V6" s="92"/>
      <c r="W6" s="92"/>
      <c r="X6" s="92"/>
      <c r="Y6" s="92"/>
      <c r="Z6" s="92"/>
      <c r="AA6" s="92"/>
      <c r="AB6" s="92"/>
    </row>
    <row r="7" spans="1:28">
      <c r="B7" s="7" t="s">
        <v>2</v>
      </c>
      <c r="C7" s="71">
        <f t="shared" si="0"/>
        <v>3733.27</v>
      </c>
      <c r="D7" s="71">
        <f>(D28-D27)/100</f>
        <v>2141.71</v>
      </c>
      <c r="E7" s="124"/>
      <c r="F7" s="10">
        <f t="shared" ref="F7:F11" si="3">(F28-F27)/100</f>
        <v>1652.67</v>
      </c>
      <c r="G7" s="10">
        <f t="shared" si="1"/>
        <v>1630.17</v>
      </c>
      <c r="H7" s="10">
        <f t="shared" si="2"/>
        <v>4032.7</v>
      </c>
      <c r="J7" s="100"/>
      <c r="K7" s="100"/>
      <c r="L7" s="101"/>
      <c r="M7" s="101"/>
      <c r="N7" s="92"/>
      <c r="O7" s="92"/>
      <c r="P7" s="92"/>
      <c r="Q7" s="92"/>
      <c r="R7" s="92"/>
      <c r="S7" s="92"/>
      <c r="T7" s="92"/>
      <c r="U7" s="92"/>
      <c r="V7" s="92"/>
      <c r="W7" s="92"/>
      <c r="X7" s="92"/>
      <c r="Y7" s="92"/>
      <c r="Z7" s="92"/>
      <c r="AA7" s="92"/>
      <c r="AB7" s="92"/>
    </row>
    <row r="8" spans="1:28">
      <c r="B8" s="7" t="s">
        <v>3</v>
      </c>
      <c r="C8" s="71">
        <f t="shared" si="0"/>
        <v>3943</v>
      </c>
      <c r="D8" s="71">
        <f>(D29-D28)/100</f>
        <v>3316.16</v>
      </c>
      <c r="E8" s="124"/>
      <c r="F8" s="10">
        <f t="shared" si="3"/>
        <v>3625.2</v>
      </c>
      <c r="G8" s="10">
        <f t="shared" si="1"/>
        <v>1545.59</v>
      </c>
      <c r="H8" s="10">
        <f t="shared" si="2"/>
        <v>2760.8</v>
      </c>
      <c r="J8" s="100"/>
      <c r="K8" s="100"/>
      <c r="L8" s="101"/>
      <c r="M8" s="101"/>
      <c r="N8" s="92"/>
      <c r="O8" s="92"/>
      <c r="P8" s="92"/>
      <c r="Q8" s="92"/>
      <c r="R8" s="92"/>
      <c r="S8" s="92"/>
      <c r="T8" s="92"/>
      <c r="U8" s="92"/>
      <c r="V8" s="92"/>
      <c r="W8" s="92"/>
      <c r="X8" s="92"/>
      <c r="Y8" s="92"/>
      <c r="Z8" s="92"/>
      <c r="AA8" s="92"/>
      <c r="AB8" s="92"/>
    </row>
    <row r="9" spans="1:28">
      <c r="B9" s="7" t="s">
        <v>4</v>
      </c>
      <c r="C9" s="71">
        <f t="shared" si="0"/>
        <v>3473.11</v>
      </c>
      <c r="D9" s="71">
        <f t="shared" ref="D9:D13" si="4">(D30-D29)/100</f>
        <v>3921.05</v>
      </c>
      <c r="E9" s="123"/>
      <c r="F9" s="10">
        <f t="shared" si="3"/>
        <v>2677.16</v>
      </c>
      <c r="G9" s="10">
        <f t="shared" si="1"/>
        <v>3716</v>
      </c>
      <c r="H9" s="10">
        <f t="shared" si="2"/>
        <v>3913.9</v>
      </c>
      <c r="J9" s="100"/>
      <c r="K9" s="100"/>
      <c r="L9" s="101"/>
      <c r="M9" s="101"/>
      <c r="N9" s="92"/>
      <c r="O9" s="92"/>
      <c r="P9" s="92"/>
      <c r="Q9" s="92"/>
      <c r="R9" s="92"/>
      <c r="S9" s="92"/>
      <c r="T9" s="92"/>
      <c r="U9" s="92"/>
      <c r="V9" s="92"/>
      <c r="W9" s="92"/>
      <c r="X9" s="92"/>
      <c r="Y9" s="92"/>
      <c r="Z9" s="92"/>
      <c r="AA9" s="92"/>
      <c r="AB9" s="92"/>
    </row>
    <row r="10" spans="1:28">
      <c r="B10" s="7" t="s">
        <v>5</v>
      </c>
      <c r="C10" s="71">
        <f t="shared" si="0"/>
        <v>3542.73</v>
      </c>
      <c r="D10" s="71">
        <f t="shared" si="4"/>
        <v>3210.09</v>
      </c>
      <c r="E10" s="71">
        <f t="shared" ref="E10:E15" si="5">(E31-E30)/100</f>
        <v>4326.07</v>
      </c>
      <c r="F10" s="10">
        <f>(F31-F30)/100</f>
        <v>432.64</v>
      </c>
      <c r="G10" s="10">
        <f t="shared" si="1"/>
        <v>3471.2</v>
      </c>
      <c r="H10" s="10">
        <f t="shared" si="2"/>
        <v>3907.5</v>
      </c>
      <c r="J10" s="100"/>
      <c r="K10" s="100"/>
      <c r="L10" s="101"/>
      <c r="M10" s="101"/>
      <c r="N10" s="92"/>
      <c r="O10" s="92"/>
      <c r="P10" s="92"/>
      <c r="Q10" s="92"/>
      <c r="R10" s="92"/>
      <c r="S10" s="92"/>
      <c r="T10" s="92"/>
      <c r="U10" s="92"/>
      <c r="V10" s="92"/>
      <c r="W10" s="92"/>
      <c r="X10" s="92"/>
      <c r="Y10" s="92"/>
      <c r="Z10" s="92"/>
      <c r="AA10" s="92"/>
      <c r="AB10" s="92"/>
    </row>
    <row r="11" spans="1:28">
      <c r="B11" s="7" t="s">
        <v>6</v>
      </c>
      <c r="C11" s="71">
        <f t="shared" si="0"/>
        <v>3729.2</v>
      </c>
      <c r="D11" s="71">
        <f t="shared" si="4"/>
        <v>3253.29</v>
      </c>
      <c r="E11" s="71">
        <f t="shared" si="5"/>
        <v>4212.29</v>
      </c>
      <c r="F11" s="10">
        <f t="shared" si="3"/>
        <v>3670.31</v>
      </c>
      <c r="G11" s="10">
        <f t="shared" si="1"/>
        <v>3820.9</v>
      </c>
      <c r="H11" s="10">
        <f t="shared" si="2"/>
        <v>4028.55</v>
      </c>
      <c r="J11" s="109"/>
      <c r="K11" s="100"/>
      <c r="L11" s="101"/>
      <c r="M11" s="101"/>
      <c r="N11" s="92"/>
      <c r="O11" s="92"/>
      <c r="P11" s="92"/>
      <c r="Q11" s="92"/>
      <c r="R11" s="92"/>
      <c r="S11" s="92"/>
      <c r="T11" s="92"/>
      <c r="U11" s="92"/>
      <c r="V11" s="92"/>
      <c r="W11" s="92"/>
      <c r="X11" s="92"/>
      <c r="Y11" s="92"/>
      <c r="Z11" s="92"/>
      <c r="AA11" s="92"/>
      <c r="AB11" s="92"/>
    </row>
    <row r="12" spans="1:28">
      <c r="B12" s="7" t="s">
        <v>7</v>
      </c>
      <c r="C12" s="71">
        <f t="shared" si="0"/>
        <v>3795.47</v>
      </c>
      <c r="D12" s="71">
        <f t="shared" si="4"/>
        <v>3322.78</v>
      </c>
      <c r="E12" s="71">
        <f t="shared" si="5"/>
        <v>4120.6000000000004</v>
      </c>
      <c r="F12" s="122">
        <f>(F34-F32)/100</f>
        <v>1010.12</v>
      </c>
      <c r="G12" s="10">
        <f t="shared" si="1"/>
        <v>3649.22</v>
      </c>
      <c r="H12" s="10">
        <f>(H33-H32)/100</f>
        <v>3336.59</v>
      </c>
      <c r="J12" s="100"/>
      <c r="K12" s="100"/>
      <c r="L12" s="101"/>
      <c r="M12" s="101"/>
      <c r="N12" s="92"/>
      <c r="O12" s="92"/>
      <c r="P12" s="92"/>
      <c r="Q12" s="92"/>
      <c r="R12" s="92"/>
      <c r="S12" s="92"/>
      <c r="T12" s="92"/>
      <c r="U12" s="92"/>
      <c r="V12" s="92"/>
      <c r="W12" s="92"/>
      <c r="X12" s="92"/>
      <c r="Y12" s="92"/>
      <c r="Z12" s="92"/>
      <c r="AA12" s="92"/>
      <c r="AB12" s="92"/>
    </row>
    <row r="13" spans="1:28">
      <c r="B13" s="7" t="s">
        <v>8</v>
      </c>
      <c r="C13" s="71">
        <f t="shared" si="0"/>
        <v>3245.04</v>
      </c>
      <c r="D13" s="71">
        <f t="shared" si="4"/>
        <v>3048.6</v>
      </c>
      <c r="E13" s="71">
        <f t="shared" si="5"/>
        <v>4001.84</v>
      </c>
      <c r="F13" s="123"/>
      <c r="G13" s="10">
        <f t="shared" si="1"/>
        <v>3496.99</v>
      </c>
      <c r="H13" s="125"/>
      <c r="J13" s="100"/>
      <c r="K13" s="100"/>
      <c r="L13" s="101"/>
      <c r="M13" s="107"/>
      <c r="N13" s="92"/>
      <c r="O13" s="92"/>
      <c r="P13" s="92"/>
      <c r="Q13" s="92"/>
      <c r="R13" s="92"/>
      <c r="S13" s="92"/>
      <c r="T13" s="92"/>
      <c r="U13" s="92"/>
      <c r="V13" s="92"/>
      <c r="W13" s="92"/>
      <c r="X13" s="92"/>
      <c r="Y13" s="92"/>
      <c r="Z13" s="92"/>
      <c r="AA13" s="92"/>
      <c r="AB13" s="92"/>
    </row>
    <row r="14" spans="1:28">
      <c r="B14" s="7" t="s">
        <v>9</v>
      </c>
      <c r="C14" s="71">
        <f t="shared" si="0"/>
        <v>3776.39</v>
      </c>
      <c r="D14" s="122">
        <f>(D36-D34)/100</f>
        <v>6503.7</v>
      </c>
      <c r="E14" s="71">
        <f t="shared" si="5"/>
        <v>3611.03</v>
      </c>
      <c r="F14" s="10">
        <f>(F35-F34)/100</f>
        <v>3218.31</v>
      </c>
      <c r="G14" s="10">
        <f t="shared" si="1"/>
        <v>3863.44</v>
      </c>
      <c r="H14" s="126"/>
      <c r="J14" s="100"/>
      <c r="K14" s="100"/>
      <c r="L14" s="101"/>
      <c r="M14" s="107"/>
      <c r="N14" s="92"/>
      <c r="O14" s="92"/>
      <c r="P14" s="92"/>
      <c r="Q14" s="92"/>
      <c r="R14" s="92"/>
      <c r="S14" s="92"/>
      <c r="T14" s="92"/>
      <c r="U14" s="92"/>
      <c r="V14" s="92"/>
      <c r="W14" s="92"/>
      <c r="X14" s="92"/>
      <c r="Y14" s="92"/>
      <c r="Z14" s="92"/>
      <c r="AA14" s="92"/>
      <c r="AB14" s="92"/>
    </row>
    <row r="15" spans="1:28">
      <c r="B15" s="7" t="s">
        <v>10</v>
      </c>
      <c r="C15" s="71">
        <f t="shared" si="0"/>
        <v>3580.37</v>
      </c>
      <c r="D15" s="123"/>
      <c r="E15" s="71">
        <f t="shared" si="5"/>
        <v>4113.2700000000004</v>
      </c>
      <c r="F15" s="10">
        <f t="shared" ref="F15" si="6">(F36-F35)/100</f>
        <v>3835.11</v>
      </c>
      <c r="G15" s="10">
        <f t="shared" si="1"/>
        <v>3744.35</v>
      </c>
      <c r="H15" s="126"/>
      <c r="J15" s="100"/>
      <c r="K15" s="100"/>
      <c r="L15" s="101"/>
      <c r="M15" s="107"/>
      <c r="N15" s="92"/>
      <c r="O15" s="92"/>
      <c r="P15" s="92"/>
      <c r="Q15" s="92"/>
      <c r="R15" s="92"/>
      <c r="S15" s="92"/>
      <c r="T15" s="92"/>
      <c r="U15" s="92"/>
      <c r="V15" s="92"/>
      <c r="W15" s="92"/>
      <c r="X15" s="92"/>
      <c r="Y15" s="92"/>
      <c r="Z15" s="92"/>
      <c r="AA15" s="92"/>
      <c r="AB15" s="92"/>
    </row>
    <row r="16" spans="1:28">
      <c r="B16" s="7" t="s">
        <v>11</v>
      </c>
      <c r="C16" s="111">
        <v>0</v>
      </c>
      <c r="D16" s="71">
        <f>(D37-D36)/100</f>
        <v>3727.84</v>
      </c>
      <c r="E16" s="111">
        <v>0</v>
      </c>
      <c r="F16" s="10">
        <f>(F37-F36)/100</f>
        <v>3935.37</v>
      </c>
      <c r="G16" s="10">
        <f t="shared" si="1"/>
        <v>2861.22</v>
      </c>
      <c r="H16" s="127"/>
      <c r="J16" s="100"/>
      <c r="K16" s="100"/>
      <c r="L16" s="101"/>
      <c r="M16" s="107"/>
      <c r="N16" s="92"/>
      <c r="O16" s="92"/>
      <c r="P16" s="92"/>
      <c r="Q16" s="92"/>
      <c r="R16" s="92"/>
      <c r="S16" s="92"/>
      <c r="T16" s="92"/>
      <c r="U16" s="92"/>
      <c r="V16" s="92"/>
      <c r="W16" s="92"/>
      <c r="X16" s="92"/>
      <c r="Y16" s="92"/>
      <c r="Z16" s="92"/>
      <c r="AA16" s="92"/>
      <c r="AB16" s="92"/>
    </row>
    <row r="17" spans="1:28" ht="31.5" customHeight="1">
      <c r="A17" s="1"/>
      <c r="B17" s="3" t="s">
        <v>57</v>
      </c>
      <c r="C17" s="11">
        <f t="shared" ref="C17:H17" si="7">SUM(C5:C16)</f>
        <v>40188.46</v>
      </c>
      <c r="D17" s="11">
        <f t="shared" si="7"/>
        <v>41611.14</v>
      </c>
      <c r="E17" s="11">
        <f t="shared" si="7"/>
        <v>42808.09</v>
      </c>
      <c r="F17" s="11">
        <f t="shared" si="7"/>
        <v>28793.48</v>
      </c>
      <c r="G17" s="11">
        <f t="shared" si="7"/>
        <v>38948.000000000007</v>
      </c>
      <c r="H17" s="11">
        <f t="shared" si="7"/>
        <v>29455.52</v>
      </c>
      <c r="J17" s="100"/>
      <c r="K17" s="100"/>
      <c r="L17" s="101"/>
      <c r="M17" s="101"/>
      <c r="N17" s="92"/>
      <c r="O17" s="92"/>
      <c r="P17" s="92"/>
      <c r="Q17" s="92"/>
      <c r="R17" s="92"/>
      <c r="S17" s="92"/>
      <c r="T17" s="92"/>
      <c r="U17" s="92"/>
      <c r="V17" s="92"/>
      <c r="W17" s="92"/>
      <c r="X17" s="92"/>
      <c r="Y17" s="92"/>
      <c r="Z17" s="92"/>
      <c r="AA17" s="92"/>
      <c r="AB17" s="92"/>
    </row>
    <row r="18" spans="1:28" ht="24.75" customHeight="1">
      <c r="B18" s="3" t="s">
        <v>12</v>
      </c>
      <c r="C18" s="128">
        <f>SUM(C17:H17)</f>
        <v>221804.69</v>
      </c>
      <c r="D18" s="129"/>
      <c r="E18" s="129"/>
      <c r="F18" s="129"/>
      <c r="G18" s="129"/>
      <c r="H18" s="129"/>
      <c r="J18" s="110"/>
      <c r="K18" s="102"/>
      <c r="L18" s="102"/>
      <c r="M18" s="102"/>
    </row>
    <row r="19" spans="1:28" ht="24.75" customHeight="1">
      <c r="B19" s="3" t="s">
        <v>58</v>
      </c>
      <c r="C19" s="128">
        <f>C18/(5+(8/12))</f>
        <v>39142.004117647055</v>
      </c>
      <c r="D19" s="129"/>
      <c r="E19" s="129"/>
      <c r="F19" s="129"/>
      <c r="G19" s="129"/>
      <c r="H19" s="129"/>
    </row>
    <row r="20" spans="1:28" ht="16.5" customHeight="1"/>
    <row r="21" spans="1:28" ht="44.25" customHeight="1">
      <c r="B21" s="152" t="s">
        <v>107</v>
      </c>
      <c r="C21" s="152"/>
      <c r="D21" s="152"/>
      <c r="E21" s="152"/>
      <c r="F21" s="152"/>
      <c r="G21" s="152"/>
      <c r="H21" s="152"/>
    </row>
    <row r="22" spans="1:28" ht="15" customHeight="1"/>
    <row r="23" spans="1:28">
      <c r="A23" s="119" t="s">
        <v>98</v>
      </c>
    </row>
    <row r="24" spans="1:28" s="105" customFormat="1">
      <c r="B24" s="104"/>
      <c r="C24" s="104">
        <v>2006</v>
      </c>
      <c r="D24" s="104">
        <v>2007</v>
      </c>
      <c r="E24" s="104">
        <v>2008</v>
      </c>
      <c r="F24" s="104">
        <v>2009</v>
      </c>
      <c r="G24" s="104">
        <v>2010</v>
      </c>
      <c r="H24" s="104">
        <v>2011</v>
      </c>
      <c r="I24" s="106"/>
      <c r="J24" s="106"/>
      <c r="K24" s="106"/>
    </row>
    <row r="25" spans="1:28">
      <c r="B25" s="7" t="s">
        <v>82</v>
      </c>
      <c r="C25" s="93">
        <v>3222560</v>
      </c>
      <c r="D25" s="108" t="s">
        <v>100</v>
      </c>
      <c r="E25" s="114" t="s">
        <v>100</v>
      </c>
      <c r="F25" s="108" t="s">
        <v>100</v>
      </c>
      <c r="G25" s="93">
        <v>18562677</v>
      </c>
      <c r="H25" s="93">
        <v>22457477</v>
      </c>
      <c r="I25" s="92"/>
      <c r="J25" s="92"/>
      <c r="K25" s="92"/>
    </row>
    <row r="26" spans="1:28">
      <c r="B26" s="7" t="s">
        <v>83</v>
      </c>
      <c r="C26" s="93">
        <v>3595881</v>
      </c>
      <c r="D26" s="108" t="s">
        <v>100</v>
      </c>
      <c r="E26" s="93">
        <v>11801045</v>
      </c>
      <c r="F26" s="93">
        <v>16059490</v>
      </c>
      <c r="G26" s="93">
        <v>18980142</v>
      </c>
      <c r="H26" s="93">
        <v>22871110</v>
      </c>
      <c r="I26" s="92"/>
      <c r="J26" s="120"/>
      <c r="K26" s="92"/>
    </row>
    <row r="27" spans="1:28">
      <c r="B27" s="7" t="s">
        <v>84</v>
      </c>
      <c r="C27" s="93">
        <v>3959548</v>
      </c>
      <c r="D27" s="93">
        <v>8157998</v>
      </c>
      <c r="E27" s="108" t="s">
        <v>100</v>
      </c>
      <c r="F27" s="93">
        <v>16156988</v>
      </c>
      <c r="G27" s="93">
        <v>19277569</v>
      </c>
      <c r="H27" s="93">
        <v>23205025</v>
      </c>
      <c r="I27" s="92"/>
      <c r="J27" s="120"/>
      <c r="K27" s="92"/>
    </row>
    <row r="28" spans="1:28">
      <c r="B28" s="7" t="s">
        <v>85</v>
      </c>
      <c r="C28" s="93">
        <v>4332875</v>
      </c>
      <c r="D28" s="93">
        <v>8372169</v>
      </c>
      <c r="E28" s="108" t="s">
        <v>100</v>
      </c>
      <c r="F28" s="93">
        <v>16322255</v>
      </c>
      <c r="G28" s="93">
        <v>19440586</v>
      </c>
      <c r="H28" s="93">
        <v>23608295</v>
      </c>
      <c r="I28" s="92"/>
      <c r="J28" s="120"/>
      <c r="K28" s="92"/>
    </row>
    <row r="29" spans="1:28">
      <c r="B29" s="7" t="s">
        <v>86</v>
      </c>
      <c r="C29" s="93">
        <v>4727175</v>
      </c>
      <c r="D29" s="93">
        <v>8703785</v>
      </c>
      <c r="E29" s="108" t="s">
        <v>100</v>
      </c>
      <c r="F29" s="93">
        <v>16684775</v>
      </c>
      <c r="G29" s="93">
        <v>19595145</v>
      </c>
      <c r="H29" s="93">
        <v>23884375</v>
      </c>
      <c r="I29" s="92"/>
      <c r="J29" s="120"/>
      <c r="K29" s="92"/>
    </row>
    <row r="30" spans="1:28">
      <c r="B30" s="7" t="s">
        <v>87</v>
      </c>
      <c r="C30" s="93">
        <v>5074486</v>
      </c>
      <c r="D30" s="93">
        <v>9095890</v>
      </c>
      <c r="E30" s="93">
        <v>13244819</v>
      </c>
      <c r="F30" s="93">
        <v>16952491</v>
      </c>
      <c r="G30" s="93">
        <v>19966745</v>
      </c>
      <c r="H30" s="93">
        <v>24275765</v>
      </c>
      <c r="I30" s="92"/>
      <c r="J30" s="92"/>
      <c r="K30" s="92"/>
    </row>
    <row r="31" spans="1:28">
      <c r="B31" s="7" t="s">
        <v>88</v>
      </c>
      <c r="C31" s="93">
        <v>5428759</v>
      </c>
      <c r="D31" s="93">
        <v>9416899</v>
      </c>
      <c r="E31" s="93">
        <v>13677426</v>
      </c>
      <c r="F31" s="93">
        <v>16995755</v>
      </c>
      <c r="G31" s="93">
        <v>20313865</v>
      </c>
      <c r="H31" s="93">
        <v>24666515</v>
      </c>
      <c r="I31" s="92"/>
      <c r="J31" s="92"/>
      <c r="K31" s="92"/>
    </row>
    <row r="32" spans="1:28">
      <c r="B32" s="7" t="s">
        <v>89</v>
      </c>
      <c r="C32" s="93">
        <v>5801679</v>
      </c>
      <c r="D32" s="93">
        <v>9742228</v>
      </c>
      <c r="E32" s="93">
        <v>14098655</v>
      </c>
      <c r="F32" s="93">
        <v>17362786</v>
      </c>
      <c r="G32" s="93">
        <v>20695955</v>
      </c>
      <c r="H32" s="93">
        <v>25069370</v>
      </c>
      <c r="I32" s="92"/>
      <c r="J32" s="92"/>
      <c r="K32" s="92"/>
    </row>
    <row r="33" spans="2:11">
      <c r="B33" s="7" t="s">
        <v>90</v>
      </c>
      <c r="C33" s="93">
        <v>6181226</v>
      </c>
      <c r="D33" s="93">
        <v>10074506</v>
      </c>
      <c r="E33" s="93">
        <v>14510715</v>
      </c>
      <c r="F33" s="108" t="s">
        <v>100</v>
      </c>
      <c r="G33" s="93">
        <v>21060877</v>
      </c>
      <c r="H33" s="93">
        <v>25403029</v>
      </c>
      <c r="I33" s="92"/>
      <c r="J33" s="92"/>
      <c r="K33" s="92"/>
    </row>
    <row r="34" spans="2:11">
      <c r="B34" s="7" t="s">
        <v>91</v>
      </c>
      <c r="C34" s="93">
        <v>6505730</v>
      </c>
      <c r="D34" s="93">
        <v>10379366</v>
      </c>
      <c r="E34" s="93">
        <v>14910899</v>
      </c>
      <c r="F34" s="93">
        <v>17463798</v>
      </c>
      <c r="G34" s="93">
        <v>21410576</v>
      </c>
      <c r="H34" s="130"/>
      <c r="I34" s="92"/>
      <c r="J34" s="92"/>
      <c r="K34" s="92"/>
    </row>
    <row r="35" spans="2:11">
      <c r="B35" s="7" t="s">
        <v>92</v>
      </c>
      <c r="C35" s="93">
        <v>6883369</v>
      </c>
      <c r="D35" s="114" t="s">
        <v>100</v>
      </c>
      <c r="E35" s="93">
        <v>15272002</v>
      </c>
      <c r="F35" s="93">
        <v>17785629</v>
      </c>
      <c r="G35" s="93">
        <v>21796920</v>
      </c>
      <c r="H35" s="131"/>
      <c r="I35" s="92"/>
      <c r="J35" s="92"/>
      <c r="K35" s="92"/>
    </row>
    <row r="36" spans="2:11">
      <c r="B36" s="7" t="s">
        <v>93</v>
      </c>
      <c r="C36" s="93">
        <v>7241406</v>
      </c>
      <c r="D36" s="93">
        <v>11029736</v>
      </c>
      <c r="E36" s="93">
        <v>15683329</v>
      </c>
      <c r="F36" s="93">
        <v>18169140</v>
      </c>
      <c r="G36" s="93">
        <v>22171355</v>
      </c>
      <c r="H36" s="131"/>
      <c r="I36" s="92"/>
      <c r="J36" s="92"/>
      <c r="K36" s="92"/>
    </row>
    <row r="37" spans="2:11">
      <c r="B37" s="7" t="s">
        <v>94</v>
      </c>
      <c r="C37" s="108" t="s">
        <v>100</v>
      </c>
      <c r="D37" s="93">
        <v>11402520</v>
      </c>
      <c r="E37" s="108" t="s">
        <v>100</v>
      </c>
      <c r="F37" s="93">
        <v>18562677</v>
      </c>
      <c r="G37" s="93">
        <v>22457477</v>
      </c>
      <c r="H37" s="132"/>
      <c r="I37" s="92"/>
      <c r="J37" s="92"/>
      <c r="K37" s="92"/>
    </row>
    <row r="39" spans="2:11" ht="61.5" customHeight="1">
      <c r="B39" s="153" t="s">
        <v>104</v>
      </c>
      <c r="C39" s="153"/>
      <c r="D39" s="153"/>
      <c r="E39" s="153"/>
      <c r="F39" s="153"/>
      <c r="G39" s="153"/>
      <c r="H39" s="153"/>
    </row>
    <row r="40" spans="2:11">
      <c r="E40" s="92"/>
      <c r="F40" s="92"/>
      <c r="G40" s="92"/>
    </row>
    <row r="41" spans="2:11">
      <c r="E41" s="92"/>
      <c r="F41" s="95"/>
      <c r="G41" s="92"/>
    </row>
    <row r="42" spans="2:11" ht="15" customHeight="1">
      <c r="D42" s="12"/>
      <c r="E42" s="92"/>
      <c r="F42" s="95"/>
      <c r="G42" s="92"/>
      <c r="H42" s="12"/>
    </row>
    <row r="43" spans="2:11">
      <c r="D43" s="12"/>
      <c r="F43" s="12"/>
      <c r="H43" s="12"/>
    </row>
    <row r="45" spans="2:11">
      <c r="D45" s="96"/>
      <c r="F45" s="96"/>
      <c r="H45" s="96"/>
    </row>
  </sheetData>
  <mergeCells count="10">
    <mergeCell ref="B39:H39"/>
    <mergeCell ref="D14:D15"/>
    <mergeCell ref="E6:E9"/>
    <mergeCell ref="H13:H16"/>
    <mergeCell ref="C18:H18"/>
    <mergeCell ref="C19:H19"/>
    <mergeCell ref="H34:H37"/>
    <mergeCell ref="D5:D6"/>
    <mergeCell ref="B21:H21"/>
    <mergeCell ref="F12:F1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2:P57"/>
  <sheetViews>
    <sheetView workbookViewId="0"/>
  </sheetViews>
  <sheetFormatPr defaultRowHeight="15"/>
  <cols>
    <col min="1" max="1" width="6.5703125" customWidth="1"/>
    <col min="2" max="2" width="14.5703125" customWidth="1"/>
    <col min="3" max="12" width="12.7109375" customWidth="1"/>
  </cols>
  <sheetData>
    <row r="2" spans="1:16" s="117" customFormat="1" ht="20.100000000000001" customHeight="1">
      <c r="A2" s="117" t="s">
        <v>101</v>
      </c>
      <c r="J2" s="118"/>
      <c r="K2" s="118"/>
      <c r="L2" s="118"/>
      <c r="M2" s="118"/>
      <c r="N2" s="118"/>
      <c r="O2" s="118"/>
      <c r="P2" s="118"/>
    </row>
    <row r="3" spans="1:16">
      <c r="J3" s="98"/>
      <c r="K3" s="98"/>
      <c r="L3" s="98"/>
      <c r="M3" s="98"/>
      <c r="N3" s="98"/>
      <c r="O3" s="98"/>
      <c r="P3" s="98"/>
    </row>
    <row r="4" spans="1:16">
      <c r="B4" s="7"/>
      <c r="C4" s="7">
        <v>2006</v>
      </c>
      <c r="D4" s="7">
        <v>2007</v>
      </c>
      <c r="E4" s="7">
        <v>2008</v>
      </c>
      <c r="F4" s="7">
        <v>2009</v>
      </c>
      <c r="G4" s="7">
        <v>2010</v>
      </c>
      <c r="H4" s="7">
        <v>2011</v>
      </c>
      <c r="J4" s="98"/>
      <c r="K4" s="72"/>
      <c r="L4" s="72"/>
      <c r="M4" s="72"/>
      <c r="N4" s="72"/>
      <c r="O4" s="98"/>
      <c r="P4" s="98"/>
    </row>
    <row r="5" spans="1:16">
      <c r="B5" s="7" t="s">
        <v>0</v>
      </c>
      <c r="C5" s="13">
        <f t="shared" ref="C5:C15" si="0">C38-C37</f>
        <v>42496</v>
      </c>
      <c r="D5" s="137">
        <f>D39-C48</f>
        <v>101775</v>
      </c>
      <c r="E5" s="13">
        <f>E38-D49</f>
        <v>43825</v>
      </c>
      <c r="F5" s="112">
        <f>F38-E48</f>
        <v>41390</v>
      </c>
      <c r="G5" s="10">
        <f>G38-G37</f>
        <v>47466</v>
      </c>
      <c r="H5" s="68">
        <f>H38-H37</f>
        <v>44790</v>
      </c>
      <c r="J5" s="98"/>
      <c r="K5" s="100"/>
      <c r="L5" s="100"/>
      <c r="M5" s="101"/>
      <c r="N5" s="101"/>
      <c r="O5" s="98"/>
      <c r="P5" s="98"/>
    </row>
    <row r="6" spans="1:16">
      <c r="B6" s="7" t="s">
        <v>1</v>
      </c>
      <c r="C6" s="13">
        <f t="shared" si="0"/>
        <v>40960</v>
      </c>
      <c r="D6" s="138"/>
      <c r="E6" s="137">
        <f>E42-E38</f>
        <v>160750</v>
      </c>
      <c r="F6" s="10">
        <f>F39-F38</f>
        <v>11305</v>
      </c>
      <c r="G6" s="10">
        <f>G39-G38</f>
        <v>33685</v>
      </c>
      <c r="H6" s="68">
        <f t="shared" ref="H6:H12" si="1">H39-H38</f>
        <v>37644</v>
      </c>
      <c r="J6" s="98"/>
      <c r="K6" s="100"/>
      <c r="L6" s="100"/>
      <c r="M6" s="101"/>
      <c r="N6" s="101"/>
      <c r="O6" s="98"/>
      <c r="P6" s="98"/>
    </row>
    <row r="7" spans="1:16">
      <c r="B7" s="7" t="s">
        <v>2</v>
      </c>
      <c r="C7" s="13">
        <f t="shared" si="0"/>
        <v>41695</v>
      </c>
      <c r="D7" s="13">
        <f>D40-D39</f>
        <v>24810</v>
      </c>
      <c r="E7" s="143"/>
      <c r="F7" s="10">
        <f t="shared" ref="F7:F10" si="2">F40-F39</f>
        <v>18995</v>
      </c>
      <c r="G7" s="10">
        <f t="shared" ref="G7:G16" si="3">G40-G39</f>
        <v>18893</v>
      </c>
      <c r="H7" s="68">
        <f t="shared" si="1"/>
        <v>45015</v>
      </c>
      <c r="J7" s="98"/>
      <c r="K7" s="100"/>
      <c r="L7" s="100"/>
      <c r="M7" s="101"/>
      <c r="N7" s="101"/>
      <c r="O7" s="98"/>
      <c r="P7" s="98"/>
    </row>
    <row r="8" spans="1:16">
      <c r="B8" s="7" t="s">
        <v>3</v>
      </c>
      <c r="C8" s="13">
        <f t="shared" si="0"/>
        <v>43570</v>
      </c>
      <c r="D8" s="13">
        <f>D41-D40</f>
        <v>38241</v>
      </c>
      <c r="E8" s="143"/>
      <c r="F8" s="10">
        <f t="shared" si="2"/>
        <v>43405</v>
      </c>
      <c r="G8" s="10">
        <f t="shared" si="3"/>
        <v>17530</v>
      </c>
      <c r="H8" s="68">
        <f t="shared" si="1"/>
        <v>29461</v>
      </c>
      <c r="J8" s="98"/>
      <c r="K8" s="100"/>
      <c r="L8" s="100"/>
      <c r="M8" s="101"/>
      <c r="N8" s="101"/>
      <c r="O8" s="98"/>
      <c r="P8" s="98"/>
    </row>
    <row r="9" spans="1:16">
      <c r="B9" s="7" t="s">
        <v>4</v>
      </c>
      <c r="C9" s="13">
        <f t="shared" si="0"/>
        <v>38785</v>
      </c>
      <c r="D9" s="13">
        <f t="shared" ref="D9:D16" si="4">D42-D41</f>
        <v>45739</v>
      </c>
      <c r="E9" s="138"/>
      <c r="F9" s="10">
        <f t="shared" si="2"/>
        <v>30260</v>
      </c>
      <c r="G9" s="10">
        <f t="shared" si="3"/>
        <v>42580</v>
      </c>
      <c r="H9" s="68">
        <f t="shared" si="1"/>
        <v>44076</v>
      </c>
      <c r="J9" s="98"/>
      <c r="K9" s="100"/>
      <c r="L9" s="100"/>
      <c r="M9" s="101"/>
      <c r="N9" s="101"/>
      <c r="O9" s="98"/>
      <c r="P9" s="98"/>
    </row>
    <row r="10" spans="1:16">
      <c r="B10" s="7" t="s">
        <v>5</v>
      </c>
      <c r="C10" s="13">
        <f t="shared" si="0"/>
        <v>38725</v>
      </c>
      <c r="D10" s="13">
        <f t="shared" si="4"/>
        <v>37603</v>
      </c>
      <c r="E10" s="13">
        <f t="shared" ref="E10:E15" si="5">E43-E42</f>
        <v>49698</v>
      </c>
      <c r="F10" s="10">
        <f t="shared" si="2"/>
        <v>5035</v>
      </c>
      <c r="G10" s="10">
        <f t="shared" si="3"/>
        <v>39572</v>
      </c>
      <c r="H10" s="68">
        <f t="shared" si="1"/>
        <v>43274</v>
      </c>
      <c r="J10" s="98"/>
      <c r="K10" s="100"/>
      <c r="L10" s="100"/>
      <c r="M10" s="101"/>
      <c r="N10" s="101"/>
      <c r="O10" s="98"/>
      <c r="P10" s="98"/>
    </row>
    <row r="11" spans="1:16">
      <c r="B11" s="7" t="s">
        <v>6</v>
      </c>
      <c r="C11" s="13">
        <f t="shared" si="0"/>
        <v>41560</v>
      </c>
      <c r="D11" s="13">
        <f t="shared" si="4"/>
        <v>37992</v>
      </c>
      <c r="E11" s="13">
        <f t="shared" si="5"/>
        <v>48572</v>
      </c>
      <c r="F11" s="10">
        <f t="shared" ref="F11" si="6">F44-F43</f>
        <v>43261</v>
      </c>
      <c r="G11" s="10">
        <f t="shared" si="3"/>
        <v>43881</v>
      </c>
      <c r="H11" s="68">
        <f t="shared" si="1"/>
        <v>44500</v>
      </c>
      <c r="J11" s="98"/>
      <c r="K11" s="100"/>
      <c r="L11" s="100"/>
      <c r="M11" s="101"/>
      <c r="N11" s="101"/>
      <c r="O11" s="98"/>
      <c r="P11" s="98"/>
    </row>
    <row r="12" spans="1:16">
      <c r="B12" s="7" t="s">
        <v>7</v>
      </c>
      <c r="C12" s="13">
        <f t="shared" si="0"/>
        <v>42515</v>
      </c>
      <c r="D12" s="13">
        <f t="shared" si="4"/>
        <v>39010</v>
      </c>
      <c r="E12" s="13">
        <f t="shared" si="5"/>
        <v>46674</v>
      </c>
      <c r="F12" s="122">
        <f>F46-F44</f>
        <v>12754</v>
      </c>
      <c r="G12" s="10">
        <f t="shared" si="3"/>
        <v>41278</v>
      </c>
      <c r="H12" s="68">
        <f t="shared" si="1"/>
        <v>35713</v>
      </c>
      <c r="J12" s="98"/>
      <c r="K12" s="100"/>
      <c r="L12" s="100"/>
      <c r="M12" s="101"/>
      <c r="N12" s="101"/>
      <c r="O12" s="98"/>
      <c r="P12" s="98"/>
    </row>
    <row r="13" spans="1:16">
      <c r="B13" s="7" t="s">
        <v>8</v>
      </c>
      <c r="C13" s="13">
        <f t="shared" si="0"/>
        <v>36170</v>
      </c>
      <c r="D13" s="13">
        <f t="shared" si="4"/>
        <v>35836</v>
      </c>
      <c r="E13" s="13">
        <f t="shared" si="5"/>
        <v>45450</v>
      </c>
      <c r="F13" s="123"/>
      <c r="G13" s="10">
        <f t="shared" si="3"/>
        <v>39384</v>
      </c>
      <c r="H13" s="140"/>
      <c r="J13" s="98"/>
      <c r="K13" s="100"/>
      <c r="L13" s="100"/>
      <c r="M13" s="101"/>
      <c r="N13" s="133"/>
      <c r="O13" s="98"/>
      <c r="P13" s="98"/>
    </row>
    <row r="14" spans="1:16">
      <c r="B14" s="7" t="s">
        <v>9</v>
      </c>
      <c r="C14" s="13">
        <f t="shared" si="0"/>
        <v>41465</v>
      </c>
      <c r="D14" s="137">
        <f>D48-D46</f>
        <v>74999</v>
      </c>
      <c r="E14" s="13">
        <f t="shared" si="5"/>
        <v>42100</v>
      </c>
      <c r="F14" s="10">
        <f t="shared" ref="F14:F16" si="7">F47-F46</f>
        <v>38931</v>
      </c>
      <c r="G14" s="10">
        <f t="shared" si="3"/>
        <v>43915</v>
      </c>
      <c r="H14" s="141"/>
      <c r="J14" s="98"/>
      <c r="K14" s="100"/>
      <c r="L14" s="100"/>
      <c r="M14" s="101"/>
      <c r="N14" s="133"/>
      <c r="O14" s="98"/>
      <c r="P14" s="98"/>
    </row>
    <row r="15" spans="1:16">
      <c r="B15" s="7" t="s">
        <v>10</v>
      </c>
      <c r="C15" s="13">
        <f t="shared" si="0"/>
        <v>38655</v>
      </c>
      <c r="D15" s="138"/>
      <c r="E15" s="13">
        <f t="shared" si="5"/>
        <v>46241</v>
      </c>
      <c r="F15" s="10">
        <f t="shared" si="7"/>
        <v>44494</v>
      </c>
      <c r="G15" s="10">
        <f t="shared" si="3"/>
        <v>42368</v>
      </c>
      <c r="H15" s="141"/>
      <c r="J15" s="98"/>
      <c r="K15" s="100"/>
      <c r="L15" s="100"/>
      <c r="M15" s="101"/>
      <c r="N15" s="133"/>
      <c r="O15" s="98"/>
      <c r="P15" s="98"/>
    </row>
    <row r="16" spans="1:16">
      <c r="B16" s="7" t="s">
        <v>11</v>
      </c>
      <c r="C16" s="113">
        <v>0</v>
      </c>
      <c r="D16" s="13">
        <f t="shared" si="4"/>
        <v>42585</v>
      </c>
      <c r="E16" s="113">
        <v>0</v>
      </c>
      <c r="F16" s="10">
        <f t="shared" si="7"/>
        <v>45311</v>
      </c>
      <c r="G16" s="10">
        <f t="shared" si="3"/>
        <v>31767</v>
      </c>
      <c r="H16" s="142"/>
      <c r="J16" s="98"/>
      <c r="K16" s="100"/>
      <c r="L16" s="100"/>
      <c r="M16" s="101"/>
      <c r="N16" s="133"/>
      <c r="O16" s="98"/>
      <c r="P16" s="98"/>
    </row>
    <row r="17" spans="1:16" ht="31.5" customHeight="1">
      <c r="A17" s="1"/>
      <c r="B17" s="3" t="s">
        <v>57</v>
      </c>
      <c r="C17" s="11">
        <f>SUM(C5:C16)</f>
        <v>446596</v>
      </c>
      <c r="D17" s="11">
        <f>SUM(D5:D16)</f>
        <v>478590</v>
      </c>
      <c r="E17" s="11">
        <f>SUM(E5:E16)</f>
        <v>483310</v>
      </c>
      <c r="F17" s="11">
        <f t="shared" ref="F17:H17" si="8">SUM(F5:F16)</f>
        <v>335141</v>
      </c>
      <c r="G17" s="11">
        <f t="shared" si="8"/>
        <v>442319</v>
      </c>
      <c r="H17" s="11">
        <f t="shared" si="8"/>
        <v>324473</v>
      </c>
      <c r="J17" s="103"/>
      <c r="K17" s="103"/>
      <c r="L17" s="98"/>
      <c r="M17" s="98"/>
      <c r="N17" s="98"/>
      <c r="O17" s="98"/>
      <c r="P17" s="98"/>
    </row>
    <row r="18" spans="1:16" ht="24.75" customHeight="1">
      <c r="B18" s="3" t="s">
        <v>12</v>
      </c>
      <c r="C18" s="128">
        <f>SUM(C17:H17)</f>
        <v>2510429</v>
      </c>
      <c r="D18" s="129"/>
      <c r="E18" s="129"/>
      <c r="F18" s="129"/>
      <c r="G18" s="129"/>
      <c r="H18" s="129"/>
      <c r="J18" s="98"/>
      <c r="K18" s="98"/>
      <c r="L18" s="98"/>
      <c r="M18" s="98"/>
      <c r="N18" s="98"/>
      <c r="O18" s="98"/>
      <c r="P18" s="98"/>
    </row>
    <row r="19" spans="1:16" ht="24.75" customHeight="1">
      <c r="B19" s="3" t="s">
        <v>58</v>
      </c>
      <c r="C19" s="128">
        <f>C18/(5+(8/12))</f>
        <v>443016.88235294115</v>
      </c>
      <c r="D19" s="129"/>
      <c r="E19" s="129"/>
      <c r="F19" s="129"/>
      <c r="G19" s="129"/>
      <c r="H19" s="129"/>
      <c r="J19" s="98"/>
      <c r="K19" s="98"/>
      <c r="L19" s="98"/>
      <c r="M19" s="98"/>
      <c r="N19" s="98"/>
      <c r="O19" s="98"/>
      <c r="P19" s="98"/>
    </row>
    <row r="21" spans="1:16" ht="47.25" customHeight="1">
      <c r="B21" s="152" t="s">
        <v>105</v>
      </c>
      <c r="C21" s="152"/>
      <c r="D21" s="152"/>
      <c r="E21" s="152"/>
      <c r="F21" s="152"/>
      <c r="G21" s="152"/>
      <c r="H21" s="152"/>
    </row>
    <row r="23" spans="1:16" s="5" customFormat="1" ht="20.100000000000001" customHeight="1">
      <c r="A23" s="5" t="s">
        <v>59</v>
      </c>
    </row>
    <row r="24" spans="1:16">
      <c r="B24" s="7" t="s">
        <v>13</v>
      </c>
      <c r="C24" s="7" t="s">
        <v>14</v>
      </c>
      <c r="D24" s="7" t="s">
        <v>15</v>
      </c>
      <c r="E24" s="134" t="s">
        <v>16</v>
      </c>
      <c r="F24" s="134"/>
      <c r="G24" s="134"/>
      <c r="H24" s="134"/>
      <c r="I24" s="134"/>
      <c r="J24" s="134"/>
      <c r="K24" s="134"/>
    </row>
    <row r="25" spans="1:16" ht="15.75" customHeight="1">
      <c r="B25" s="2" t="s">
        <v>23</v>
      </c>
      <c r="C25" s="8" t="s">
        <v>25</v>
      </c>
      <c r="D25" s="68">
        <v>120</v>
      </c>
      <c r="E25" s="135" t="s">
        <v>74</v>
      </c>
      <c r="F25" s="135"/>
      <c r="G25" s="135"/>
      <c r="H25" s="135"/>
      <c r="I25" s="135"/>
      <c r="J25" s="135"/>
      <c r="K25" s="135"/>
    </row>
    <row r="26" spans="1:16">
      <c r="B26" s="2" t="s">
        <v>24</v>
      </c>
      <c r="C26" s="8" t="s">
        <v>26</v>
      </c>
      <c r="D26" s="88">
        <f>504/1000</f>
        <v>0.504</v>
      </c>
      <c r="E26" s="139" t="s">
        <v>70</v>
      </c>
      <c r="F26" s="139"/>
      <c r="G26" s="139"/>
      <c r="H26" s="139"/>
      <c r="I26" s="139"/>
      <c r="J26" s="139"/>
      <c r="K26" s="139"/>
    </row>
    <row r="28" spans="1:16" s="5" customFormat="1" ht="20.100000000000001" customHeight="1">
      <c r="A28" s="5" t="s">
        <v>60</v>
      </c>
    </row>
    <row r="29" spans="1:16" s="6" customFormat="1">
      <c r="B29" s="84" t="s">
        <v>13</v>
      </c>
      <c r="C29" s="84" t="s">
        <v>14</v>
      </c>
      <c r="D29" s="84" t="s">
        <v>15</v>
      </c>
      <c r="E29" s="134" t="s">
        <v>16</v>
      </c>
      <c r="F29" s="134"/>
      <c r="G29" s="134"/>
      <c r="H29" s="134"/>
      <c r="I29" s="134"/>
      <c r="J29" s="134"/>
      <c r="K29" s="134"/>
    </row>
    <row r="30" spans="1:16" ht="17.25">
      <c r="B30" s="2" t="s">
        <v>22</v>
      </c>
      <c r="C30" s="2" t="s">
        <v>71</v>
      </c>
      <c r="D30" s="17">
        <v>42</v>
      </c>
      <c r="E30" s="135" t="s">
        <v>74</v>
      </c>
      <c r="F30" s="135"/>
      <c r="G30" s="135"/>
      <c r="H30" s="135"/>
      <c r="I30" s="135"/>
      <c r="J30" s="135"/>
      <c r="K30" s="135"/>
    </row>
    <row r="31" spans="1:16" ht="15.75" customHeight="1">
      <c r="B31" s="2" t="s">
        <v>23</v>
      </c>
      <c r="C31" s="8" t="s">
        <v>25</v>
      </c>
      <c r="D31" s="17">
        <v>370</v>
      </c>
      <c r="E31" s="135" t="s">
        <v>74</v>
      </c>
      <c r="F31" s="135"/>
      <c r="G31" s="135"/>
      <c r="H31" s="135"/>
      <c r="I31" s="135"/>
      <c r="J31" s="135"/>
      <c r="K31" s="135"/>
    </row>
    <row r="32" spans="1:16">
      <c r="B32" s="2" t="s">
        <v>24</v>
      </c>
      <c r="C32" s="8" t="s">
        <v>26</v>
      </c>
      <c r="D32" s="88">
        <f>3140.1/1000</f>
        <v>3.1400999999999999</v>
      </c>
      <c r="E32" s="139" t="s">
        <v>70</v>
      </c>
      <c r="F32" s="139"/>
      <c r="G32" s="139"/>
      <c r="H32" s="139"/>
      <c r="I32" s="139"/>
      <c r="J32" s="139"/>
      <c r="K32" s="139"/>
    </row>
    <row r="35" spans="1:10">
      <c r="A35" s="119" t="s">
        <v>99</v>
      </c>
    </row>
    <row r="36" spans="1:10" s="9" customFormat="1">
      <c r="B36" s="7"/>
      <c r="C36" s="104">
        <v>2006</v>
      </c>
      <c r="D36" s="104">
        <v>2007</v>
      </c>
      <c r="E36" s="104">
        <v>2008</v>
      </c>
      <c r="F36" s="104">
        <v>2009</v>
      </c>
      <c r="G36" s="104">
        <v>2010</v>
      </c>
      <c r="H36" s="104">
        <v>2011</v>
      </c>
    </row>
    <row r="37" spans="1:10">
      <c r="B37" s="7" t="s">
        <v>82</v>
      </c>
      <c r="C37" s="93">
        <v>4294554</v>
      </c>
      <c r="D37" s="108" t="s">
        <v>100</v>
      </c>
      <c r="E37" s="114" t="s">
        <v>100</v>
      </c>
      <c r="F37" s="108" t="s">
        <v>100</v>
      </c>
      <c r="G37" s="93">
        <v>6038191</v>
      </c>
      <c r="H37" s="93">
        <v>6480510</v>
      </c>
    </row>
    <row r="38" spans="1:10">
      <c r="B38" s="7" t="s">
        <v>83</v>
      </c>
      <c r="C38" s="93">
        <v>4337050</v>
      </c>
      <c r="D38" s="108" t="s">
        <v>100</v>
      </c>
      <c r="E38" s="93">
        <v>5263565</v>
      </c>
      <c r="F38" s="93">
        <v>5744440</v>
      </c>
      <c r="G38" s="93">
        <v>6085657</v>
      </c>
      <c r="H38" s="93">
        <v>6525300</v>
      </c>
    </row>
    <row r="39" spans="1:10">
      <c r="B39" s="7" t="s">
        <v>84</v>
      </c>
      <c r="C39" s="93">
        <v>4378010</v>
      </c>
      <c r="D39" s="93">
        <v>4842925</v>
      </c>
      <c r="E39" s="108" t="s">
        <v>100</v>
      </c>
      <c r="F39" s="93">
        <v>5755745</v>
      </c>
      <c r="G39" s="93">
        <v>6119342</v>
      </c>
      <c r="H39" s="93">
        <v>6562944</v>
      </c>
    </row>
    <row r="40" spans="1:10">
      <c r="B40" s="7" t="s">
        <v>85</v>
      </c>
      <c r="C40" s="93">
        <v>4419705</v>
      </c>
      <c r="D40" s="93">
        <v>4867735</v>
      </c>
      <c r="E40" s="108" t="s">
        <v>100</v>
      </c>
      <c r="F40" s="93">
        <v>5774740</v>
      </c>
      <c r="G40" s="93">
        <v>6138235</v>
      </c>
      <c r="H40" s="93">
        <v>6607959</v>
      </c>
      <c r="J40" s="12"/>
    </row>
    <row r="41" spans="1:10">
      <c r="B41" s="7" t="s">
        <v>86</v>
      </c>
      <c r="C41" s="93">
        <v>4463275</v>
      </c>
      <c r="D41" s="93">
        <v>4905976</v>
      </c>
      <c r="E41" s="108" t="s">
        <v>100</v>
      </c>
      <c r="F41" s="93">
        <v>5818145</v>
      </c>
      <c r="G41" s="93">
        <v>6155765</v>
      </c>
      <c r="H41" s="93">
        <v>6637420</v>
      </c>
    </row>
    <row r="42" spans="1:10">
      <c r="B42" s="7" t="s">
        <v>87</v>
      </c>
      <c r="C42" s="93">
        <v>4502060</v>
      </c>
      <c r="D42" s="93">
        <v>4951715</v>
      </c>
      <c r="E42" s="93">
        <v>5424315</v>
      </c>
      <c r="F42" s="93">
        <v>5848405</v>
      </c>
      <c r="G42" s="93">
        <v>6198345</v>
      </c>
      <c r="H42" s="93">
        <v>6681496</v>
      </c>
    </row>
    <row r="43" spans="1:10">
      <c r="B43" s="7" t="s">
        <v>88</v>
      </c>
      <c r="C43" s="93">
        <v>4540785</v>
      </c>
      <c r="D43" s="93">
        <v>4989318</v>
      </c>
      <c r="E43" s="93">
        <v>5474013</v>
      </c>
      <c r="F43" s="93">
        <v>5853440</v>
      </c>
      <c r="G43" s="93">
        <v>6237917</v>
      </c>
      <c r="H43" s="93">
        <v>6724770</v>
      </c>
      <c r="J43" s="12"/>
    </row>
    <row r="44" spans="1:10">
      <c r="B44" s="7" t="s">
        <v>89</v>
      </c>
      <c r="C44" s="93">
        <v>4582345</v>
      </c>
      <c r="D44" s="93">
        <v>5027310</v>
      </c>
      <c r="E44" s="93">
        <v>5522585</v>
      </c>
      <c r="F44" s="93">
        <v>5896701</v>
      </c>
      <c r="G44" s="93">
        <v>6281798</v>
      </c>
      <c r="H44" s="93">
        <v>6769270</v>
      </c>
    </row>
    <row r="45" spans="1:10">
      <c r="B45" s="7" t="s">
        <v>90</v>
      </c>
      <c r="C45" s="93">
        <v>4624860</v>
      </c>
      <c r="D45" s="93">
        <v>5066320</v>
      </c>
      <c r="E45" s="93">
        <v>5569259</v>
      </c>
      <c r="F45" s="108" t="s">
        <v>100</v>
      </c>
      <c r="G45" s="93">
        <v>6323076</v>
      </c>
      <c r="H45" s="97">
        <v>6804983</v>
      </c>
    </row>
    <row r="46" spans="1:10">
      <c r="B46" s="7" t="s">
        <v>91</v>
      </c>
      <c r="C46" s="93">
        <v>4661030</v>
      </c>
      <c r="D46" s="93">
        <v>5102156</v>
      </c>
      <c r="E46" s="93">
        <v>5614709</v>
      </c>
      <c r="F46" s="93">
        <v>5909455</v>
      </c>
      <c r="G46" s="93">
        <v>6362460</v>
      </c>
      <c r="H46" s="136"/>
      <c r="J46" s="12"/>
    </row>
    <row r="47" spans="1:10">
      <c r="B47" s="7" t="s">
        <v>92</v>
      </c>
      <c r="C47" s="93">
        <v>4702495</v>
      </c>
      <c r="D47" s="114" t="s">
        <v>100</v>
      </c>
      <c r="E47" s="93">
        <v>5656809</v>
      </c>
      <c r="F47" s="93">
        <v>5948386</v>
      </c>
      <c r="G47" s="93">
        <v>6406375</v>
      </c>
      <c r="H47" s="136"/>
    </row>
    <row r="48" spans="1:10">
      <c r="B48" s="7" t="s">
        <v>93</v>
      </c>
      <c r="C48" s="93">
        <v>4741150</v>
      </c>
      <c r="D48" s="93">
        <v>5177155</v>
      </c>
      <c r="E48" s="93">
        <v>5703050</v>
      </c>
      <c r="F48" s="93">
        <v>5992880</v>
      </c>
      <c r="G48" s="93">
        <v>6448743</v>
      </c>
      <c r="H48" s="136"/>
    </row>
    <row r="49" spans="2:10">
      <c r="B49" s="7" t="s">
        <v>94</v>
      </c>
      <c r="C49" s="108" t="s">
        <v>100</v>
      </c>
      <c r="D49" s="93">
        <v>5219740</v>
      </c>
      <c r="E49" s="108" t="s">
        <v>100</v>
      </c>
      <c r="F49" s="93">
        <v>6038191</v>
      </c>
      <c r="G49" s="93">
        <v>6480510</v>
      </c>
      <c r="H49" s="136"/>
    </row>
    <row r="51" spans="2:10" ht="63" customHeight="1">
      <c r="B51" s="153" t="s">
        <v>106</v>
      </c>
      <c r="C51" s="153"/>
      <c r="D51" s="153"/>
      <c r="E51" s="153"/>
      <c r="F51" s="153"/>
      <c r="G51" s="153"/>
      <c r="H51" s="153"/>
    </row>
    <row r="53" spans="2:10">
      <c r="F53" s="12"/>
    </row>
    <row r="54" spans="2:10" ht="16.5" customHeight="1">
      <c r="D54" s="12"/>
      <c r="E54" s="92"/>
      <c r="F54" s="95"/>
      <c r="G54" s="92"/>
      <c r="H54" s="12"/>
    </row>
    <row r="55" spans="2:10">
      <c r="D55" s="12"/>
      <c r="F55" s="12"/>
      <c r="H55" s="12"/>
      <c r="J55" s="12"/>
    </row>
    <row r="57" spans="2:10">
      <c r="D57" s="96"/>
      <c r="F57" s="96"/>
      <c r="H57" s="96"/>
      <c r="J57" s="96"/>
    </row>
  </sheetData>
  <mergeCells count="18">
    <mergeCell ref="B51:H51"/>
    <mergeCell ref="D14:D15"/>
    <mergeCell ref="D5:D6"/>
    <mergeCell ref="E32:K32"/>
    <mergeCell ref="H13:H16"/>
    <mergeCell ref="C18:H18"/>
    <mergeCell ref="C19:H19"/>
    <mergeCell ref="E24:K24"/>
    <mergeCell ref="E25:K25"/>
    <mergeCell ref="E26:K26"/>
    <mergeCell ref="E6:E9"/>
    <mergeCell ref="F12:F13"/>
    <mergeCell ref="B21:H21"/>
    <mergeCell ref="N13:N16"/>
    <mergeCell ref="E29:K29"/>
    <mergeCell ref="E30:K30"/>
    <mergeCell ref="E31:K31"/>
    <mergeCell ref="H46:H49"/>
  </mergeCells>
  <hyperlinks>
    <hyperlink ref="E26" r:id="rId1"/>
    <hyperlink ref="E32" r:id="rId2"/>
  </hyperlinks>
  <pageMargins left="0.7" right="0.7" top="0.75" bottom="0.75" header="0.3" footer="0.3"/>
  <pageSetup orientation="portrait" r:id="rId3"/>
  <ignoredErrors>
    <ignoredError sqref="F5" formula="1"/>
  </ignoredErrors>
</worksheet>
</file>

<file path=xl/worksheets/sheet4.xml><?xml version="1.0" encoding="utf-8"?>
<worksheet xmlns="http://schemas.openxmlformats.org/spreadsheetml/2006/main" xmlns:r="http://schemas.openxmlformats.org/officeDocument/2006/relationships">
  <dimension ref="A1:K90"/>
  <sheetViews>
    <sheetView workbookViewId="0"/>
  </sheetViews>
  <sheetFormatPr defaultRowHeight="15"/>
  <cols>
    <col min="1" max="1" width="4.7109375" customWidth="1"/>
    <col min="2" max="2" width="17.85546875" style="4" customWidth="1"/>
    <col min="3" max="3" width="16.28515625" style="6" customWidth="1"/>
    <col min="4" max="4" width="14.5703125" customWidth="1"/>
    <col min="5" max="8" width="12.7109375" customWidth="1"/>
    <col min="9" max="9" width="14.7109375" customWidth="1"/>
    <col min="10" max="10" width="12.7109375" customWidth="1"/>
    <col min="11" max="11" width="13" customWidth="1"/>
  </cols>
  <sheetData>
    <row r="1" spans="1:11" s="18" customFormat="1">
      <c r="B1" s="19"/>
      <c r="C1" s="20"/>
    </row>
    <row r="2" spans="1:11" s="24" customFormat="1" ht="20.100000000000001" customHeight="1">
      <c r="A2" s="21" t="s">
        <v>75</v>
      </c>
      <c r="B2" s="22"/>
      <c r="C2" s="23"/>
    </row>
    <row r="3" spans="1:11" s="25" customFormat="1" ht="20.25" customHeight="1">
      <c r="B3" s="16" t="s">
        <v>13</v>
      </c>
      <c r="C3" s="85" t="s">
        <v>14</v>
      </c>
      <c r="D3" s="67">
        <v>2006</v>
      </c>
      <c r="E3" s="67">
        <v>2007</v>
      </c>
      <c r="F3" s="55">
        <v>2008</v>
      </c>
      <c r="G3" s="55">
        <v>2009</v>
      </c>
      <c r="H3" s="55">
        <v>2010</v>
      </c>
      <c r="I3" s="82" t="s">
        <v>103</v>
      </c>
      <c r="J3" s="55" t="s">
        <v>12</v>
      </c>
      <c r="K3" s="55" t="s">
        <v>61</v>
      </c>
    </row>
    <row r="4" spans="1:11" s="26" customFormat="1" ht="20.100000000000001" customHeight="1">
      <c r="B4" s="27" t="s">
        <v>19</v>
      </c>
      <c r="C4" s="86" t="s">
        <v>68</v>
      </c>
      <c r="D4" s="28">
        <f>'HFO Consumption'!C17</f>
        <v>40188.46</v>
      </c>
      <c r="E4" s="28">
        <f>'HFO Consumption'!D17</f>
        <v>41611.14</v>
      </c>
      <c r="F4" s="28">
        <f>'HFO Consumption'!E17</f>
        <v>42808.09</v>
      </c>
      <c r="G4" s="28">
        <f>'HFO Consumption'!F17</f>
        <v>28793.48</v>
      </c>
      <c r="H4" s="28">
        <f>'HFO Consumption'!G17</f>
        <v>38948.000000000007</v>
      </c>
      <c r="I4" s="28">
        <f>'HFO Consumption'!H17</f>
        <v>29455.52</v>
      </c>
      <c r="J4" s="28">
        <f>SUM(D4:I4)</f>
        <v>221804.69</v>
      </c>
      <c r="K4" s="69">
        <f>J4/(5+(8/12))</f>
        <v>39142.004117647055</v>
      </c>
    </row>
    <row r="5" spans="1:11" s="26" customFormat="1" ht="20.100000000000001" customHeight="1">
      <c r="B5" s="27" t="s">
        <v>20</v>
      </c>
      <c r="C5" s="29" t="s">
        <v>69</v>
      </c>
      <c r="D5" s="28">
        <f>'Steam Generation'!C17</f>
        <v>446596</v>
      </c>
      <c r="E5" s="28">
        <f>'Steam Generation'!D17</f>
        <v>478590</v>
      </c>
      <c r="F5" s="28">
        <f>'Steam Generation'!E17</f>
        <v>483310</v>
      </c>
      <c r="G5" s="28">
        <f>'Steam Generation'!F17</f>
        <v>335141</v>
      </c>
      <c r="H5" s="28">
        <f>'Steam Generation'!G17</f>
        <v>442319</v>
      </c>
      <c r="I5" s="28">
        <f>'Steam Generation'!H17</f>
        <v>324473</v>
      </c>
      <c r="J5" s="28">
        <f>SUM(D5:I5)</f>
        <v>2510429</v>
      </c>
      <c r="K5" s="69">
        <f>J5/(5+(8/12))</f>
        <v>443016.88235294115</v>
      </c>
    </row>
    <row r="6" spans="1:11" s="26" customFormat="1" ht="20.100000000000001" customHeight="1">
      <c r="B6" s="27" t="s">
        <v>45</v>
      </c>
      <c r="C6" s="29" t="s">
        <v>27</v>
      </c>
      <c r="D6" s="28">
        <f>D5*('Steam Generation'!$D$32-'Steam Generation'!$D$26)</f>
        <v>1177271.7156</v>
      </c>
      <c r="E6" s="28">
        <f>E5*('Steam Generation'!$D$32-'Steam Generation'!$D$26)</f>
        <v>1261611.0989999999</v>
      </c>
      <c r="F6" s="28">
        <f>F5*('Steam Generation'!$D$32-'Steam Generation'!$D$26)</f>
        <v>1274053.4909999999</v>
      </c>
      <c r="G6" s="28">
        <f>G5*('Steam Generation'!$D$32-'Steam Generation'!$D$26)</f>
        <v>883465.19010000001</v>
      </c>
      <c r="H6" s="28">
        <f>H5*('Steam Generation'!$D$32-'Steam Generation'!$D$26)</f>
        <v>1165997.1158999999</v>
      </c>
      <c r="I6" s="28">
        <f>I5*('Steam Generation'!$D$32-'Steam Generation'!$D$26)</f>
        <v>855343.27529999998</v>
      </c>
      <c r="J6" s="28"/>
      <c r="K6" s="69"/>
    </row>
    <row r="7" spans="1:11" s="26" customFormat="1" ht="20.100000000000001" customHeight="1">
      <c r="B7" s="27" t="s">
        <v>46</v>
      </c>
      <c r="C7" s="29" t="s">
        <v>21</v>
      </c>
      <c r="D7" s="76">
        <f>D6/$D$43</f>
        <v>327019.92099999997</v>
      </c>
      <c r="E7" s="76">
        <f t="shared" ref="E7:I7" si="0">E6/$D$43</f>
        <v>350447.52749999997</v>
      </c>
      <c r="F7" s="76">
        <f t="shared" si="0"/>
        <v>353903.7475</v>
      </c>
      <c r="G7" s="76">
        <f t="shared" si="0"/>
        <v>245406.99724999999</v>
      </c>
      <c r="H7" s="76">
        <f t="shared" si="0"/>
        <v>323888.08774999995</v>
      </c>
      <c r="I7" s="76">
        <f t="shared" si="0"/>
        <v>237595.35424999997</v>
      </c>
      <c r="J7" s="76">
        <f>SUM(D7:I7)</f>
        <v>1838261.6352499998</v>
      </c>
      <c r="K7" s="77">
        <f>J7/(5+(8/12))</f>
        <v>324399.11210294114</v>
      </c>
    </row>
    <row r="8" spans="1:11" s="30" customFormat="1" ht="20.100000000000001" customHeight="1">
      <c r="B8" s="31"/>
      <c r="C8" s="20"/>
      <c r="D8" s="78"/>
      <c r="E8" s="78"/>
      <c r="F8" s="78"/>
      <c r="G8" s="78"/>
      <c r="H8" s="78"/>
      <c r="I8" s="78"/>
      <c r="J8" s="79"/>
      <c r="K8" s="80"/>
    </row>
    <row r="9" spans="1:11" s="34" customFormat="1" ht="20.100000000000001" customHeight="1">
      <c r="A9" s="21" t="s">
        <v>44</v>
      </c>
      <c r="B9" s="32"/>
      <c r="C9" s="33"/>
    </row>
    <row r="10" spans="1:11" s="35" customFormat="1" ht="20.100000000000001" customHeight="1">
      <c r="B10" s="16" t="s">
        <v>13</v>
      </c>
      <c r="C10" s="85" t="s">
        <v>14</v>
      </c>
      <c r="D10" s="56" t="s">
        <v>15</v>
      </c>
      <c r="E10" s="144" t="s">
        <v>16</v>
      </c>
      <c r="F10" s="144"/>
      <c r="G10" s="144"/>
      <c r="H10" s="144"/>
      <c r="I10" s="144"/>
      <c r="J10" s="144"/>
    </row>
    <row r="11" spans="1:11" s="35" customFormat="1" ht="20.100000000000001" customHeight="1">
      <c r="B11" s="38" t="s">
        <v>17</v>
      </c>
      <c r="C11" s="86" t="s">
        <v>65</v>
      </c>
      <c r="D11" s="89">
        <f>41080*1000</f>
        <v>41080000</v>
      </c>
      <c r="E11" s="145" t="s">
        <v>80</v>
      </c>
      <c r="F11" s="145"/>
      <c r="G11" s="145"/>
      <c r="H11" s="145"/>
      <c r="I11" s="145"/>
      <c r="J11" s="145"/>
    </row>
    <row r="12" spans="1:11" s="35" customFormat="1" ht="20.100000000000001" customHeight="1">
      <c r="B12" s="36" t="s">
        <v>77</v>
      </c>
      <c r="C12" s="86" t="s">
        <v>78</v>
      </c>
      <c r="D12" s="90">
        <v>0.86</v>
      </c>
      <c r="E12" s="145" t="s">
        <v>80</v>
      </c>
      <c r="F12" s="145"/>
      <c r="G12" s="145"/>
      <c r="H12" s="145"/>
      <c r="I12" s="145"/>
      <c r="J12" s="145"/>
    </row>
    <row r="13" spans="1:11" s="35" customFormat="1" ht="19.5" customHeight="1">
      <c r="B13" s="36" t="s">
        <v>95</v>
      </c>
      <c r="C13" s="86" t="s">
        <v>31</v>
      </c>
      <c r="D13" s="89">
        <f>(D12/(12/44))/D11</f>
        <v>7.6760791950665368E-8</v>
      </c>
      <c r="E13" s="146" t="s">
        <v>28</v>
      </c>
      <c r="F13" s="147"/>
      <c r="G13" s="147"/>
      <c r="H13" s="147"/>
      <c r="I13" s="147"/>
      <c r="J13" s="148"/>
    </row>
    <row r="14" spans="1:11" s="35" customFormat="1" ht="20.100000000000001" customHeight="1">
      <c r="B14" s="36" t="s">
        <v>34</v>
      </c>
      <c r="C14" s="86" t="s">
        <v>49</v>
      </c>
      <c r="D14" s="89">
        <f>49830*1000</f>
        <v>49830000</v>
      </c>
      <c r="E14" s="145" t="s">
        <v>80</v>
      </c>
      <c r="F14" s="145"/>
      <c r="G14" s="145"/>
      <c r="H14" s="145"/>
      <c r="I14" s="145"/>
      <c r="J14" s="145"/>
    </row>
    <row r="15" spans="1:11" s="35" customFormat="1" ht="20.100000000000001" customHeight="1">
      <c r="B15" s="36" t="s">
        <v>79</v>
      </c>
      <c r="C15" s="86" t="s">
        <v>78</v>
      </c>
      <c r="D15" s="90">
        <v>0.75</v>
      </c>
      <c r="E15" s="145" t="s">
        <v>80</v>
      </c>
      <c r="F15" s="145"/>
      <c r="G15" s="145"/>
      <c r="H15" s="145"/>
      <c r="I15" s="145"/>
      <c r="J15" s="145"/>
    </row>
    <row r="16" spans="1:11" s="35" customFormat="1" ht="20.100000000000001" customHeight="1">
      <c r="B16" s="36" t="s">
        <v>96</v>
      </c>
      <c r="C16" s="86" t="s">
        <v>31</v>
      </c>
      <c r="D16" s="89">
        <f>(D15/(12/44))/D14</f>
        <v>5.5187637969094926E-8</v>
      </c>
      <c r="E16" s="149" t="s">
        <v>28</v>
      </c>
      <c r="F16" s="147"/>
      <c r="G16" s="147"/>
      <c r="H16" s="147"/>
      <c r="I16" s="147"/>
      <c r="J16" s="148"/>
    </row>
    <row r="17" spans="1:10" s="35" customFormat="1" ht="20.100000000000001" customHeight="1">
      <c r="B17" s="70" t="s">
        <v>39</v>
      </c>
      <c r="C17" s="87" t="s">
        <v>66</v>
      </c>
      <c r="D17" s="89">
        <f>0.84/1000</f>
        <v>8.3999999999999993E-4</v>
      </c>
      <c r="E17" s="151" t="s">
        <v>76</v>
      </c>
      <c r="F17" s="151"/>
      <c r="G17" s="151"/>
      <c r="H17" s="151"/>
      <c r="I17" s="151"/>
      <c r="J17" s="151"/>
    </row>
    <row r="18" spans="1:10" s="39" customFormat="1" ht="21" customHeight="1">
      <c r="B18" s="40"/>
      <c r="C18" s="41"/>
      <c r="D18" s="42"/>
    </row>
    <row r="19" spans="1:10" s="46" customFormat="1" ht="20.100000000000001" customHeight="1">
      <c r="A19" s="43" t="s">
        <v>32</v>
      </c>
      <c r="B19" s="44"/>
      <c r="C19" s="45"/>
    </row>
    <row r="20" spans="1:10" s="35" customFormat="1" ht="20.100000000000001" customHeight="1">
      <c r="B20" s="16" t="s">
        <v>13</v>
      </c>
      <c r="C20" s="85" t="s">
        <v>14</v>
      </c>
      <c r="D20" s="56" t="s">
        <v>15</v>
      </c>
      <c r="E20" s="144" t="s">
        <v>16</v>
      </c>
      <c r="F20" s="144"/>
      <c r="G20" s="144"/>
      <c r="H20" s="144"/>
    </row>
    <row r="21" spans="1:10" s="35" customFormat="1" ht="20.100000000000001" customHeight="1">
      <c r="B21" s="36" t="s">
        <v>97</v>
      </c>
      <c r="C21" s="86" t="s">
        <v>67</v>
      </c>
      <c r="D21" s="28">
        <f>J4</f>
        <v>221804.69</v>
      </c>
      <c r="E21" s="150" t="s">
        <v>73</v>
      </c>
      <c r="F21" s="150"/>
      <c r="G21" s="150"/>
      <c r="H21" s="150"/>
    </row>
    <row r="22" spans="1:10" s="35" customFormat="1" ht="20.100000000000001" customHeight="1">
      <c r="B22" s="36" t="s">
        <v>46</v>
      </c>
      <c r="C22" s="86" t="s">
        <v>18</v>
      </c>
      <c r="D22" s="28">
        <f>J7</f>
        <v>1838261.6352499998</v>
      </c>
      <c r="E22" s="150" t="s">
        <v>73</v>
      </c>
      <c r="F22" s="150"/>
      <c r="G22" s="150"/>
      <c r="H22" s="150"/>
    </row>
    <row r="23" spans="1:10" s="39" customFormat="1" ht="24.95" customHeight="1">
      <c r="B23" s="14" t="s">
        <v>29</v>
      </c>
      <c r="C23" s="15" t="s">
        <v>30</v>
      </c>
      <c r="D23" s="81">
        <f>(D21*D13*D11)/D22</f>
        <v>0.38048127048658476</v>
      </c>
    </row>
    <row r="24" spans="1:10" s="46" customFormat="1" ht="20.100000000000001" customHeight="1">
      <c r="A24" s="43" t="s">
        <v>50</v>
      </c>
      <c r="B24" s="44"/>
      <c r="C24" s="45"/>
    </row>
    <row r="25" spans="1:10" s="35" customFormat="1" ht="20.100000000000001" customHeight="1">
      <c r="B25" s="36" t="s">
        <v>54</v>
      </c>
      <c r="C25" s="86" t="s">
        <v>21</v>
      </c>
      <c r="D25" s="28">
        <f>K7</f>
        <v>324399.11210294114</v>
      </c>
      <c r="E25" s="150" t="s">
        <v>73</v>
      </c>
      <c r="F25" s="150"/>
      <c r="G25" s="150"/>
      <c r="H25" s="150"/>
    </row>
    <row r="26" spans="1:10" s="39" customFormat="1" ht="24.95" customHeight="1">
      <c r="B26" s="64" t="s">
        <v>52</v>
      </c>
      <c r="C26" s="65" t="s">
        <v>47</v>
      </c>
      <c r="D26" s="66">
        <f>D23*D25</f>
        <v>123427.78631764709</v>
      </c>
    </row>
    <row r="27" spans="1:10" s="18" customFormat="1" ht="20.100000000000001" customHeight="1">
      <c r="B27" s="19"/>
      <c r="C27" s="20"/>
    </row>
    <row r="28" spans="1:10" s="46" customFormat="1" ht="20.100000000000001" customHeight="1">
      <c r="A28" s="43" t="s">
        <v>51</v>
      </c>
      <c r="B28" s="44"/>
      <c r="C28" s="45"/>
    </row>
    <row r="29" spans="1:10" s="35" customFormat="1" ht="20.100000000000001" customHeight="1">
      <c r="B29" s="16" t="s">
        <v>13</v>
      </c>
      <c r="C29" s="85" t="s">
        <v>14</v>
      </c>
      <c r="D29" s="56" t="s">
        <v>15</v>
      </c>
      <c r="E29" s="144" t="s">
        <v>16</v>
      </c>
      <c r="F29" s="144"/>
      <c r="G29" s="144"/>
      <c r="H29" s="144"/>
    </row>
    <row r="30" spans="1:10" s="35" customFormat="1" ht="20.100000000000001" customHeight="1">
      <c r="B30" s="36" t="s">
        <v>34</v>
      </c>
      <c r="C30" s="86" t="s">
        <v>72</v>
      </c>
      <c r="D30" s="37">
        <f>D14*D17</f>
        <v>41857.199999999997</v>
      </c>
      <c r="E30" s="146" t="s">
        <v>28</v>
      </c>
      <c r="F30" s="146"/>
      <c r="G30" s="146"/>
      <c r="H30" s="146"/>
    </row>
    <row r="31" spans="1:10" s="35" customFormat="1" ht="20.100000000000001" customHeight="1">
      <c r="B31" s="36" t="s">
        <v>48</v>
      </c>
      <c r="C31" s="86" t="s">
        <v>33</v>
      </c>
      <c r="D31" s="47">
        <f>(K4*D11)/(D30*1000000)</f>
        <v>38.415219583558887</v>
      </c>
      <c r="E31" s="150" t="s">
        <v>28</v>
      </c>
      <c r="F31" s="150"/>
      <c r="G31" s="150"/>
      <c r="H31" s="150"/>
    </row>
    <row r="32" spans="1:10" s="39" customFormat="1" ht="24.95" customHeight="1">
      <c r="B32" s="64" t="s">
        <v>53</v>
      </c>
      <c r="C32" s="65" t="s">
        <v>47</v>
      </c>
      <c r="D32" s="66">
        <f>D31*(D30*1000000)*D16</f>
        <v>88739.157238021042</v>
      </c>
    </row>
    <row r="33" spans="1:10" s="18" customFormat="1" ht="27.75" customHeight="1">
      <c r="B33" s="19"/>
      <c r="C33" s="20"/>
    </row>
    <row r="34" spans="1:10" s="51" customFormat="1" ht="20.100000000000001" customHeight="1">
      <c r="A34" s="48" t="s">
        <v>41</v>
      </c>
      <c r="B34" s="49"/>
      <c r="C34" s="50"/>
      <c r="F34" s="52"/>
    </row>
    <row r="35" spans="1:10" s="48" customFormat="1" ht="24.95" customHeight="1">
      <c r="B35" s="58" t="s">
        <v>42</v>
      </c>
      <c r="C35" s="59" t="s">
        <v>56</v>
      </c>
      <c r="D35" s="60">
        <f>D26-D32</f>
        <v>34688.629079626044</v>
      </c>
    </row>
    <row r="36" spans="1:10" s="18" customFormat="1" ht="20.100000000000001" customHeight="1">
      <c r="B36" s="19"/>
      <c r="C36" s="20"/>
    </row>
    <row r="37" spans="1:10" s="34" customFormat="1" ht="20.100000000000001" customHeight="1">
      <c r="A37" s="21" t="s">
        <v>55</v>
      </c>
      <c r="B37" s="32"/>
      <c r="C37" s="33"/>
      <c r="J37" s="83"/>
    </row>
    <row r="38" spans="1:10" s="48" customFormat="1" ht="24.95" customHeight="1">
      <c r="B38" s="61" t="s">
        <v>42</v>
      </c>
      <c r="C38" s="62" t="s">
        <v>43</v>
      </c>
      <c r="D38" s="63">
        <f>D35*10</f>
        <v>346886.29079626047</v>
      </c>
    </row>
    <row r="39" spans="1:10" s="18" customFormat="1" ht="20.100000000000001" customHeight="1">
      <c r="B39" s="19"/>
      <c r="C39" s="20"/>
    </row>
    <row r="40" spans="1:10" s="18" customFormat="1" ht="20.100000000000001" customHeight="1">
      <c r="B40" s="19"/>
      <c r="C40" s="20"/>
    </row>
    <row r="41" spans="1:10" s="18" customFormat="1">
      <c r="A41" s="53" t="s">
        <v>40</v>
      </c>
    </row>
    <row r="42" spans="1:10" s="18" customFormat="1">
      <c r="B42" s="57" t="s">
        <v>35</v>
      </c>
      <c r="C42" s="57" t="s">
        <v>36</v>
      </c>
      <c r="D42" s="57" t="s">
        <v>37</v>
      </c>
    </row>
    <row r="43" spans="1:10" s="18" customFormat="1">
      <c r="B43" s="54" t="s">
        <v>18</v>
      </c>
      <c r="C43" s="54" t="s">
        <v>38</v>
      </c>
      <c r="D43" s="54">
        <v>3.6</v>
      </c>
    </row>
    <row r="44" spans="1:10" s="18" customFormat="1" ht="20.100000000000001" customHeight="1">
      <c r="B44" s="19"/>
      <c r="C44" s="20"/>
    </row>
    <row r="45" spans="1:10" s="18" customFormat="1" ht="20.100000000000001" customHeight="1">
      <c r="B45" s="19"/>
      <c r="C45" s="20"/>
    </row>
    <row r="46" spans="1:10" s="18" customFormat="1" ht="20.100000000000001" customHeight="1">
      <c r="B46" s="19"/>
      <c r="C46" s="20"/>
    </row>
    <row r="47" spans="1:10" s="18" customFormat="1" ht="20.100000000000001" customHeight="1">
      <c r="B47" s="19"/>
      <c r="C47" s="20"/>
    </row>
    <row r="48" spans="1:10" s="18" customFormat="1" ht="20.100000000000001" customHeight="1">
      <c r="B48" s="19"/>
      <c r="C48" s="20"/>
    </row>
    <row r="49" spans="2:3" s="18" customFormat="1" ht="20.100000000000001" customHeight="1">
      <c r="B49" s="19"/>
      <c r="C49" s="20"/>
    </row>
    <row r="50" spans="2:3" s="18" customFormat="1">
      <c r="B50" s="19"/>
      <c r="C50" s="20"/>
    </row>
    <row r="51" spans="2:3" s="18" customFormat="1">
      <c r="B51" s="19"/>
      <c r="C51" s="20"/>
    </row>
    <row r="52" spans="2:3" s="18" customFormat="1">
      <c r="B52" s="19"/>
      <c r="C52" s="20"/>
    </row>
    <row r="53" spans="2:3" s="18" customFormat="1">
      <c r="B53" s="19"/>
      <c r="C53" s="20"/>
    </row>
    <row r="54" spans="2:3" s="18" customFormat="1">
      <c r="B54" s="19"/>
      <c r="C54" s="20"/>
    </row>
    <row r="55" spans="2:3" s="18" customFormat="1">
      <c r="B55" s="19"/>
      <c r="C55" s="20"/>
    </row>
    <row r="56" spans="2:3" s="18" customFormat="1">
      <c r="B56" s="19"/>
      <c r="C56" s="20"/>
    </row>
    <row r="57" spans="2:3" s="18" customFormat="1">
      <c r="B57" s="19"/>
      <c r="C57" s="20"/>
    </row>
    <row r="58" spans="2:3" s="18" customFormat="1">
      <c r="B58" s="19"/>
      <c r="C58" s="20"/>
    </row>
    <row r="59" spans="2:3" s="18" customFormat="1">
      <c r="B59" s="19"/>
      <c r="C59" s="20"/>
    </row>
    <row r="60" spans="2:3" s="18" customFormat="1">
      <c r="B60" s="19"/>
      <c r="C60" s="20"/>
    </row>
    <row r="61" spans="2:3" s="18" customFormat="1">
      <c r="B61" s="19"/>
      <c r="C61" s="20"/>
    </row>
    <row r="62" spans="2:3" s="18" customFormat="1">
      <c r="B62" s="19"/>
      <c r="C62" s="20"/>
    </row>
    <row r="63" spans="2:3" s="18" customFormat="1">
      <c r="B63" s="19"/>
      <c r="C63" s="20"/>
    </row>
    <row r="64" spans="2:3" s="18" customFormat="1">
      <c r="B64" s="19"/>
      <c r="C64" s="20"/>
    </row>
    <row r="65" spans="2:3" s="18" customFormat="1">
      <c r="B65" s="19"/>
      <c r="C65" s="20"/>
    </row>
    <row r="66" spans="2:3" s="18" customFormat="1">
      <c r="B66" s="19"/>
      <c r="C66" s="20"/>
    </row>
    <row r="67" spans="2:3" s="18" customFormat="1">
      <c r="B67" s="19"/>
      <c r="C67" s="20"/>
    </row>
    <row r="68" spans="2:3" s="18" customFormat="1">
      <c r="B68" s="19"/>
      <c r="C68" s="20"/>
    </row>
    <row r="69" spans="2:3" s="18" customFormat="1">
      <c r="B69" s="19"/>
      <c r="C69" s="20"/>
    </row>
    <row r="70" spans="2:3" s="18" customFormat="1">
      <c r="B70" s="19"/>
      <c r="C70" s="20"/>
    </row>
    <row r="71" spans="2:3" s="18" customFormat="1">
      <c r="B71" s="19"/>
      <c r="C71" s="20"/>
    </row>
    <row r="72" spans="2:3" s="18" customFormat="1">
      <c r="B72" s="19"/>
      <c r="C72" s="20"/>
    </row>
    <row r="73" spans="2:3" s="18" customFormat="1">
      <c r="B73" s="19"/>
      <c r="C73" s="20"/>
    </row>
    <row r="74" spans="2:3" s="18" customFormat="1">
      <c r="B74" s="19"/>
      <c r="C74" s="20"/>
    </row>
    <row r="75" spans="2:3" s="18" customFormat="1">
      <c r="B75" s="19"/>
      <c r="C75" s="20"/>
    </row>
    <row r="76" spans="2:3" s="18" customFormat="1">
      <c r="B76" s="19"/>
      <c r="C76" s="20"/>
    </row>
    <row r="77" spans="2:3" s="18" customFormat="1">
      <c r="B77" s="19"/>
      <c r="C77" s="20"/>
    </row>
    <row r="78" spans="2:3" s="18" customFormat="1">
      <c r="B78" s="19"/>
      <c r="C78" s="20"/>
    </row>
    <row r="79" spans="2:3" s="18" customFormat="1">
      <c r="B79" s="19"/>
      <c r="C79" s="20"/>
    </row>
    <row r="80" spans="2:3" s="18" customFormat="1">
      <c r="B80" s="19"/>
      <c r="C80" s="20"/>
    </row>
    <row r="81" spans="2:3" s="18" customFormat="1">
      <c r="B81" s="19"/>
      <c r="C81" s="20"/>
    </row>
    <row r="82" spans="2:3" s="18" customFormat="1">
      <c r="B82" s="19"/>
      <c r="C82" s="20"/>
    </row>
    <row r="83" spans="2:3" s="18" customFormat="1">
      <c r="B83" s="19"/>
      <c r="C83" s="20"/>
    </row>
    <row r="84" spans="2:3" s="18" customFormat="1">
      <c r="B84" s="19"/>
      <c r="C84" s="20"/>
    </row>
    <row r="85" spans="2:3" s="18" customFormat="1">
      <c r="B85" s="19"/>
      <c r="C85" s="20"/>
    </row>
    <row r="86" spans="2:3" s="18" customFormat="1">
      <c r="B86" s="19"/>
      <c r="C86" s="20"/>
    </row>
    <row r="87" spans="2:3" s="18" customFormat="1">
      <c r="B87" s="19"/>
      <c r="C87" s="20"/>
    </row>
    <row r="88" spans="2:3" s="18" customFormat="1">
      <c r="B88" s="19"/>
      <c r="C88" s="20"/>
    </row>
    <row r="89" spans="2:3" s="18" customFormat="1">
      <c r="B89" s="19"/>
      <c r="C89" s="20"/>
    </row>
    <row r="90" spans="2:3" s="18" customFormat="1">
      <c r="B90" s="19"/>
      <c r="C90" s="20"/>
    </row>
  </sheetData>
  <mergeCells count="15">
    <mergeCell ref="E31:H31"/>
    <mergeCell ref="E12:J12"/>
    <mergeCell ref="E15:J15"/>
    <mergeCell ref="E20:H20"/>
    <mergeCell ref="E21:H21"/>
    <mergeCell ref="E22:H22"/>
    <mergeCell ref="E25:H25"/>
    <mergeCell ref="E29:H29"/>
    <mergeCell ref="E30:H30"/>
    <mergeCell ref="E17:J17"/>
    <mergeCell ref="E10:J10"/>
    <mergeCell ref="E11:J11"/>
    <mergeCell ref="E13:J13"/>
    <mergeCell ref="E14:J14"/>
    <mergeCell ref="E16:J1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 Page</vt:lpstr>
      <vt:lpstr>HFO Consumption</vt:lpstr>
      <vt:lpstr>Steam Generation</vt:lpstr>
      <vt:lpstr>ERs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ERCC</cp:lastModifiedBy>
  <dcterms:created xsi:type="dcterms:W3CDTF">2011-08-23T10:47:44Z</dcterms:created>
  <dcterms:modified xsi:type="dcterms:W3CDTF">2012-04-03T20:07:51Z</dcterms:modified>
</cp:coreProperties>
</file>