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595" yWindow="645" windowWidth="10515" windowHeight="5400"/>
  </bookViews>
  <sheets>
    <sheet name="Assumptions" sheetId="1" r:id="rId1"/>
    <sheet name="IRR" sheetId="7" r:id="rId2"/>
    <sheet name="IRR (CDM)" sheetId="6" r:id="rId3"/>
  </sheets>
  <definedNames>
    <definedName name="_xlnm.Print_Area" localSheetId="1">IRR!$A$6:$J$47</definedName>
    <definedName name="_xlnm.Print_Area" localSheetId="2">'IRR (CDM)'!$A$1:$L$50</definedName>
  </definedNames>
  <calcPr calcId="144525" iterate="1"/>
</workbook>
</file>

<file path=xl/calcChain.xml><?xml version="1.0" encoding="utf-8"?>
<calcChain xmlns="http://schemas.openxmlformats.org/spreadsheetml/2006/main">
  <c r="B11" i="6" l="1"/>
  <c r="C11" i="6"/>
  <c r="E8" i="1"/>
  <c r="I4" i="1" l="1"/>
  <c r="J4" i="1" l="1"/>
  <c r="K4" i="1" s="1"/>
  <c r="L4" i="1" s="1"/>
  <c r="M4" i="1" s="1"/>
  <c r="N4" i="1" s="1"/>
  <c r="B17" i="6" l="1"/>
  <c r="F5" i="1" l="1"/>
  <c r="D11" i="6" s="1"/>
  <c r="G5" i="1"/>
  <c r="E11" i="6" s="1"/>
  <c r="H5" i="1" l="1"/>
  <c r="C15" i="7"/>
  <c r="B15" i="7"/>
  <c r="B14" i="7"/>
  <c r="L34" i="7"/>
  <c r="K34" i="7"/>
  <c r="J34" i="7"/>
  <c r="I34" i="7"/>
  <c r="H34" i="7"/>
  <c r="G34" i="7"/>
  <c r="F34" i="7"/>
  <c r="E34" i="7"/>
  <c r="D34" i="7"/>
  <c r="C34" i="7"/>
  <c r="B34" i="7"/>
  <c r="L27" i="7"/>
  <c r="K27" i="7"/>
  <c r="J27" i="7"/>
  <c r="I27" i="7"/>
  <c r="H27" i="7"/>
  <c r="G27" i="7"/>
  <c r="F27" i="7"/>
  <c r="E27" i="7"/>
  <c r="D27" i="7"/>
  <c r="C27" i="7"/>
  <c r="B27" i="7"/>
  <c r="L11" i="7"/>
  <c r="K11" i="7"/>
  <c r="J11" i="7"/>
  <c r="I11" i="7"/>
  <c r="H11" i="7"/>
  <c r="G11" i="7"/>
  <c r="F11" i="7"/>
  <c r="E11" i="7"/>
  <c r="D11" i="7"/>
  <c r="C11" i="7"/>
  <c r="I5" i="1" l="1"/>
  <c r="F11" i="6"/>
  <c r="B17" i="7"/>
  <c r="B19" i="7" s="1"/>
  <c r="C16" i="7"/>
  <c r="J5" i="1" l="1"/>
  <c r="G11" i="6"/>
  <c r="B29" i="7"/>
  <c r="B36" i="7" s="1"/>
  <c r="B39" i="7" s="1"/>
  <c r="B41" i="7" s="1"/>
  <c r="B42" i="7" s="1"/>
  <c r="C40" i="7"/>
  <c r="D16" i="7"/>
  <c r="C17" i="7"/>
  <c r="C19" i="7" s="1"/>
  <c r="C20" i="7" s="1"/>
  <c r="C17" i="6"/>
  <c r="K5" i="1" l="1"/>
  <c r="H11" i="6"/>
  <c r="C29" i="7"/>
  <c r="E16" i="7"/>
  <c r="D40" i="7"/>
  <c r="B16" i="6"/>
  <c r="K29" i="6"/>
  <c r="L29" i="6"/>
  <c r="K36" i="6"/>
  <c r="L36" i="6"/>
  <c r="L5" i="1" l="1"/>
  <c r="I11" i="6"/>
  <c r="C36" i="7"/>
  <c r="C39" i="7" s="1"/>
  <c r="C41" i="7" s="1"/>
  <c r="C30" i="7"/>
  <c r="F16" i="7"/>
  <c r="E40" i="7"/>
  <c r="B12" i="6"/>
  <c r="M5" i="1" l="1"/>
  <c r="J11" i="6"/>
  <c r="F40" i="7"/>
  <c r="G16" i="7"/>
  <c r="C42" i="7"/>
  <c r="F8" i="1"/>
  <c r="N5" i="1" l="1"/>
  <c r="L11" i="6" s="1"/>
  <c r="K11" i="6"/>
  <c r="D17" i="6"/>
  <c r="D15" i="7"/>
  <c r="D17" i="7" s="1"/>
  <c r="D19" i="7" s="1"/>
  <c r="J3" i="1"/>
  <c r="G40" i="7"/>
  <c r="H16" i="7"/>
  <c r="C16" i="6"/>
  <c r="G8" i="1"/>
  <c r="F6" i="1"/>
  <c r="D16" i="6"/>
  <c r="B15" i="6"/>
  <c r="B36" i="6"/>
  <c r="J29" i="6"/>
  <c r="I29" i="6"/>
  <c r="H29" i="6"/>
  <c r="G29" i="6"/>
  <c r="F29" i="6"/>
  <c r="E29" i="6"/>
  <c r="D29" i="6"/>
  <c r="C29" i="6"/>
  <c r="B29" i="6"/>
  <c r="E17" i="6" l="1"/>
  <c r="E15" i="7"/>
  <c r="E17" i="7" s="1"/>
  <c r="E19" i="7" s="1"/>
  <c r="D20" i="7"/>
  <c r="D29" i="7"/>
  <c r="K3" i="1"/>
  <c r="I16" i="7"/>
  <c r="H40" i="7"/>
  <c r="H8" i="1"/>
  <c r="C18" i="6"/>
  <c r="D18" i="6" s="1"/>
  <c r="C12" i="6"/>
  <c r="D12" i="6"/>
  <c r="G6" i="1"/>
  <c r="B19" i="6"/>
  <c r="B21" i="6" s="1"/>
  <c r="B31" i="6" s="1"/>
  <c r="B38" i="6" s="1"/>
  <c r="B41" i="6" s="1"/>
  <c r="B43" i="6" s="1"/>
  <c r="C42" i="6" l="1"/>
  <c r="C19" i="6"/>
  <c r="C21" i="6" s="1"/>
  <c r="E16" i="6"/>
  <c r="D36" i="7"/>
  <c r="D39" i="7" s="1"/>
  <c r="D41" i="7" s="1"/>
  <c r="D42" i="7" s="1"/>
  <c r="D30" i="7"/>
  <c r="I8" i="1"/>
  <c r="G15" i="7" s="1"/>
  <c r="G17" i="7" s="1"/>
  <c r="G19" i="7" s="1"/>
  <c r="F15" i="7"/>
  <c r="F17" i="7" s="1"/>
  <c r="F19" i="7" s="1"/>
  <c r="E29" i="7"/>
  <c r="E20" i="7"/>
  <c r="L3" i="1"/>
  <c r="J16" i="7"/>
  <c r="I40" i="7"/>
  <c r="F17" i="6"/>
  <c r="D19" i="6"/>
  <c r="D21" i="6" s="1"/>
  <c r="D22" i="6" s="1"/>
  <c r="D42" i="6"/>
  <c r="E18" i="6"/>
  <c r="E42" i="6" s="1"/>
  <c r="E12" i="6"/>
  <c r="B44" i="6"/>
  <c r="F16" i="6"/>
  <c r="H6" i="1"/>
  <c r="J8" i="1" l="1"/>
  <c r="H15" i="7" s="1"/>
  <c r="H17" i="7" s="1"/>
  <c r="H19" i="7" s="1"/>
  <c r="H29" i="7" s="1"/>
  <c r="H30" i="7" s="1"/>
  <c r="G17" i="6"/>
  <c r="F18" i="6"/>
  <c r="G18" i="6" s="1"/>
  <c r="C31" i="6"/>
  <c r="C32" i="6" s="1"/>
  <c r="C22" i="6"/>
  <c r="E19" i="6"/>
  <c r="E21" i="6" s="1"/>
  <c r="E31" i="6" s="1"/>
  <c r="E32" i="6" s="1"/>
  <c r="F29" i="7"/>
  <c r="F20" i="7"/>
  <c r="H20" i="7"/>
  <c r="G29" i="7"/>
  <c r="G20" i="7"/>
  <c r="E30" i="7"/>
  <c r="E36" i="7"/>
  <c r="E39" i="7" s="1"/>
  <c r="E41" i="7" s="1"/>
  <c r="E42" i="7" s="1"/>
  <c r="M3" i="1"/>
  <c r="J40" i="7"/>
  <c r="K16" i="7"/>
  <c r="H36" i="7"/>
  <c r="H39" i="7" s="1"/>
  <c r="H41" i="7" s="1"/>
  <c r="F12" i="6"/>
  <c r="I6" i="1"/>
  <c r="G16" i="6" s="1"/>
  <c r="D31" i="6"/>
  <c r="D32" i="6" s="1"/>
  <c r="C36" i="6"/>
  <c r="D36" i="6"/>
  <c r="E36" i="6"/>
  <c r="K8" i="1" l="1"/>
  <c r="I15" i="7" s="1"/>
  <c r="I17" i="7" s="1"/>
  <c r="I19" i="7" s="1"/>
  <c r="I20" i="7" s="1"/>
  <c r="H17" i="6"/>
  <c r="F19" i="6"/>
  <c r="F21" i="6" s="1"/>
  <c r="F31" i="6" s="1"/>
  <c r="F32" i="6" s="1"/>
  <c r="F42" i="6"/>
  <c r="G36" i="7"/>
  <c r="G39" i="7" s="1"/>
  <c r="G41" i="7" s="1"/>
  <c r="G30" i="7"/>
  <c r="F30" i="7"/>
  <c r="F36" i="7"/>
  <c r="F39" i="7" s="1"/>
  <c r="F41" i="7" s="1"/>
  <c r="F42" i="7" s="1"/>
  <c r="N3" i="1"/>
  <c r="K40" i="7"/>
  <c r="L16" i="7"/>
  <c r="G12" i="6"/>
  <c r="G19" i="6"/>
  <c r="E22" i="6"/>
  <c r="I17" i="6"/>
  <c r="J6" i="1"/>
  <c r="D38" i="6"/>
  <c r="D41" i="6" s="1"/>
  <c r="D43" i="6" s="1"/>
  <c r="C38" i="6"/>
  <c r="C41" i="6" s="1"/>
  <c r="C43" i="6" s="1"/>
  <c r="H18" i="6"/>
  <c r="G42" i="6"/>
  <c r="E38" i="6"/>
  <c r="E41" i="6" s="1"/>
  <c r="E43" i="6" s="1"/>
  <c r="F36" i="6"/>
  <c r="I29" i="7" l="1"/>
  <c r="L8" i="1"/>
  <c r="M8" i="1" s="1"/>
  <c r="N8" i="1" s="1"/>
  <c r="H16" i="6"/>
  <c r="H19" i="6" s="1"/>
  <c r="G42" i="7"/>
  <c r="H42" i="7" s="1"/>
  <c r="F22" i="6"/>
  <c r="L40" i="7"/>
  <c r="G21" i="6"/>
  <c r="G31" i="6" s="1"/>
  <c r="H12" i="6"/>
  <c r="C44" i="6"/>
  <c r="D44" i="6" s="1"/>
  <c r="E44" i="6" s="1"/>
  <c r="K6" i="1"/>
  <c r="I16" i="6" s="1"/>
  <c r="F38" i="6"/>
  <c r="F41" i="6" s="1"/>
  <c r="F43" i="6" s="1"/>
  <c r="H42" i="6"/>
  <c r="I18" i="6"/>
  <c r="I42" i="7" l="1"/>
  <c r="J15" i="7"/>
  <c r="J17" i="7" s="1"/>
  <c r="J19" i="7" s="1"/>
  <c r="J20" i="7" s="1"/>
  <c r="I36" i="7"/>
  <c r="I39" i="7" s="1"/>
  <c r="I41" i="7" s="1"/>
  <c r="I30" i="7"/>
  <c r="J17" i="6"/>
  <c r="K15" i="7"/>
  <c r="K17" i="7" s="1"/>
  <c r="K19" i="7" s="1"/>
  <c r="K29" i="7" s="1"/>
  <c r="K36" i="7" s="1"/>
  <c r="K39" i="7" s="1"/>
  <c r="K41" i="7" s="1"/>
  <c r="L15" i="7"/>
  <c r="L17" i="7" s="1"/>
  <c r="L19" i="7" s="1"/>
  <c r="L20" i="7" s="1"/>
  <c r="K17" i="6"/>
  <c r="J29" i="7"/>
  <c r="G22" i="6"/>
  <c r="I12" i="6"/>
  <c r="L6" i="1"/>
  <c r="M6" i="1" s="1"/>
  <c r="N6" i="1" s="1"/>
  <c r="H21" i="6"/>
  <c r="H22" i="6" s="1"/>
  <c r="F44" i="6"/>
  <c r="I42" i="6"/>
  <c r="J18" i="6"/>
  <c r="I19" i="6"/>
  <c r="G36" i="6"/>
  <c r="G32" i="6"/>
  <c r="L29" i="7" l="1"/>
  <c r="L36" i="7" s="1"/>
  <c r="L39" i="7" s="1"/>
  <c r="L41" i="7" s="1"/>
  <c r="L17" i="6"/>
  <c r="K30" i="7"/>
  <c r="K20" i="7"/>
  <c r="J30" i="7"/>
  <c r="J36" i="7"/>
  <c r="J39" i="7" s="1"/>
  <c r="J41" i="7" s="1"/>
  <c r="I21" i="6"/>
  <c r="I31" i="6" s="1"/>
  <c r="J42" i="6"/>
  <c r="K18" i="6"/>
  <c r="H31" i="6"/>
  <c r="H32" i="6" s="1"/>
  <c r="G38" i="6"/>
  <c r="G41" i="6" s="1"/>
  <c r="G43" i="6" s="1"/>
  <c r="H36" i="6"/>
  <c r="L30" i="7" l="1"/>
  <c r="I22" i="6"/>
  <c r="J42" i="7"/>
  <c r="K42" i="7" s="1"/>
  <c r="L42" i="7" s="1"/>
  <c r="B44" i="7"/>
  <c r="B45" i="7"/>
  <c r="J16" i="6"/>
  <c r="J19" i="6" s="1"/>
  <c r="J12" i="6"/>
  <c r="L18" i="6"/>
  <c r="K42" i="6"/>
  <c r="G44" i="6"/>
  <c r="I36" i="6"/>
  <c r="I32" i="6"/>
  <c r="H38" i="6"/>
  <c r="H41" i="6" s="1"/>
  <c r="H43" i="6" s="1"/>
  <c r="J21" i="6" l="1"/>
  <c r="J22" i="6" s="1"/>
  <c r="K12" i="6"/>
  <c r="K16" i="6"/>
  <c r="K19" i="6" s="1"/>
  <c r="L12" i="6"/>
  <c r="L16" i="6"/>
  <c r="L19" i="6" s="1"/>
  <c r="L42" i="6"/>
  <c r="I38" i="6"/>
  <c r="I41" i="6" s="1"/>
  <c r="I43" i="6" s="1"/>
  <c r="J36" i="6"/>
  <c r="H44" i="6"/>
  <c r="J31" i="6" l="1"/>
  <c r="J32" i="6" s="1"/>
  <c r="L21" i="6"/>
  <c r="L22" i="6" s="1"/>
  <c r="K21" i="6"/>
  <c r="I44" i="6"/>
  <c r="J38" i="6" l="1"/>
  <c r="J41" i="6" s="1"/>
  <c r="J43" i="6" s="1"/>
  <c r="J44" i="6" s="1"/>
  <c r="L31" i="6"/>
  <c r="L32" i="6" s="1"/>
  <c r="K31" i="6"/>
  <c r="K22" i="6"/>
  <c r="L38" i="6" l="1"/>
  <c r="L41" i="6" s="1"/>
  <c r="L43" i="6" s="1"/>
  <c r="K38" i="6"/>
  <c r="K41" i="6" s="1"/>
  <c r="K43" i="6" s="1"/>
  <c r="K32" i="6"/>
  <c r="B47" i="6" l="1"/>
  <c r="B46" i="6"/>
  <c r="K44" i="6"/>
  <c r="L44" i="6" s="1"/>
</calcChain>
</file>

<file path=xl/sharedStrings.xml><?xml version="1.0" encoding="utf-8"?>
<sst xmlns="http://schemas.openxmlformats.org/spreadsheetml/2006/main" count="91" uniqueCount="54">
  <si>
    <t>Assumptions:</t>
  </si>
  <si>
    <t>FFB Processing Rate</t>
  </si>
  <si>
    <t>CERs Production</t>
  </si>
  <si>
    <t>Exchange Rate</t>
  </si>
  <si>
    <t>CERs Commitment Rate</t>
  </si>
  <si>
    <t>CAPEX</t>
  </si>
  <si>
    <t>t-FFB/year</t>
  </si>
  <si>
    <t>CERs/year</t>
  </si>
  <si>
    <t>RM</t>
  </si>
  <si>
    <t>OPEX</t>
  </si>
  <si>
    <t>RM/year</t>
  </si>
  <si>
    <t>Construction</t>
  </si>
  <si>
    <t>Year</t>
  </si>
  <si>
    <t>Note:</t>
  </si>
  <si>
    <t>*CERs Price (Euro)</t>
  </si>
  <si>
    <t>PROJECT FINANCIAL SHEET</t>
  </si>
  <si>
    <t>PROJECT NAME:</t>
  </si>
  <si>
    <t>PROJECT FINANCIAL CALCULATION</t>
  </si>
  <si>
    <t>Operation Period</t>
  </si>
  <si>
    <t>YEAR</t>
  </si>
  <si>
    <t>Revenue from CERs</t>
  </si>
  <si>
    <t>TOTAL CDM REVENUE</t>
  </si>
  <si>
    <t>COST OF CERs PRODUCTION</t>
  </si>
  <si>
    <t>Total Investment Cost</t>
  </si>
  <si>
    <t xml:space="preserve">Operation Cost </t>
  </si>
  <si>
    <t>Depreciation</t>
  </si>
  <si>
    <t>TOTAL COST OF CERs PRODUCTION</t>
  </si>
  <si>
    <t>GROSS PROFIT</t>
  </si>
  <si>
    <t>%</t>
  </si>
  <si>
    <t>OPERATING EXPENSES</t>
  </si>
  <si>
    <t>Payroll &amp; Related</t>
  </si>
  <si>
    <t>Marketing</t>
  </si>
  <si>
    <t>Travelling/Transportation</t>
  </si>
  <si>
    <t>Others</t>
  </si>
  <si>
    <t>TOTAL OPERATING EXPENSES</t>
  </si>
  <si>
    <t>OPERATING PROFIT</t>
  </si>
  <si>
    <t>PROFIT BEFORE TAX</t>
  </si>
  <si>
    <t>CASH FLOW</t>
  </si>
  <si>
    <t xml:space="preserve">Profit Before Tax </t>
  </si>
  <si>
    <t>Add: Depreciation</t>
  </si>
  <si>
    <t>NET CASH FLOW</t>
  </si>
  <si>
    <t>Cash Flow C/F</t>
  </si>
  <si>
    <t>IRR</t>
  </si>
  <si>
    <t>NPV</t>
  </si>
  <si>
    <t>REVENUE</t>
  </si>
  <si>
    <t xml:space="preserve">% of market price which refers to the daily settlement price of ECX index on delivery date </t>
  </si>
  <si>
    <t>Bank Loan Interest</t>
  </si>
  <si>
    <t>TOTAL Bank Loan Interest</t>
  </si>
  <si>
    <t>Where available, the prices stated above are the average of the market months' prices for the year</t>
  </si>
  <si>
    <t>From ECX CERs Futures @ 26-Apr-2011 as below (source: https://www.theice.com/marketdata/reports/ReportCenter.shtml?reportId=10&amp;contractKey=81)</t>
  </si>
  <si>
    <t>RM/Euro based on exchange rate @ 26th Apr 2011</t>
  </si>
  <si>
    <t>PROSPER PALM OIL MILL</t>
  </si>
  <si>
    <t>PROSPER POM</t>
  </si>
  <si>
    <t>CDM Transaction Cost (14% of CERs)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</si>
</sst>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_(* #,##0.0000_);_(* \(#,##0.00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</cellStyleXfs>
  <cellXfs count="106">
    <xf numFmtId="0" fontId="0" fillId="0" borderId="0" xfId="0"/>
    <xf numFmtId="164" fontId="0" fillId="0" borderId="1" xfId="1" applyNumberFormat="1" applyFont="1" applyBorder="1"/>
    <xf numFmtId="164" fontId="0" fillId="0" borderId="0" xfId="1" applyNumberFormat="1" applyFont="1" applyBorder="1"/>
    <xf numFmtId="164" fontId="0" fillId="0" borderId="3" xfId="1" applyNumberFormat="1" applyFont="1" applyBorder="1"/>
    <xf numFmtId="164" fontId="0" fillId="0" borderId="5" xfId="1" applyNumberFormat="1" applyFont="1" applyBorder="1"/>
    <xf numFmtId="43" fontId="0" fillId="0" borderId="0" xfId="1" applyNumberFormat="1" applyFont="1" applyBorder="1"/>
    <xf numFmtId="9" fontId="0" fillId="0" borderId="0" xfId="2" applyFont="1" applyBorder="1"/>
    <xf numFmtId="0" fontId="0" fillId="0" borderId="7" xfId="0" applyFont="1" applyBorder="1"/>
    <xf numFmtId="0" fontId="0" fillId="0" borderId="8" xfId="0" applyFont="1" applyBorder="1"/>
    <xf numFmtId="0" fontId="0" fillId="0" borderId="0" xfId="0" applyFont="1"/>
    <xf numFmtId="0" fontId="0" fillId="0" borderId="0" xfId="0" applyFont="1" applyBorder="1"/>
    <xf numFmtId="0" fontId="0" fillId="0" borderId="3" xfId="0" applyFont="1" applyBorder="1"/>
    <xf numFmtId="0" fontId="0" fillId="0" borderId="2" xfId="0" applyFont="1" applyBorder="1"/>
    <xf numFmtId="0" fontId="2" fillId="2" borderId="2" xfId="0" applyFont="1" applyFill="1" applyBorder="1"/>
    <xf numFmtId="0" fontId="0" fillId="2" borderId="0" xfId="0" applyFont="1" applyFill="1" applyBorder="1"/>
    <xf numFmtId="0" fontId="0" fillId="2" borderId="3" xfId="0" applyFont="1" applyFill="1" applyBorder="1"/>
    <xf numFmtId="0" fontId="2" fillId="0" borderId="12" xfId="0" applyFont="1" applyBorder="1"/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3" borderId="9" xfId="0" applyFont="1" applyFill="1" applyBorder="1"/>
    <xf numFmtId="0" fontId="0" fillId="3" borderId="10" xfId="0" applyFont="1" applyFill="1" applyBorder="1"/>
    <xf numFmtId="0" fontId="0" fillId="3" borderId="11" xfId="0" applyFont="1" applyFill="1" applyBorder="1"/>
    <xf numFmtId="43" fontId="0" fillId="0" borderId="3" xfId="1" applyNumberFormat="1" applyFont="1" applyBorder="1"/>
    <xf numFmtId="43" fontId="0" fillId="0" borderId="0" xfId="0" applyNumberFormat="1" applyFont="1" applyBorder="1"/>
    <xf numFmtId="43" fontId="2" fillId="3" borderId="10" xfId="1" applyFont="1" applyFill="1" applyBorder="1"/>
    <xf numFmtId="43" fontId="2" fillId="3" borderId="11" xfId="1" applyFont="1" applyFill="1" applyBorder="1"/>
    <xf numFmtId="0" fontId="2" fillId="0" borderId="0" xfId="0" applyFont="1"/>
    <xf numFmtId="0" fontId="2" fillId="4" borderId="9" xfId="0" applyFont="1" applyFill="1" applyBorder="1"/>
    <xf numFmtId="0" fontId="0" fillId="4" borderId="10" xfId="0" applyFont="1" applyFill="1" applyBorder="1"/>
    <xf numFmtId="0" fontId="0" fillId="4" borderId="11" xfId="0" applyFont="1" applyFill="1" applyBorder="1"/>
    <xf numFmtId="0" fontId="0" fillId="0" borderId="2" xfId="0" applyFont="1" applyFill="1" applyBorder="1"/>
    <xf numFmtId="43" fontId="0" fillId="0" borderId="0" xfId="0" applyNumberFormat="1" applyFont="1" applyFill="1" applyBorder="1"/>
    <xf numFmtId="0" fontId="0" fillId="0" borderId="0" xfId="0" applyFont="1" applyFill="1" applyBorder="1"/>
    <xf numFmtId="0" fontId="0" fillId="0" borderId="3" xfId="0" applyFont="1" applyFill="1" applyBorder="1"/>
    <xf numFmtId="43" fontId="0" fillId="0" borderId="0" xfId="1" applyFont="1" applyBorder="1"/>
    <xf numFmtId="43" fontId="0" fillId="0" borderId="3" xfId="1" applyFont="1" applyBorder="1"/>
    <xf numFmtId="43" fontId="2" fillId="4" borderId="10" xfId="0" applyNumberFormat="1" applyFont="1" applyFill="1" applyBorder="1"/>
    <xf numFmtId="43" fontId="2" fillId="4" borderId="11" xfId="0" applyNumberFormat="1" applyFont="1" applyFill="1" applyBorder="1"/>
    <xf numFmtId="0" fontId="2" fillId="5" borderId="9" xfId="0" applyFont="1" applyFill="1" applyBorder="1"/>
    <xf numFmtId="43" fontId="2" fillId="5" borderId="10" xfId="1" applyFont="1" applyFill="1" applyBorder="1"/>
    <xf numFmtId="43" fontId="2" fillId="5" borderId="11" xfId="1" applyFont="1" applyFill="1" applyBorder="1"/>
    <xf numFmtId="9" fontId="0" fillId="0" borderId="3" xfId="2" applyFont="1" applyBorder="1"/>
    <xf numFmtId="0" fontId="2" fillId="6" borderId="9" xfId="0" applyFont="1" applyFill="1" applyBorder="1"/>
    <xf numFmtId="164" fontId="0" fillId="6" borderId="10" xfId="1" applyNumberFormat="1" applyFont="1" applyFill="1" applyBorder="1"/>
    <xf numFmtId="164" fontId="0" fillId="6" borderId="11" xfId="1" applyNumberFormat="1" applyFont="1" applyFill="1" applyBorder="1"/>
    <xf numFmtId="43" fontId="0" fillId="0" borderId="0" xfId="1" applyFont="1" applyFill="1" applyBorder="1"/>
    <xf numFmtId="43" fontId="0" fillId="0" borderId="3" xfId="1" applyFont="1" applyFill="1" applyBorder="1"/>
    <xf numFmtId="164" fontId="2" fillId="6" borderId="10" xfId="1" applyNumberFormat="1" applyFont="1" applyFill="1" applyBorder="1"/>
    <xf numFmtId="164" fontId="2" fillId="6" borderId="11" xfId="1" applyNumberFormat="1" applyFont="1" applyFill="1" applyBorder="1"/>
    <xf numFmtId="0" fontId="2" fillId="7" borderId="15" xfId="0" applyFont="1" applyFill="1" applyBorder="1"/>
    <xf numFmtId="43" fontId="0" fillId="7" borderId="16" xfId="1" applyFont="1" applyFill="1" applyBorder="1"/>
    <xf numFmtId="43" fontId="0" fillId="7" borderId="17" xfId="1" applyFont="1" applyFill="1" applyBorder="1"/>
    <xf numFmtId="43" fontId="2" fillId="7" borderId="16" xfId="1" applyFont="1" applyFill="1" applyBorder="1"/>
    <xf numFmtId="43" fontId="2" fillId="7" borderId="17" xfId="1" applyFont="1" applyFill="1" applyBorder="1"/>
    <xf numFmtId="0" fontId="2" fillId="0" borderId="2" xfId="0" applyFont="1" applyFill="1" applyBorder="1"/>
    <xf numFmtId="164" fontId="2" fillId="0" borderId="0" xfId="1" applyNumberFormat="1" applyFont="1" applyFill="1" applyBorder="1"/>
    <xf numFmtId="164" fontId="2" fillId="0" borderId="3" xfId="1" applyNumberFormat="1" applyFont="1" applyFill="1" applyBorder="1"/>
    <xf numFmtId="0" fontId="2" fillId="0" borderId="0" xfId="0" applyFont="1" applyFill="1"/>
    <xf numFmtId="0" fontId="2" fillId="8" borderId="9" xfId="0" applyFont="1" applyFill="1" applyBorder="1"/>
    <xf numFmtId="0" fontId="0" fillId="0" borderId="0" xfId="0" applyFont="1" applyFill="1"/>
    <xf numFmtId="164" fontId="0" fillId="0" borderId="0" xfId="1" applyNumberFormat="1" applyFont="1" applyFill="1" applyBorder="1"/>
    <xf numFmtId="164" fontId="0" fillId="0" borderId="3" xfId="1" applyNumberFormat="1" applyFont="1" applyFill="1" applyBorder="1"/>
    <xf numFmtId="0" fontId="2" fillId="0" borderId="2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43" fontId="0" fillId="0" borderId="0" xfId="1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18" xfId="0" applyBorder="1" applyAlignment="1">
      <alignment vertical="center"/>
    </xf>
    <xf numFmtId="43" fontId="0" fillId="0" borderId="18" xfId="1" applyFont="1" applyBorder="1" applyAlignment="1">
      <alignment vertical="center"/>
    </xf>
    <xf numFmtId="43" fontId="0" fillId="0" borderId="18" xfId="0" applyNumberFormat="1" applyBorder="1" applyAlignment="1">
      <alignment vertical="center"/>
    </xf>
    <xf numFmtId="0" fontId="0" fillId="0" borderId="18" xfId="0" applyBorder="1" applyAlignment="1">
      <alignment vertical="center" wrapText="1"/>
    </xf>
    <xf numFmtId="0" fontId="2" fillId="0" borderId="18" xfId="0" applyFont="1" applyBorder="1" applyAlignment="1">
      <alignment vertical="center"/>
    </xf>
    <xf numFmtId="0" fontId="2" fillId="9" borderId="18" xfId="0" applyFont="1" applyFill="1" applyBorder="1" applyAlignment="1">
      <alignment horizontal="center" vertical="center"/>
    </xf>
    <xf numFmtId="0" fontId="2" fillId="9" borderId="18" xfId="0" applyFont="1" applyFill="1" applyBorder="1" applyAlignment="1">
      <alignment horizontal="center" vertical="center"/>
    </xf>
    <xf numFmtId="43" fontId="2" fillId="0" borderId="0" xfId="1" applyFont="1" applyFill="1" applyBorder="1"/>
    <xf numFmtId="43" fontId="2" fillId="0" borderId="3" xfId="1" applyFont="1" applyFill="1" applyBorder="1"/>
    <xf numFmtId="43" fontId="2" fillId="8" borderId="10" xfId="1" applyFont="1" applyFill="1" applyBorder="1"/>
    <xf numFmtId="43" fontId="2" fillId="8" borderId="11" xfId="1" applyFont="1" applyFill="1" applyBorder="1"/>
    <xf numFmtId="43" fontId="2" fillId="0" borderId="1" xfId="1" applyFont="1" applyBorder="1"/>
    <xf numFmtId="165" fontId="0" fillId="0" borderId="18" xfId="1" applyNumberFormat="1" applyFont="1" applyBorder="1" applyAlignment="1">
      <alignment vertical="center"/>
    </xf>
    <xf numFmtId="165" fontId="0" fillId="0" borderId="18" xfId="0" applyNumberFormat="1" applyBorder="1" applyAlignment="1">
      <alignment vertical="center"/>
    </xf>
    <xf numFmtId="0" fontId="5" fillId="0" borderId="6" xfId="0" applyFont="1" applyBorder="1"/>
    <xf numFmtId="0" fontId="6" fillId="0" borderId="7" xfId="0" applyFont="1" applyBorder="1"/>
    <xf numFmtId="0" fontId="5" fillId="0" borderId="2" xfId="0" applyFont="1" applyBorder="1"/>
    <xf numFmtId="0" fontId="5" fillId="0" borderId="0" xfId="0" applyFont="1" applyBorder="1"/>
    <xf numFmtId="0" fontId="0" fillId="0" borderId="19" xfId="0" applyFont="1" applyBorder="1"/>
    <xf numFmtId="0" fontId="2" fillId="0" borderId="20" xfId="0" applyFont="1" applyBorder="1" applyAlignment="1">
      <alignment horizontal="center"/>
    </xf>
    <xf numFmtId="0" fontId="2" fillId="0" borderId="6" xfId="0" applyFont="1" applyBorder="1"/>
    <xf numFmtId="0" fontId="2" fillId="0" borderId="2" xfId="0" applyFont="1" applyBorder="1"/>
    <xf numFmtId="0" fontId="2" fillId="0" borderId="0" xfId="0" applyFont="1" applyBorder="1"/>
    <xf numFmtId="0" fontId="0" fillId="0" borderId="9" xfId="0" applyFont="1" applyBorder="1"/>
    <xf numFmtId="0" fontId="2" fillId="0" borderId="10" xfId="0" applyFont="1" applyBorder="1" applyAlignment="1">
      <alignment horizontal="center"/>
    </xf>
    <xf numFmtId="43" fontId="0" fillId="0" borderId="3" xfId="0" applyNumberFormat="1" applyFont="1" applyBorder="1"/>
    <xf numFmtId="43" fontId="2" fillId="0" borderId="0" xfId="1" applyFont="1" applyBorder="1"/>
    <xf numFmtId="43" fontId="0" fillId="0" borderId="1" xfId="1" applyFont="1" applyBorder="1"/>
    <xf numFmtId="43" fontId="0" fillId="0" borderId="5" xfId="1" applyFont="1" applyBorder="1"/>
    <xf numFmtId="10" fontId="2" fillId="0" borderId="0" xfId="2" applyNumberFormat="1" applyFont="1" applyBorder="1"/>
    <xf numFmtId="164" fontId="2" fillId="0" borderId="1" xfId="1" applyNumberFormat="1" applyFont="1" applyBorder="1"/>
    <xf numFmtId="164" fontId="0" fillId="0" borderId="18" xfId="1" applyNumberFormat="1" applyFont="1" applyBorder="1" applyAlignment="1">
      <alignment vertical="center"/>
    </xf>
    <xf numFmtId="164" fontId="0" fillId="0" borderId="18" xfId="0" applyNumberFormat="1" applyBorder="1" applyAlignment="1">
      <alignment vertical="center"/>
    </xf>
    <xf numFmtId="0" fontId="2" fillId="9" borderId="18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</cellXfs>
  <cellStyles count="4">
    <cellStyle name="Comma" xfId="1" builtinId="3"/>
    <cellStyle name="Normal" xfId="0" builtinId="0"/>
    <cellStyle name="Normal 2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24</xdr:row>
      <xdr:rowOff>9525</xdr:rowOff>
    </xdr:from>
    <xdr:to>
      <xdr:col>3</xdr:col>
      <xdr:colOff>552450</xdr:colOff>
      <xdr:row>35</xdr:row>
      <xdr:rowOff>19051</xdr:rowOff>
    </xdr:to>
    <xdr:grpSp>
      <xdr:nvGrpSpPr>
        <xdr:cNvPr id="2" name="Group 1"/>
        <xdr:cNvGrpSpPr/>
      </xdr:nvGrpSpPr>
      <xdr:grpSpPr>
        <a:xfrm>
          <a:off x="381000" y="5915025"/>
          <a:ext cx="5114925" cy="2105026"/>
          <a:chOff x="3419475" y="1066800"/>
          <a:chExt cx="5114925" cy="2105026"/>
        </a:xfrm>
      </xdr:grpSpPr>
      <xdr:pic>
        <xdr:nvPicPr>
          <xdr:cNvPr id="3" name="Picture 2"/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23050" t="11981" r="35226" b="69657"/>
          <a:stretch/>
        </xdr:blipFill>
        <xdr:spPr>
          <a:xfrm>
            <a:off x="3419475" y="1066800"/>
            <a:ext cx="5086350" cy="1343025"/>
          </a:xfrm>
          <a:prstGeom prst="rect">
            <a:avLst/>
          </a:prstGeom>
        </xdr:spPr>
      </xdr:pic>
      <xdr:pic>
        <xdr:nvPicPr>
          <xdr:cNvPr id="4" name="Picture 3"/>
          <xdr:cNvPicPr>
            <a:picLocks noChangeAspect="1"/>
          </xdr:cNvPicPr>
        </xdr:nvPicPr>
        <xdr:blipFill rotWithShape="1">
          <a:blip xmlns:r="http://schemas.openxmlformats.org/officeDocument/2006/relationships" r:embed="rId2"/>
          <a:srcRect l="23206" t="20446" r="35148" b="76819"/>
          <a:stretch/>
        </xdr:blipFill>
        <xdr:spPr>
          <a:xfrm>
            <a:off x="3438525" y="2971800"/>
            <a:ext cx="5076825" cy="200026"/>
          </a:xfrm>
          <a:prstGeom prst="rect">
            <a:avLst/>
          </a:prstGeom>
        </xdr:spPr>
      </xdr:pic>
      <xdr:pic>
        <xdr:nvPicPr>
          <xdr:cNvPr id="5" name="Picture 4"/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23050" t="38808" r="35226" b="58718"/>
          <a:stretch/>
        </xdr:blipFill>
        <xdr:spPr>
          <a:xfrm>
            <a:off x="3419475" y="2228850"/>
            <a:ext cx="5086350" cy="180975"/>
          </a:xfrm>
          <a:prstGeom prst="rect">
            <a:avLst/>
          </a:prstGeom>
        </xdr:spPr>
      </xdr:pic>
      <xdr:pic>
        <xdr:nvPicPr>
          <xdr:cNvPr id="6" name="Picture 5"/>
          <xdr:cNvPicPr>
            <a:picLocks noChangeAspect="1"/>
          </xdr:cNvPicPr>
        </xdr:nvPicPr>
        <xdr:blipFill rotWithShape="1">
          <a:blip xmlns:r="http://schemas.openxmlformats.org/officeDocument/2006/relationships" r:embed="rId2"/>
          <a:srcRect l="23206" t="56387" r="35148" b="41269"/>
          <a:stretch/>
        </xdr:blipFill>
        <xdr:spPr>
          <a:xfrm>
            <a:off x="3438525" y="2800350"/>
            <a:ext cx="5076825" cy="171451"/>
          </a:xfrm>
          <a:prstGeom prst="rect">
            <a:avLst/>
          </a:prstGeom>
        </xdr:spPr>
      </xdr:pic>
      <xdr:pic>
        <xdr:nvPicPr>
          <xdr:cNvPr id="7" name="Picture 6"/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3362" t="76442" r="34992" b="18089"/>
          <a:stretch/>
        </xdr:blipFill>
        <xdr:spPr>
          <a:xfrm>
            <a:off x="3457575" y="2400300"/>
            <a:ext cx="5076825" cy="400050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tabSelected="1" workbookViewId="0">
      <selection activeCell="G20" sqref="G20"/>
    </sheetView>
  </sheetViews>
  <sheetFormatPr defaultRowHeight="15" x14ac:dyDescent="0.25"/>
  <cols>
    <col min="1" max="1" width="5.42578125" style="65" customWidth="1"/>
    <col min="2" max="2" width="25.5703125" style="65" customWidth="1"/>
    <col min="3" max="3" width="43.140625" style="65" customWidth="1"/>
    <col min="4" max="14" width="14.85546875" style="65" customWidth="1"/>
    <col min="15" max="16384" width="9.140625" style="65"/>
  </cols>
  <sheetData>
    <row r="1" spans="1:14" x14ac:dyDescent="0.25">
      <c r="A1" s="64" t="s">
        <v>0</v>
      </c>
    </row>
    <row r="2" spans="1:14" s="67" customFormat="1" ht="30" customHeight="1" x14ac:dyDescent="0.25">
      <c r="B2" s="101" t="s">
        <v>12</v>
      </c>
      <c r="C2" s="101"/>
      <c r="D2" s="73">
        <v>2012</v>
      </c>
      <c r="E2" s="73">
        <v>2013</v>
      </c>
      <c r="F2" s="73">
        <v>2014</v>
      </c>
      <c r="G2" s="73">
        <v>2015</v>
      </c>
      <c r="H2" s="73">
        <v>2016</v>
      </c>
      <c r="I2" s="73">
        <v>2017</v>
      </c>
      <c r="J2" s="73">
        <v>2018</v>
      </c>
      <c r="K2" s="73">
        <v>2019</v>
      </c>
      <c r="L2" s="73">
        <v>2020</v>
      </c>
      <c r="M2" s="74">
        <v>2021</v>
      </c>
      <c r="N2" s="74">
        <v>2022</v>
      </c>
    </row>
    <row r="3" spans="1:14" ht="30" customHeight="1" x14ac:dyDescent="0.25">
      <c r="B3" s="72" t="s">
        <v>1</v>
      </c>
      <c r="C3" s="68" t="s">
        <v>6</v>
      </c>
      <c r="D3" s="69"/>
      <c r="E3" s="69">
        <v>220000</v>
      </c>
      <c r="F3" s="69">
        <v>240000</v>
      </c>
      <c r="G3" s="69">
        <v>260000</v>
      </c>
      <c r="H3" s="69">
        <v>280000</v>
      </c>
      <c r="I3" s="69">
        <v>280000</v>
      </c>
      <c r="J3" s="69">
        <f t="shared" ref="J3:N3" si="0">I3</f>
        <v>280000</v>
      </c>
      <c r="K3" s="69">
        <f t="shared" si="0"/>
        <v>280000</v>
      </c>
      <c r="L3" s="69">
        <f t="shared" si="0"/>
        <v>280000</v>
      </c>
      <c r="M3" s="69">
        <f t="shared" si="0"/>
        <v>280000</v>
      </c>
      <c r="N3" s="69">
        <f t="shared" si="0"/>
        <v>280000</v>
      </c>
    </row>
    <row r="4" spans="1:14" ht="30" customHeight="1" x14ac:dyDescent="0.25">
      <c r="B4" s="72" t="s">
        <v>2</v>
      </c>
      <c r="C4" s="68" t="s">
        <v>7</v>
      </c>
      <c r="D4" s="99"/>
      <c r="E4" s="99">
        <v>19769.838523480004</v>
      </c>
      <c r="F4" s="99">
        <v>21686.156558160004</v>
      </c>
      <c r="G4" s="99">
        <v>23602.474592840001</v>
      </c>
      <c r="H4" s="99">
        <v>25518.792627519997</v>
      </c>
      <c r="I4" s="99">
        <f t="shared" ref="I4:N4" si="1">H4</f>
        <v>25518.792627519997</v>
      </c>
      <c r="J4" s="99">
        <f t="shared" si="1"/>
        <v>25518.792627519997</v>
      </c>
      <c r="K4" s="99">
        <f t="shared" si="1"/>
        <v>25518.792627519997</v>
      </c>
      <c r="L4" s="99">
        <f t="shared" si="1"/>
        <v>25518.792627519997</v>
      </c>
      <c r="M4" s="99">
        <f t="shared" si="1"/>
        <v>25518.792627519997</v>
      </c>
      <c r="N4" s="99">
        <f t="shared" si="1"/>
        <v>25518.792627519997</v>
      </c>
    </row>
    <row r="5" spans="1:14" ht="30" customHeight="1" x14ac:dyDescent="0.25">
      <c r="B5" s="72" t="s">
        <v>3</v>
      </c>
      <c r="C5" s="71" t="s">
        <v>50</v>
      </c>
      <c r="D5" s="80"/>
      <c r="E5" s="81">
        <v>4.3723999999999998</v>
      </c>
      <c r="F5" s="81">
        <f t="shared" ref="F5:N5" si="2">E5</f>
        <v>4.3723999999999998</v>
      </c>
      <c r="G5" s="81">
        <f t="shared" si="2"/>
        <v>4.3723999999999998</v>
      </c>
      <c r="H5" s="81">
        <f t="shared" si="2"/>
        <v>4.3723999999999998</v>
      </c>
      <c r="I5" s="81">
        <f t="shared" si="2"/>
        <v>4.3723999999999998</v>
      </c>
      <c r="J5" s="81">
        <f t="shared" si="2"/>
        <v>4.3723999999999998</v>
      </c>
      <c r="K5" s="81">
        <f t="shared" si="2"/>
        <v>4.3723999999999998</v>
      </c>
      <c r="L5" s="81">
        <f t="shared" si="2"/>
        <v>4.3723999999999998</v>
      </c>
      <c r="M5" s="81">
        <f t="shared" si="2"/>
        <v>4.3723999999999998</v>
      </c>
      <c r="N5" s="81">
        <f t="shared" si="2"/>
        <v>4.3723999999999998</v>
      </c>
    </row>
    <row r="6" spans="1:14" ht="30" customHeight="1" x14ac:dyDescent="0.25">
      <c r="B6" s="72" t="s">
        <v>4</v>
      </c>
      <c r="C6" s="71" t="s">
        <v>45</v>
      </c>
      <c r="D6" s="69"/>
      <c r="E6" s="70">
        <v>86</v>
      </c>
      <c r="F6" s="70">
        <f t="shared" ref="F6:N6" si="3">E6</f>
        <v>86</v>
      </c>
      <c r="G6" s="70">
        <f t="shared" si="3"/>
        <v>86</v>
      </c>
      <c r="H6" s="70">
        <f t="shared" si="3"/>
        <v>86</v>
      </c>
      <c r="I6" s="70">
        <f t="shared" si="3"/>
        <v>86</v>
      </c>
      <c r="J6" s="70">
        <f t="shared" si="3"/>
        <v>86</v>
      </c>
      <c r="K6" s="70">
        <f t="shared" si="3"/>
        <v>86</v>
      </c>
      <c r="L6" s="70">
        <f t="shared" si="3"/>
        <v>86</v>
      </c>
      <c r="M6" s="70">
        <f t="shared" si="3"/>
        <v>86</v>
      </c>
      <c r="N6" s="70">
        <f t="shared" si="3"/>
        <v>86</v>
      </c>
    </row>
    <row r="7" spans="1:14" ht="30" customHeight="1" x14ac:dyDescent="0.25">
      <c r="B7" s="72" t="s">
        <v>5</v>
      </c>
      <c r="C7" s="68" t="s">
        <v>8</v>
      </c>
      <c r="D7" s="69">
        <v>2032815</v>
      </c>
      <c r="E7" s="69"/>
      <c r="F7" s="68"/>
      <c r="G7" s="68"/>
      <c r="H7" s="68"/>
      <c r="I7" s="68"/>
      <c r="J7" s="68"/>
      <c r="K7" s="68"/>
      <c r="L7" s="68"/>
      <c r="M7" s="68"/>
      <c r="N7" s="68"/>
    </row>
    <row r="8" spans="1:14" ht="30" customHeight="1" x14ac:dyDescent="0.25">
      <c r="B8" s="72" t="s">
        <v>9</v>
      </c>
      <c r="C8" s="68" t="s">
        <v>10</v>
      </c>
      <c r="D8" s="99"/>
      <c r="E8" s="100">
        <f>D7*0.115</f>
        <v>233773.72500000001</v>
      </c>
      <c r="F8" s="100">
        <f t="shared" ref="F8:M8" si="4">E8</f>
        <v>233773.72500000001</v>
      </c>
      <c r="G8" s="100">
        <f t="shared" si="4"/>
        <v>233773.72500000001</v>
      </c>
      <c r="H8" s="100">
        <f t="shared" si="4"/>
        <v>233773.72500000001</v>
      </c>
      <c r="I8" s="100">
        <f t="shared" si="4"/>
        <v>233773.72500000001</v>
      </c>
      <c r="J8" s="100">
        <f t="shared" si="4"/>
        <v>233773.72500000001</v>
      </c>
      <c r="K8" s="100">
        <f t="shared" si="4"/>
        <v>233773.72500000001</v>
      </c>
      <c r="L8" s="100">
        <f t="shared" si="4"/>
        <v>233773.72500000001</v>
      </c>
      <c r="M8" s="100">
        <f t="shared" si="4"/>
        <v>233773.72500000001</v>
      </c>
      <c r="N8" s="100">
        <f>M8</f>
        <v>233773.72500000001</v>
      </c>
    </row>
    <row r="9" spans="1:14" x14ac:dyDescent="0.25">
      <c r="D9" s="66"/>
    </row>
  </sheetData>
  <mergeCells count="1">
    <mergeCell ref="B2:C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"/>
  <sheetViews>
    <sheetView topLeftCell="A17" zoomScale="90" zoomScaleNormal="90" workbookViewId="0">
      <selection activeCell="B14" sqref="B14"/>
    </sheetView>
  </sheetViews>
  <sheetFormatPr defaultRowHeight="15" x14ac:dyDescent="0.25"/>
  <cols>
    <col min="1" max="1" width="33.42578125" style="9" customWidth="1"/>
    <col min="2" max="2" width="15.28515625" style="9" bestFit="1" customWidth="1"/>
    <col min="3" max="3" width="14.5703125" style="9" bestFit="1" customWidth="1"/>
    <col min="4" max="10" width="14.7109375" style="9" bestFit="1" customWidth="1"/>
    <col min="11" max="12" width="14.7109375" style="9" customWidth="1"/>
    <col min="13" max="16384" width="9.140625" style="9"/>
  </cols>
  <sheetData>
    <row r="1" spans="1:12" x14ac:dyDescent="0.25">
      <c r="A1" s="88" t="s">
        <v>15</v>
      </c>
      <c r="B1" s="7"/>
      <c r="C1" s="7"/>
      <c r="D1" s="7"/>
      <c r="E1" s="7"/>
      <c r="F1" s="7"/>
      <c r="G1" s="7"/>
      <c r="H1" s="7"/>
      <c r="I1" s="7"/>
      <c r="J1" s="7"/>
      <c r="K1" s="7"/>
      <c r="L1" s="8"/>
    </row>
    <row r="2" spans="1:12" x14ac:dyDescent="0.25">
      <c r="A2" s="89" t="s">
        <v>16</v>
      </c>
      <c r="B2" s="90" t="s">
        <v>52</v>
      </c>
      <c r="C2" s="10"/>
      <c r="D2" s="10"/>
      <c r="E2" s="10"/>
      <c r="F2" s="10"/>
      <c r="G2" s="10"/>
      <c r="H2" s="10"/>
      <c r="I2" s="10"/>
      <c r="J2" s="10"/>
      <c r="K2" s="10"/>
      <c r="L2" s="11"/>
    </row>
    <row r="3" spans="1:12" x14ac:dyDescent="0.25">
      <c r="A3" s="12"/>
      <c r="B3" s="10"/>
      <c r="C3" s="10"/>
      <c r="D3" s="10"/>
      <c r="E3" s="10"/>
      <c r="F3" s="10"/>
      <c r="G3" s="10"/>
      <c r="H3" s="10"/>
      <c r="I3" s="10"/>
      <c r="J3" s="10"/>
      <c r="K3" s="10"/>
      <c r="L3" s="11"/>
    </row>
    <row r="4" spans="1:12" x14ac:dyDescent="0.25">
      <c r="A4" s="13" t="s">
        <v>17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5"/>
    </row>
    <row r="5" spans="1:12" x14ac:dyDescent="0.25">
      <c r="A5" s="12"/>
      <c r="B5" s="10"/>
      <c r="C5" s="10"/>
      <c r="D5" s="10"/>
      <c r="E5" s="10"/>
      <c r="F5" s="10"/>
      <c r="G5" s="10"/>
      <c r="H5" s="10"/>
      <c r="I5" s="10"/>
      <c r="J5" s="10"/>
      <c r="K5" s="10"/>
      <c r="L5" s="11"/>
    </row>
    <row r="6" spans="1:12" x14ac:dyDescent="0.25">
      <c r="A6" s="91"/>
      <c r="B6" s="92" t="s">
        <v>11</v>
      </c>
      <c r="C6" s="102" t="s">
        <v>18</v>
      </c>
      <c r="D6" s="102"/>
      <c r="E6" s="102"/>
      <c r="F6" s="102"/>
      <c r="G6" s="102"/>
      <c r="H6" s="102"/>
      <c r="I6" s="102"/>
      <c r="J6" s="102"/>
      <c r="K6" s="102"/>
      <c r="L6" s="103"/>
    </row>
    <row r="7" spans="1:12" x14ac:dyDescent="0.25">
      <c r="A7" s="16" t="s">
        <v>19</v>
      </c>
      <c r="B7" s="17">
        <v>2012</v>
      </c>
      <c r="C7" s="17">
        <v>2013</v>
      </c>
      <c r="D7" s="17">
        <v>2014</v>
      </c>
      <c r="E7" s="17">
        <v>2015</v>
      </c>
      <c r="F7" s="17">
        <v>2016</v>
      </c>
      <c r="G7" s="17">
        <v>2017</v>
      </c>
      <c r="H7" s="17">
        <v>2018</v>
      </c>
      <c r="I7" s="17">
        <v>2019</v>
      </c>
      <c r="J7" s="17">
        <v>2020</v>
      </c>
      <c r="K7" s="17">
        <v>2021</v>
      </c>
      <c r="L7" s="18">
        <v>2022</v>
      </c>
    </row>
    <row r="8" spans="1:12" x14ac:dyDescent="0.25">
      <c r="A8" s="12"/>
      <c r="B8" s="10"/>
      <c r="C8" s="10"/>
      <c r="D8" s="10"/>
      <c r="E8" s="10"/>
      <c r="F8" s="10"/>
      <c r="G8" s="10"/>
      <c r="H8" s="10"/>
      <c r="I8" s="10"/>
      <c r="J8" s="10"/>
      <c r="K8" s="10"/>
      <c r="L8" s="11"/>
    </row>
    <row r="9" spans="1:12" x14ac:dyDescent="0.25">
      <c r="A9" s="19" t="s">
        <v>44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1"/>
    </row>
    <row r="10" spans="1:12" x14ac:dyDescent="0.25">
      <c r="A10" s="12" t="s">
        <v>20</v>
      </c>
      <c r="B10" s="10"/>
      <c r="C10" s="23">
        <v>0</v>
      </c>
      <c r="D10" s="23">
        <v>0</v>
      </c>
      <c r="E10" s="23">
        <v>0</v>
      </c>
      <c r="F10" s="23">
        <v>0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93">
        <v>0</v>
      </c>
    </row>
    <row r="11" spans="1:12" s="26" customFormat="1" x14ac:dyDescent="0.25">
      <c r="A11" s="19" t="s">
        <v>21</v>
      </c>
      <c r="B11" s="24"/>
      <c r="C11" s="24">
        <f>C10</f>
        <v>0</v>
      </c>
      <c r="D11" s="24">
        <f t="shared" ref="D11:L11" si="0">D10</f>
        <v>0</v>
      </c>
      <c r="E11" s="24">
        <f t="shared" si="0"/>
        <v>0</v>
      </c>
      <c r="F11" s="24">
        <f t="shared" si="0"/>
        <v>0</v>
      </c>
      <c r="G11" s="24">
        <f t="shared" si="0"/>
        <v>0</v>
      </c>
      <c r="H11" s="24">
        <f t="shared" si="0"/>
        <v>0</v>
      </c>
      <c r="I11" s="24">
        <f t="shared" si="0"/>
        <v>0</v>
      </c>
      <c r="J11" s="24">
        <f t="shared" si="0"/>
        <v>0</v>
      </c>
      <c r="K11" s="24">
        <f t="shared" si="0"/>
        <v>0</v>
      </c>
      <c r="L11" s="25">
        <f t="shared" si="0"/>
        <v>0</v>
      </c>
    </row>
    <row r="12" spans="1:12" x14ac:dyDescent="0.25">
      <c r="A12" s="12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1"/>
    </row>
    <row r="13" spans="1:12" x14ac:dyDescent="0.25">
      <c r="A13" s="27" t="s">
        <v>22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9"/>
    </row>
    <row r="14" spans="1:12" x14ac:dyDescent="0.25">
      <c r="A14" s="30" t="s">
        <v>23</v>
      </c>
      <c r="B14" s="31">
        <f>Assumptions!D7</f>
        <v>2032815</v>
      </c>
      <c r="C14" s="32"/>
      <c r="D14" s="32"/>
      <c r="E14" s="32"/>
      <c r="F14" s="32"/>
      <c r="G14" s="32"/>
      <c r="H14" s="32"/>
      <c r="I14" s="32"/>
      <c r="J14" s="32"/>
      <c r="K14" s="32"/>
      <c r="L14" s="33"/>
    </row>
    <row r="15" spans="1:12" x14ac:dyDescent="0.25">
      <c r="A15" s="12" t="s">
        <v>24</v>
      </c>
      <c r="B15" s="34">
        <f>Assumptions!D8</f>
        <v>0</v>
      </c>
      <c r="C15" s="34">
        <f>Assumptions!E8</f>
        <v>233773.72500000001</v>
      </c>
      <c r="D15" s="34">
        <f>Assumptions!F8</f>
        <v>233773.72500000001</v>
      </c>
      <c r="E15" s="34">
        <f>Assumptions!G8</f>
        <v>233773.72500000001</v>
      </c>
      <c r="F15" s="34">
        <f>Assumptions!H8</f>
        <v>233773.72500000001</v>
      </c>
      <c r="G15" s="34">
        <f>Assumptions!I8</f>
        <v>233773.72500000001</v>
      </c>
      <c r="H15" s="34">
        <f>Assumptions!J8</f>
        <v>233773.72500000001</v>
      </c>
      <c r="I15" s="34">
        <f>Assumptions!K8</f>
        <v>233773.72500000001</v>
      </c>
      <c r="J15" s="34">
        <f>Assumptions!L8</f>
        <v>233773.72500000001</v>
      </c>
      <c r="K15" s="34">
        <f>Assumptions!M8</f>
        <v>233773.72500000001</v>
      </c>
      <c r="L15" s="35">
        <f>Assumptions!N8</f>
        <v>233773.72500000001</v>
      </c>
    </row>
    <row r="16" spans="1:12" x14ac:dyDescent="0.25">
      <c r="A16" s="12" t="s">
        <v>25</v>
      </c>
      <c r="B16" s="2"/>
      <c r="C16" s="34">
        <f>B14/10</f>
        <v>203281.5</v>
      </c>
      <c r="D16" s="34">
        <f>C16</f>
        <v>203281.5</v>
      </c>
      <c r="E16" s="34">
        <f t="shared" ref="E16:L16" si="1">D16</f>
        <v>203281.5</v>
      </c>
      <c r="F16" s="34">
        <f t="shared" si="1"/>
        <v>203281.5</v>
      </c>
      <c r="G16" s="34">
        <f t="shared" si="1"/>
        <v>203281.5</v>
      </c>
      <c r="H16" s="34">
        <f t="shared" si="1"/>
        <v>203281.5</v>
      </c>
      <c r="I16" s="34">
        <f t="shared" si="1"/>
        <v>203281.5</v>
      </c>
      <c r="J16" s="34">
        <f t="shared" si="1"/>
        <v>203281.5</v>
      </c>
      <c r="K16" s="34">
        <f t="shared" si="1"/>
        <v>203281.5</v>
      </c>
      <c r="L16" s="35">
        <f t="shared" si="1"/>
        <v>203281.5</v>
      </c>
    </row>
    <row r="17" spans="1:12" s="26" customFormat="1" x14ac:dyDescent="0.25">
      <c r="A17" s="27" t="s">
        <v>26</v>
      </c>
      <c r="B17" s="36">
        <f>B14+B15+B16</f>
        <v>2032815</v>
      </c>
      <c r="C17" s="36">
        <f t="shared" ref="C17:L17" si="2">C14+C15+C16</f>
        <v>437055.22499999998</v>
      </c>
      <c r="D17" s="36">
        <f t="shared" si="2"/>
        <v>437055.22499999998</v>
      </c>
      <c r="E17" s="36">
        <f t="shared" si="2"/>
        <v>437055.22499999998</v>
      </c>
      <c r="F17" s="36">
        <f t="shared" si="2"/>
        <v>437055.22499999998</v>
      </c>
      <c r="G17" s="36">
        <f t="shared" si="2"/>
        <v>437055.22499999998</v>
      </c>
      <c r="H17" s="36">
        <f t="shared" si="2"/>
        <v>437055.22499999998</v>
      </c>
      <c r="I17" s="36">
        <f t="shared" si="2"/>
        <v>437055.22499999998</v>
      </c>
      <c r="J17" s="36">
        <f t="shared" si="2"/>
        <v>437055.22499999998</v>
      </c>
      <c r="K17" s="36">
        <f t="shared" si="2"/>
        <v>437055.22499999998</v>
      </c>
      <c r="L17" s="37">
        <f t="shared" si="2"/>
        <v>437055.22499999998</v>
      </c>
    </row>
    <row r="18" spans="1:12" x14ac:dyDescent="0.25">
      <c r="A18" s="12"/>
      <c r="B18" s="2"/>
      <c r="C18" s="2"/>
      <c r="D18" s="2"/>
      <c r="E18" s="2"/>
      <c r="F18" s="2"/>
      <c r="G18" s="2"/>
      <c r="H18" s="2"/>
      <c r="I18" s="2"/>
      <c r="J18" s="2"/>
      <c r="K18" s="2"/>
      <c r="L18" s="3"/>
    </row>
    <row r="19" spans="1:12" s="26" customFormat="1" x14ac:dyDescent="0.25">
      <c r="A19" s="38" t="s">
        <v>27</v>
      </c>
      <c r="B19" s="39">
        <f t="shared" ref="B19:L19" si="3">B11-B17</f>
        <v>-2032815</v>
      </c>
      <c r="C19" s="39">
        <f t="shared" si="3"/>
        <v>-437055.22499999998</v>
      </c>
      <c r="D19" s="39">
        <f t="shared" si="3"/>
        <v>-437055.22499999998</v>
      </c>
      <c r="E19" s="39">
        <f t="shared" si="3"/>
        <v>-437055.22499999998</v>
      </c>
      <c r="F19" s="39">
        <f t="shared" si="3"/>
        <v>-437055.22499999998</v>
      </c>
      <c r="G19" s="39">
        <f t="shared" si="3"/>
        <v>-437055.22499999998</v>
      </c>
      <c r="H19" s="39">
        <f t="shared" si="3"/>
        <v>-437055.22499999998</v>
      </c>
      <c r="I19" s="39">
        <f t="shared" si="3"/>
        <v>-437055.22499999998</v>
      </c>
      <c r="J19" s="39">
        <f t="shared" si="3"/>
        <v>-437055.22499999998</v>
      </c>
      <c r="K19" s="39">
        <f t="shared" si="3"/>
        <v>-437055.22499999998</v>
      </c>
      <c r="L19" s="40">
        <f t="shared" si="3"/>
        <v>-437055.22499999998</v>
      </c>
    </row>
    <row r="20" spans="1:12" x14ac:dyDescent="0.25">
      <c r="A20" s="12" t="s">
        <v>28</v>
      </c>
      <c r="B20" s="2"/>
      <c r="C20" s="6" t="e">
        <f>C19/C11</f>
        <v>#DIV/0!</v>
      </c>
      <c r="D20" s="6" t="e">
        <f t="shared" ref="D20:L20" si="4">D19/D11</f>
        <v>#DIV/0!</v>
      </c>
      <c r="E20" s="6" t="e">
        <f t="shared" si="4"/>
        <v>#DIV/0!</v>
      </c>
      <c r="F20" s="6" t="e">
        <f t="shared" si="4"/>
        <v>#DIV/0!</v>
      </c>
      <c r="G20" s="6" t="e">
        <f t="shared" si="4"/>
        <v>#DIV/0!</v>
      </c>
      <c r="H20" s="6" t="e">
        <f t="shared" si="4"/>
        <v>#DIV/0!</v>
      </c>
      <c r="I20" s="6" t="e">
        <f t="shared" si="4"/>
        <v>#DIV/0!</v>
      </c>
      <c r="J20" s="6" t="e">
        <f t="shared" si="4"/>
        <v>#DIV/0!</v>
      </c>
      <c r="K20" s="6" t="e">
        <f t="shared" si="4"/>
        <v>#DIV/0!</v>
      </c>
      <c r="L20" s="41" t="e">
        <f t="shared" si="4"/>
        <v>#DIV/0!</v>
      </c>
    </row>
    <row r="21" spans="1:12" x14ac:dyDescent="0.25">
      <c r="A21" s="12"/>
      <c r="B21" s="2"/>
      <c r="C21" s="2"/>
      <c r="D21" s="2"/>
      <c r="E21" s="2"/>
      <c r="F21" s="2"/>
      <c r="G21" s="2"/>
      <c r="H21" s="2"/>
      <c r="I21" s="2"/>
      <c r="J21" s="2"/>
      <c r="K21" s="2"/>
      <c r="L21" s="3"/>
    </row>
    <row r="22" spans="1:12" x14ac:dyDescent="0.25">
      <c r="A22" s="42" t="s">
        <v>29</v>
      </c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4"/>
    </row>
    <row r="23" spans="1:12" x14ac:dyDescent="0.25">
      <c r="A23" s="30" t="s">
        <v>30</v>
      </c>
      <c r="B23" s="45">
        <v>0</v>
      </c>
      <c r="C23" s="45">
        <v>0</v>
      </c>
      <c r="D23" s="45">
        <v>0</v>
      </c>
      <c r="E23" s="45">
        <v>0</v>
      </c>
      <c r="F23" s="45">
        <v>0</v>
      </c>
      <c r="G23" s="45">
        <v>0</v>
      </c>
      <c r="H23" s="45">
        <v>0</v>
      </c>
      <c r="I23" s="45">
        <v>0</v>
      </c>
      <c r="J23" s="45">
        <v>0</v>
      </c>
      <c r="K23" s="45">
        <v>0</v>
      </c>
      <c r="L23" s="46">
        <v>0</v>
      </c>
    </row>
    <row r="24" spans="1:12" x14ac:dyDescent="0.25">
      <c r="A24" s="30" t="s">
        <v>31</v>
      </c>
      <c r="B24" s="45">
        <v>0</v>
      </c>
      <c r="C24" s="45">
        <v>0</v>
      </c>
      <c r="D24" s="45">
        <v>0</v>
      </c>
      <c r="E24" s="45">
        <v>0</v>
      </c>
      <c r="F24" s="45">
        <v>0</v>
      </c>
      <c r="G24" s="45">
        <v>0</v>
      </c>
      <c r="H24" s="45">
        <v>0</v>
      </c>
      <c r="I24" s="45">
        <v>0</v>
      </c>
      <c r="J24" s="45">
        <v>0</v>
      </c>
      <c r="K24" s="45">
        <v>0</v>
      </c>
      <c r="L24" s="46">
        <v>0</v>
      </c>
    </row>
    <row r="25" spans="1:12" x14ac:dyDescent="0.25">
      <c r="A25" s="30" t="s">
        <v>32</v>
      </c>
      <c r="B25" s="45">
        <v>0</v>
      </c>
      <c r="C25" s="45">
        <v>0</v>
      </c>
      <c r="D25" s="45">
        <v>0</v>
      </c>
      <c r="E25" s="45">
        <v>0</v>
      </c>
      <c r="F25" s="45">
        <v>0</v>
      </c>
      <c r="G25" s="45">
        <v>0</v>
      </c>
      <c r="H25" s="45">
        <v>0</v>
      </c>
      <c r="I25" s="45">
        <v>0</v>
      </c>
      <c r="J25" s="45">
        <v>0</v>
      </c>
      <c r="K25" s="45">
        <v>0</v>
      </c>
      <c r="L25" s="46">
        <v>0</v>
      </c>
    </row>
    <row r="26" spans="1:12" x14ac:dyDescent="0.25">
      <c r="A26" s="30" t="s">
        <v>33</v>
      </c>
      <c r="B26" s="45">
        <v>0</v>
      </c>
      <c r="C26" s="45">
        <v>0</v>
      </c>
      <c r="D26" s="45">
        <v>0</v>
      </c>
      <c r="E26" s="45">
        <v>0</v>
      </c>
      <c r="F26" s="45">
        <v>0</v>
      </c>
      <c r="G26" s="45">
        <v>0</v>
      </c>
      <c r="H26" s="45">
        <v>0</v>
      </c>
      <c r="I26" s="45">
        <v>0</v>
      </c>
      <c r="J26" s="45">
        <v>0</v>
      </c>
      <c r="K26" s="45">
        <v>0</v>
      </c>
      <c r="L26" s="46">
        <v>0</v>
      </c>
    </row>
    <row r="27" spans="1:12" s="26" customFormat="1" x14ac:dyDescent="0.25">
      <c r="A27" s="42" t="s">
        <v>34</v>
      </c>
      <c r="B27" s="47">
        <f>SUM(B23:B26)</f>
        <v>0</v>
      </c>
      <c r="C27" s="47">
        <f t="shared" ref="C27:L27" si="5">SUM(C23:C26)</f>
        <v>0</v>
      </c>
      <c r="D27" s="47">
        <f t="shared" si="5"/>
        <v>0</v>
      </c>
      <c r="E27" s="47">
        <f t="shared" si="5"/>
        <v>0</v>
      </c>
      <c r="F27" s="47">
        <f t="shared" si="5"/>
        <v>0</v>
      </c>
      <c r="G27" s="47">
        <f t="shared" si="5"/>
        <v>0</v>
      </c>
      <c r="H27" s="47">
        <f t="shared" si="5"/>
        <v>0</v>
      </c>
      <c r="I27" s="47">
        <f t="shared" si="5"/>
        <v>0</v>
      </c>
      <c r="J27" s="47">
        <f t="shared" si="5"/>
        <v>0</v>
      </c>
      <c r="K27" s="47">
        <f t="shared" si="5"/>
        <v>0</v>
      </c>
      <c r="L27" s="48">
        <f t="shared" si="5"/>
        <v>0</v>
      </c>
    </row>
    <row r="28" spans="1:12" x14ac:dyDescent="0.25">
      <c r="A28" s="12"/>
      <c r="B28" s="2"/>
      <c r="C28" s="2"/>
      <c r="D28" s="2"/>
      <c r="E28" s="2"/>
      <c r="F28" s="2"/>
      <c r="G28" s="2"/>
      <c r="H28" s="2"/>
      <c r="I28" s="2"/>
      <c r="J28" s="2"/>
      <c r="K28" s="2"/>
      <c r="L28" s="3"/>
    </row>
    <row r="29" spans="1:12" s="26" customFormat="1" x14ac:dyDescent="0.25">
      <c r="A29" s="38" t="s">
        <v>35</v>
      </c>
      <c r="B29" s="39">
        <f>B19-B27</f>
        <v>-2032815</v>
      </c>
      <c r="C29" s="39">
        <f t="shared" ref="C29:L29" si="6">C19-C27</f>
        <v>-437055.22499999998</v>
      </c>
      <c r="D29" s="39">
        <f t="shared" si="6"/>
        <v>-437055.22499999998</v>
      </c>
      <c r="E29" s="39">
        <f t="shared" si="6"/>
        <v>-437055.22499999998</v>
      </c>
      <c r="F29" s="39">
        <f t="shared" si="6"/>
        <v>-437055.22499999998</v>
      </c>
      <c r="G29" s="39">
        <f t="shared" si="6"/>
        <v>-437055.22499999998</v>
      </c>
      <c r="H29" s="39">
        <f t="shared" si="6"/>
        <v>-437055.22499999998</v>
      </c>
      <c r="I29" s="39">
        <f t="shared" si="6"/>
        <v>-437055.22499999998</v>
      </c>
      <c r="J29" s="39">
        <f t="shared" si="6"/>
        <v>-437055.22499999998</v>
      </c>
      <c r="K29" s="39">
        <f t="shared" si="6"/>
        <v>-437055.22499999998</v>
      </c>
      <c r="L29" s="40">
        <f t="shared" si="6"/>
        <v>-437055.22499999998</v>
      </c>
    </row>
    <row r="30" spans="1:12" x14ac:dyDescent="0.25">
      <c r="A30" s="12" t="s">
        <v>28</v>
      </c>
      <c r="B30" s="2"/>
      <c r="C30" s="6" t="e">
        <f t="shared" ref="C30:L30" si="7">C29/C11</f>
        <v>#DIV/0!</v>
      </c>
      <c r="D30" s="6" t="e">
        <f t="shared" si="7"/>
        <v>#DIV/0!</v>
      </c>
      <c r="E30" s="6" t="e">
        <f t="shared" si="7"/>
        <v>#DIV/0!</v>
      </c>
      <c r="F30" s="6" t="e">
        <f t="shared" si="7"/>
        <v>#DIV/0!</v>
      </c>
      <c r="G30" s="6" t="e">
        <f t="shared" si="7"/>
        <v>#DIV/0!</v>
      </c>
      <c r="H30" s="6" t="e">
        <f t="shared" si="7"/>
        <v>#DIV/0!</v>
      </c>
      <c r="I30" s="6" t="e">
        <f t="shared" si="7"/>
        <v>#DIV/0!</v>
      </c>
      <c r="J30" s="6" t="e">
        <f t="shared" si="7"/>
        <v>#DIV/0!</v>
      </c>
      <c r="K30" s="6" t="e">
        <f t="shared" si="7"/>
        <v>#DIV/0!</v>
      </c>
      <c r="L30" s="41" t="e">
        <f t="shared" si="7"/>
        <v>#DIV/0!</v>
      </c>
    </row>
    <row r="31" spans="1:12" x14ac:dyDescent="0.25">
      <c r="A31" s="12"/>
      <c r="B31" s="2"/>
      <c r="C31" s="2"/>
      <c r="D31" s="2"/>
      <c r="E31" s="2"/>
      <c r="F31" s="2"/>
      <c r="G31" s="2"/>
      <c r="H31" s="2"/>
      <c r="I31" s="2"/>
      <c r="J31" s="2"/>
      <c r="K31" s="2"/>
      <c r="L31" s="3"/>
    </row>
    <row r="32" spans="1:12" x14ac:dyDescent="0.25">
      <c r="A32" s="49" t="s">
        <v>46</v>
      </c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1"/>
    </row>
    <row r="33" spans="1:12" x14ac:dyDescent="0.25">
      <c r="A33" s="12" t="s">
        <v>46</v>
      </c>
      <c r="B33" s="34">
        <v>0</v>
      </c>
      <c r="C33" s="34">
        <v>0</v>
      </c>
      <c r="D33" s="34">
        <v>0</v>
      </c>
      <c r="E33" s="34">
        <v>0</v>
      </c>
      <c r="F33" s="34">
        <v>0</v>
      </c>
      <c r="G33" s="34">
        <v>0</v>
      </c>
      <c r="H33" s="34">
        <v>0</v>
      </c>
      <c r="I33" s="34">
        <v>0</v>
      </c>
      <c r="J33" s="34">
        <v>0</v>
      </c>
      <c r="K33" s="34">
        <v>1</v>
      </c>
      <c r="L33" s="35">
        <v>2</v>
      </c>
    </row>
    <row r="34" spans="1:12" s="26" customFormat="1" x14ac:dyDescent="0.25">
      <c r="A34" s="49" t="s">
        <v>47</v>
      </c>
      <c r="B34" s="52">
        <f t="shared" ref="B34:J34" si="8">SUM(B33)</f>
        <v>0</v>
      </c>
      <c r="C34" s="52">
        <f t="shared" si="8"/>
        <v>0</v>
      </c>
      <c r="D34" s="52">
        <f t="shared" si="8"/>
        <v>0</v>
      </c>
      <c r="E34" s="52">
        <f t="shared" si="8"/>
        <v>0</v>
      </c>
      <c r="F34" s="52">
        <f t="shared" si="8"/>
        <v>0</v>
      </c>
      <c r="G34" s="52">
        <f t="shared" si="8"/>
        <v>0</v>
      </c>
      <c r="H34" s="52">
        <f t="shared" si="8"/>
        <v>0</v>
      </c>
      <c r="I34" s="52">
        <f t="shared" si="8"/>
        <v>0</v>
      </c>
      <c r="J34" s="52">
        <f t="shared" si="8"/>
        <v>0</v>
      </c>
      <c r="K34" s="52">
        <f t="shared" ref="K34:L34" si="9">SUM(K33)</f>
        <v>1</v>
      </c>
      <c r="L34" s="53">
        <f t="shared" si="9"/>
        <v>2</v>
      </c>
    </row>
    <row r="35" spans="1:12" s="57" customFormat="1" x14ac:dyDescent="0.25">
      <c r="A35" s="54"/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6"/>
    </row>
    <row r="36" spans="1:12" s="57" customFormat="1" x14ac:dyDescent="0.25">
      <c r="A36" s="38" t="s">
        <v>36</v>
      </c>
      <c r="B36" s="39">
        <f>B29-B34</f>
        <v>-2032815</v>
      </c>
      <c r="C36" s="39">
        <f t="shared" ref="C36:L36" si="10">C29-C34</f>
        <v>-437055.22499999998</v>
      </c>
      <c r="D36" s="39">
        <f t="shared" si="10"/>
        <v>-437055.22499999998</v>
      </c>
      <c r="E36" s="39">
        <f t="shared" si="10"/>
        <v>-437055.22499999998</v>
      </c>
      <c r="F36" s="39">
        <f t="shared" si="10"/>
        <v>-437055.22499999998</v>
      </c>
      <c r="G36" s="39">
        <f t="shared" si="10"/>
        <v>-437055.22499999998</v>
      </c>
      <c r="H36" s="39">
        <f t="shared" si="10"/>
        <v>-437055.22499999998</v>
      </c>
      <c r="I36" s="39">
        <f t="shared" si="10"/>
        <v>-437055.22499999998</v>
      </c>
      <c r="J36" s="39">
        <f t="shared" si="10"/>
        <v>-437055.22499999998</v>
      </c>
      <c r="K36" s="39">
        <f t="shared" si="10"/>
        <v>-437056.22499999998</v>
      </c>
      <c r="L36" s="40">
        <f t="shared" si="10"/>
        <v>-437057.22499999998</v>
      </c>
    </row>
    <row r="37" spans="1:12" s="57" customFormat="1" x14ac:dyDescent="0.25">
      <c r="A37" s="54"/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76"/>
    </row>
    <row r="38" spans="1:12" s="57" customFormat="1" x14ac:dyDescent="0.25">
      <c r="A38" s="58" t="s">
        <v>37</v>
      </c>
      <c r="B38" s="77"/>
      <c r="C38" s="77"/>
      <c r="D38" s="77"/>
      <c r="E38" s="77"/>
      <c r="F38" s="77"/>
      <c r="G38" s="77"/>
      <c r="H38" s="77"/>
      <c r="I38" s="77"/>
      <c r="J38" s="77"/>
      <c r="K38" s="77"/>
      <c r="L38" s="78"/>
    </row>
    <row r="39" spans="1:12" s="59" customFormat="1" x14ac:dyDescent="0.25">
      <c r="A39" s="30" t="s">
        <v>38</v>
      </c>
      <c r="B39" s="45">
        <f>B36</f>
        <v>-2032815</v>
      </c>
      <c r="C39" s="45">
        <f t="shared" ref="C39:L39" si="11">C36</f>
        <v>-437055.22499999998</v>
      </c>
      <c r="D39" s="45">
        <f t="shared" si="11"/>
        <v>-437055.22499999998</v>
      </c>
      <c r="E39" s="45">
        <f t="shared" si="11"/>
        <v>-437055.22499999998</v>
      </c>
      <c r="F39" s="45">
        <f t="shared" si="11"/>
        <v>-437055.22499999998</v>
      </c>
      <c r="G39" s="45">
        <f t="shared" si="11"/>
        <v>-437055.22499999998</v>
      </c>
      <c r="H39" s="45">
        <f t="shared" si="11"/>
        <v>-437055.22499999998</v>
      </c>
      <c r="I39" s="45">
        <f t="shared" si="11"/>
        <v>-437055.22499999998</v>
      </c>
      <c r="J39" s="45">
        <f t="shared" si="11"/>
        <v>-437055.22499999998</v>
      </c>
      <c r="K39" s="45">
        <f t="shared" si="11"/>
        <v>-437056.22499999998</v>
      </c>
      <c r="L39" s="46">
        <f t="shared" si="11"/>
        <v>-437057.22499999998</v>
      </c>
    </row>
    <row r="40" spans="1:12" s="59" customFormat="1" x14ac:dyDescent="0.25">
      <c r="A40" s="30" t="s">
        <v>39</v>
      </c>
      <c r="B40" s="45"/>
      <c r="C40" s="45">
        <f t="shared" ref="C40:L40" si="12">C16</f>
        <v>203281.5</v>
      </c>
      <c r="D40" s="45">
        <f t="shared" si="12"/>
        <v>203281.5</v>
      </c>
      <c r="E40" s="45">
        <f t="shared" si="12"/>
        <v>203281.5</v>
      </c>
      <c r="F40" s="45">
        <f t="shared" si="12"/>
        <v>203281.5</v>
      </c>
      <c r="G40" s="45">
        <f t="shared" si="12"/>
        <v>203281.5</v>
      </c>
      <c r="H40" s="45">
        <f t="shared" si="12"/>
        <v>203281.5</v>
      </c>
      <c r="I40" s="45">
        <f t="shared" si="12"/>
        <v>203281.5</v>
      </c>
      <c r="J40" s="45">
        <f t="shared" si="12"/>
        <v>203281.5</v>
      </c>
      <c r="K40" s="45">
        <f t="shared" si="12"/>
        <v>203281.5</v>
      </c>
      <c r="L40" s="46">
        <f t="shared" si="12"/>
        <v>203281.5</v>
      </c>
    </row>
    <row r="41" spans="1:12" s="59" customFormat="1" x14ac:dyDescent="0.25">
      <c r="A41" s="58" t="s">
        <v>40</v>
      </c>
      <c r="B41" s="77">
        <f>B39+B40</f>
        <v>-2032815</v>
      </c>
      <c r="C41" s="77">
        <f t="shared" ref="C41:L41" si="13">C39+C40</f>
        <v>-233773.72499999998</v>
      </c>
      <c r="D41" s="77">
        <f t="shared" si="13"/>
        <v>-233773.72499999998</v>
      </c>
      <c r="E41" s="77">
        <f t="shared" si="13"/>
        <v>-233773.72499999998</v>
      </c>
      <c r="F41" s="77">
        <f t="shared" si="13"/>
        <v>-233773.72499999998</v>
      </c>
      <c r="G41" s="77">
        <f t="shared" si="13"/>
        <v>-233773.72499999998</v>
      </c>
      <c r="H41" s="77">
        <f t="shared" si="13"/>
        <v>-233773.72499999998</v>
      </c>
      <c r="I41" s="77">
        <f t="shared" si="13"/>
        <v>-233773.72499999998</v>
      </c>
      <c r="J41" s="77">
        <f t="shared" si="13"/>
        <v>-233773.72499999998</v>
      </c>
      <c r="K41" s="77">
        <f t="shared" si="13"/>
        <v>-233774.72499999998</v>
      </c>
      <c r="L41" s="78">
        <f t="shared" si="13"/>
        <v>-233775.72499999998</v>
      </c>
    </row>
    <row r="42" spans="1:12" s="59" customFormat="1" x14ac:dyDescent="0.25">
      <c r="A42" s="30" t="s">
        <v>41</v>
      </c>
      <c r="B42" s="45">
        <f>B41</f>
        <v>-2032815</v>
      </c>
      <c r="C42" s="45">
        <f>C41+B42</f>
        <v>-2266588.7250000001</v>
      </c>
      <c r="D42" s="45">
        <f t="shared" ref="D42:L42" si="14">D41+C42</f>
        <v>-2500362.4500000002</v>
      </c>
      <c r="E42" s="45">
        <f t="shared" si="14"/>
        <v>-2734136.1750000003</v>
      </c>
      <c r="F42" s="45">
        <f t="shared" si="14"/>
        <v>-2967909.9000000004</v>
      </c>
      <c r="G42" s="45">
        <f t="shared" si="14"/>
        <v>-3201683.6250000005</v>
      </c>
      <c r="H42" s="45">
        <f t="shared" si="14"/>
        <v>-3435457.3500000006</v>
      </c>
      <c r="I42" s="45">
        <f t="shared" si="14"/>
        <v>-3669231.0750000007</v>
      </c>
      <c r="J42" s="45">
        <f t="shared" si="14"/>
        <v>-3903004.8000000007</v>
      </c>
      <c r="K42" s="45">
        <f t="shared" si="14"/>
        <v>-4136779.5250000008</v>
      </c>
      <c r="L42" s="46">
        <f t="shared" si="14"/>
        <v>-4370555.2500000009</v>
      </c>
    </row>
    <row r="43" spans="1:12" s="59" customFormat="1" x14ac:dyDescent="0.25">
      <c r="A43" s="30"/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6"/>
    </row>
    <row r="44" spans="1:12" x14ac:dyDescent="0.25">
      <c r="A44" s="62" t="s">
        <v>42</v>
      </c>
      <c r="B44" s="94" t="e">
        <f>IRR(B41:J41)</f>
        <v>#NUM!</v>
      </c>
      <c r="C44" s="34"/>
      <c r="D44" s="34"/>
      <c r="E44" s="34"/>
      <c r="F44" s="34"/>
      <c r="G44" s="34"/>
      <c r="H44" s="34"/>
      <c r="I44" s="34"/>
      <c r="J44" s="34"/>
      <c r="K44" s="34"/>
      <c r="L44" s="35"/>
    </row>
    <row r="45" spans="1:12" ht="15.75" thickBot="1" x14ac:dyDescent="0.3">
      <c r="A45" s="63" t="s">
        <v>43</v>
      </c>
      <c r="B45" s="98">
        <f>NPV(6.6%,B41:L41)</f>
        <v>-3476116.0454097926</v>
      </c>
      <c r="C45" s="95"/>
      <c r="D45" s="95"/>
      <c r="E45" s="95"/>
      <c r="F45" s="95"/>
      <c r="G45" s="95"/>
      <c r="H45" s="95"/>
      <c r="I45" s="95"/>
      <c r="J45" s="95"/>
      <c r="K45" s="95"/>
      <c r="L45" s="96"/>
    </row>
  </sheetData>
  <mergeCells count="1">
    <mergeCell ref="C6:L6"/>
  </mergeCells>
  <pageMargins left="0.7" right="0.7" top="0.75" bottom="0.75" header="0.3" footer="0.3"/>
  <pageSetup paperSize="9" scale="4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0"/>
  <sheetViews>
    <sheetView topLeftCell="A25" zoomScale="90" zoomScaleNormal="90" workbookViewId="0">
      <selection activeCell="M11" sqref="M11"/>
    </sheetView>
  </sheetViews>
  <sheetFormatPr defaultRowHeight="15" x14ac:dyDescent="0.25"/>
  <cols>
    <col min="1" max="1" width="51.140625" style="9" bestFit="1" customWidth="1"/>
    <col min="2" max="2" width="15.28515625" style="9" bestFit="1" customWidth="1"/>
    <col min="3" max="3" width="14.5703125" style="9" bestFit="1" customWidth="1"/>
    <col min="4" max="9" width="14.7109375" style="9" bestFit="1" customWidth="1"/>
    <col min="10" max="11" width="13.85546875" style="9" bestFit="1" customWidth="1"/>
    <col min="12" max="12" width="15" style="9" bestFit="1" customWidth="1"/>
    <col min="13" max="16384" width="9.140625" style="9"/>
  </cols>
  <sheetData>
    <row r="1" spans="1:12" ht="21" x14ac:dyDescent="0.35">
      <c r="A1" s="82" t="s">
        <v>15</v>
      </c>
      <c r="B1" s="83"/>
      <c r="C1" s="7"/>
      <c r="D1" s="7"/>
      <c r="E1" s="7"/>
      <c r="F1" s="7"/>
      <c r="G1" s="7"/>
      <c r="H1" s="7"/>
      <c r="I1" s="7"/>
      <c r="J1" s="7"/>
      <c r="K1" s="7"/>
      <c r="L1" s="8"/>
    </row>
    <row r="2" spans="1:12" ht="21" x14ac:dyDescent="0.35">
      <c r="A2" s="84" t="s">
        <v>16</v>
      </c>
      <c r="B2" s="85" t="s">
        <v>51</v>
      </c>
      <c r="C2" s="10"/>
      <c r="D2" s="10"/>
      <c r="E2" s="10"/>
      <c r="F2" s="10"/>
      <c r="G2" s="10"/>
      <c r="H2" s="10"/>
      <c r="I2" s="10"/>
      <c r="J2" s="10"/>
      <c r="K2" s="10"/>
      <c r="L2" s="11"/>
    </row>
    <row r="3" spans="1:12" x14ac:dyDescent="0.25">
      <c r="A3" s="12"/>
      <c r="B3" s="10"/>
      <c r="C3" s="10"/>
      <c r="D3" s="10"/>
      <c r="E3" s="10"/>
      <c r="F3" s="10"/>
      <c r="G3" s="10"/>
      <c r="H3" s="10"/>
      <c r="I3" s="10"/>
      <c r="J3" s="10"/>
      <c r="K3" s="10"/>
      <c r="L3" s="11"/>
    </row>
    <row r="4" spans="1:12" x14ac:dyDescent="0.25">
      <c r="A4" s="13" t="s">
        <v>17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5"/>
    </row>
    <row r="5" spans="1:12" x14ac:dyDescent="0.25">
      <c r="A5" s="12"/>
      <c r="B5" s="10"/>
      <c r="C5" s="10"/>
      <c r="D5" s="10"/>
      <c r="E5" s="10"/>
      <c r="F5" s="10"/>
      <c r="G5" s="10"/>
      <c r="H5" s="10"/>
      <c r="I5" s="10"/>
      <c r="J5" s="10"/>
      <c r="K5" s="10"/>
      <c r="L5" s="11"/>
    </row>
    <row r="6" spans="1:12" x14ac:dyDescent="0.25">
      <c r="A6" s="86"/>
      <c r="B6" s="87" t="s">
        <v>11</v>
      </c>
      <c r="C6" s="104" t="s">
        <v>18</v>
      </c>
      <c r="D6" s="104"/>
      <c r="E6" s="104"/>
      <c r="F6" s="104"/>
      <c r="G6" s="104"/>
      <c r="H6" s="104"/>
      <c r="I6" s="104"/>
      <c r="J6" s="104"/>
      <c r="K6" s="104"/>
      <c r="L6" s="105"/>
    </row>
    <row r="7" spans="1:12" x14ac:dyDescent="0.25">
      <c r="A7" s="16" t="s">
        <v>19</v>
      </c>
      <c r="B7" s="17">
        <v>2012</v>
      </c>
      <c r="C7" s="17">
        <v>2013</v>
      </c>
      <c r="D7" s="17">
        <v>2014</v>
      </c>
      <c r="E7" s="17">
        <v>2015</v>
      </c>
      <c r="F7" s="17">
        <v>2016</v>
      </c>
      <c r="G7" s="17">
        <v>2017</v>
      </c>
      <c r="H7" s="17">
        <v>2018</v>
      </c>
      <c r="I7" s="17">
        <v>2019</v>
      </c>
      <c r="J7" s="17">
        <v>2020</v>
      </c>
      <c r="K7" s="17">
        <v>2021</v>
      </c>
      <c r="L7" s="18">
        <v>2022</v>
      </c>
    </row>
    <row r="8" spans="1:12" x14ac:dyDescent="0.25">
      <c r="A8" s="12"/>
      <c r="B8" s="10"/>
      <c r="C8" s="10"/>
      <c r="D8" s="10"/>
      <c r="E8" s="10"/>
      <c r="F8" s="10"/>
      <c r="G8" s="10"/>
      <c r="H8" s="10"/>
      <c r="I8" s="10"/>
      <c r="J8" s="10"/>
      <c r="K8" s="10"/>
      <c r="L8" s="11"/>
    </row>
    <row r="9" spans="1:12" x14ac:dyDescent="0.25">
      <c r="A9" s="19" t="s">
        <v>44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1"/>
    </row>
    <row r="10" spans="1:12" x14ac:dyDescent="0.25">
      <c r="A10" s="12" t="s">
        <v>14</v>
      </c>
      <c r="B10" s="5">
        <v>12.96</v>
      </c>
      <c r="C10" s="5">
        <v>13.42</v>
      </c>
      <c r="D10" s="5">
        <v>14.51</v>
      </c>
      <c r="E10" s="5">
        <v>14.83</v>
      </c>
      <c r="F10" s="5">
        <v>15.18</v>
      </c>
      <c r="G10" s="5">
        <v>15.56</v>
      </c>
      <c r="H10" s="5">
        <v>15.97</v>
      </c>
      <c r="I10" s="5">
        <v>16.399999999999999</v>
      </c>
      <c r="J10" s="5">
        <v>16.84</v>
      </c>
      <c r="K10" s="5">
        <v>16.84</v>
      </c>
      <c r="L10" s="22">
        <v>16.84</v>
      </c>
    </row>
    <row r="11" spans="1:12" x14ac:dyDescent="0.25">
      <c r="A11" s="12" t="s">
        <v>20</v>
      </c>
      <c r="B11" s="23">
        <f>Assumptions!D4*Assumptions!D5*'IRR (CDM)'!B10</f>
        <v>0</v>
      </c>
      <c r="C11" s="23">
        <f>Assumptions!E4*Assumptions!E5*'IRR (CDM)'!C10</f>
        <v>1160046.8351040585</v>
      </c>
      <c r="D11" s="23">
        <f>Assumptions!F4*Assumptions!F5*'IRR (CDM)'!D10</f>
        <v>1375846.1940653815</v>
      </c>
      <c r="E11" s="23">
        <f>Assumptions!G4*Assumptions!G5*'IRR (CDM)'!E10</f>
        <v>1530447.9904613495</v>
      </c>
      <c r="F11" s="23">
        <f>Assumptions!H4*Assumptions!H5*'IRR (CDM)'!F10</f>
        <v>1693759.6396677489</v>
      </c>
      <c r="G11" s="23">
        <f>Assumptions!I4*Assumptions!I5*'IRR (CDM)'!G10</f>
        <v>1736159.4198438849</v>
      </c>
      <c r="H11" s="23">
        <f>Assumptions!J4*Assumptions!J5*'IRR (CDM)'!H10</f>
        <v>1781906.551086558</v>
      </c>
      <c r="I11" s="23">
        <f>Assumptions!K4*Assumptions!K5*'IRR (CDM)'!I10</f>
        <v>1829885.2497069221</v>
      </c>
      <c r="J11" s="23">
        <f>Assumptions!L4*Assumptions!L5*'IRR (CDM)'!J10</f>
        <v>1878979.7320161324</v>
      </c>
      <c r="K11" s="23">
        <f>Assumptions!M4*Assumptions!M5*'IRR (CDM)'!K10</f>
        <v>1878979.7320161324</v>
      </c>
      <c r="L11" s="23">
        <f>Assumptions!N4*Assumptions!N5*'IRR (CDM)'!L10</f>
        <v>1878979.7320161324</v>
      </c>
    </row>
    <row r="12" spans="1:12" s="26" customFormat="1" x14ac:dyDescent="0.25">
      <c r="A12" s="19" t="s">
        <v>21</v>
      </c>
      <c r="B12" s="24">
        <f>B11</f>
        <v>0</v>
      </c>
      <c r="C12" s="24">
        <f>C11</f>
        <v>1160046.8351040585</v>
      </c>
      <c r="D12" s="24">
        <f t="shared" ref="D12:J12" si="0">D11</f>
        <v>1375846.1940653815</v>
      </c>
      <c r="E12" s="24">
        <f t="shared" si="0"/>
        <v>1530447.9904613495</v>
      </c>
      <c r="F12" s="24">
        <f t="shared" si="0"/>
        <v>1693759.6396677489</v>
      </c>
      <c r="G12" s="24">
        <f t="shared" si="0"/>
        <v>1736159.4198438849</v>
      </c>
      <c r="H12" s="24">
        <f t="shared" si="0"/>
        <v>1781906.551086558</v>
      </c>
      <c r="I12" s="24">
        <f t="shared" si="0"/>
        <v>1829885.2497069221</v>
      </c>
      <c r="J12" s="24">
        <f t="shared" si="0"/>
        <v>1878979.7320161324</v>
      </c>
      <c r="K12" s="24">
        <f t="shared" ref="K12:L12" si="1">K11</f>
        <v>1878979.7320161324</v>
      </c>
      <c r="L12" s="25">
        <f t="shared" si="1"/>
        <v>1878979.7320161324</v>
      </c>
    </row>
    <row r="13" spans="1:12" x14ac:dyDescent="0.25">
      <c r="A13" s="12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1"/>
    </row>
    <row r="14" spans="1:12" x14ac:dyDescent="0.25">
      <c r="A14" s="27" t="s">
        <v>22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9"/>
    </row>
    <row r="15" spans="1:12" x14ac:dyDescent="0.25">
      <c r="A15" s="30" t="s">
        <v>23</v>
      </c>
      <c r="B15" s="31">
        <f>Assumptions!D7</f>
        <v>2032815</v>
      </c>
      <c r="C15" s="32"/>
      <c r="D15" s="32"/>
      <c r="E15" s="32"/>
      <c r="F15" s="32"/>
      <c r="G15" s="32"/>
      <c r="H15" s="32"/>
      <c r="I15" s="32"/>
      <c r="J15" s="32"/>
      <c r="K15" s="32"/>
      <c r="L15" s="33"/>
    </row>
    <row r="16" spans="1:12" x14ac:dyDescent="0.25">
      <c r="A16" s="12" t="s">
        <v>53</v>
      </c>
      <c r="B16" s="34">
        <f>(1-Assumptions!D6/100)*'IRR (CDM)'!B11</f>
        <v>0</v>
      </c>
      <c r="C16" s="34">
        <f>(1-Assumptions!E6/100)*'IRR (CDM)'!C11</f>
        <v>162406.55691456821</v>
      </c>
      <c r="D16" s="34">
        <f>(1-Assumptions!F6/100)*'IRR (CDM)'!D11</f>
        <v>192618.46716915345</v>
      </c>
      <c r="E16" s="34">
        <f>(1-Assumptions!G6/100)*'IRR (CDM)'!E11</f>
        <v>214262.71866458896</v>
      </c>
      <c r="F16" s="34">
        <f>(1-Assumptions!H6/100)*'IRR (CDM)'!F11</f>
        <v>237126.34955348488</v>
      </c>
      <c r="G16" s="34">
        <f>(1-Assumptions!I6/100)*'IRR (CDM)'!G11</f>
        <v>243062.3187781439</v>
      </c>
      <c r="H16" s="34">
        <f>(1-Assumptions!J6/100)*'IRR (CDM)'!H11</f>
        <v>249466.91715211814</v>
      </c>
      <c r="I16" s="34">
        <f>(1-Assumptions!K6/100)*'IRR (CDM)'!I11</f>
        <v>256183.93495896913</v>
      </c>
      <c r="J16" s="34">
        <f>(1-Assumptions!L6/100)*'IRR (CDM)'!J11</f>
        <v>263057.16248225857</v>
      </c>
      <c r="K16" s="34">
        <f>(1-Assumptions!M6/100)*'IRR (CDM)'!K11</f>
        <v>263057.16248225857</v>
      </c>
      <c r="L16" s="35">
        <f>(1-Assumptions!N6/100)*'IRR (CDM)'!L11</f>
        <v>263057.16248225857</v>
      </c>
    </row>
    <row r="17" spans="1:12" x14ac:dyDescent="0.25">
      <c r="A17" s="12" t="s">
        <v>24</v>
      </c>
      <c r="B17" s="34">
        <f>Assumptions!D8</f>
        <v>0</v>
      </c>
      <c r="C17" s="34">
        <f>Assumptions!E8</f>
        <v>233773.72500000001</v>
      </c>
      <c r="D17" s="34">
        <f>Assumptions!F8</f>
        <v>233773.72500000001</v>
      </c>
      <c r="E17" s="34">
        <f>Assumptions!G8</f>
        <v>233773.72500000001</v>
      </c>
      <c r="F17" s="34">
        <f>Assumptions!H8</f>
        <v>233773.72500000001</v>
      </c>
      <c r="G17" s="34">
        <f>Assumptions!I8</f>
        <v>233773.72500000001</v>
      </c>
      <c r="H17" s="34">
        <f>Assumptions!J8</f>
        <v>233773.72500000001</v>
      </c>
      <c r="I17" s="34">
        <f>Assumptions!K8</f>
        <v>233773.72500000001</v>
      </c>
      <c r="J17" s="34">
        <f>Assumptions!L8</f>
        <v>233773.72500000001</v>
      </c>
      <c r="K17" s="34">
        <f>Assumptions!M8</f>
        <v>233773.72500000001</v>
      </c>
      <c r="L17" s="35">
        <f>Assumptions!N8</f>
        <v>233773.72500000001</v>
      </c>
    </row>
    <row r="18" spans="1:12" x14ac:dyDescent="0.25">
      <c r="A18" s="12" t="s">
        <v>25</v>
      </c>
      <c r="B18" s="2"/>
      <c r="C18" s="34">
        <f>B15/10</f>
        <v>203281.5</v>
      </c>
      <c r="D18" s="34">
        <f>C18</f>
        <v>203281.5</v>
      </c>
      <c r="E18" s="34">
        <f t="shared" ref="E18:J18" si="2">D18</f>
        <v>203281.5</v>
      </c>
      <c r="F18" s="34">
        <f t="shared" si="2"/>
        <v>203281.5</v>
      </c>
      <c r="G18" s="34">
        <f t="shared" si="2"/>
        <v>203281.5</v>
      </c>
      <c r="H18" s="34">
        <f t="shared" si="2"/>
        <v>203281.5</v>
      </c>
      <c r="I18" s="34">
        <f t="shared" si="2"/>
        <v>203281.5</v>
      </c>
      <c r="J18" s="34">
        <f t="shared" si="2"/>
        <v>203281.5</v>
      </c>
      <c r="K18" s="34">
        <f t="shared" ref="K18" si="3">J18</f>
        <v>203281.5</v>
      </c>
      <c r="L18" s="35">
        <f t="shared" ref="L18" si="4">K18</f>
        <v>203281.5</v>
      </c>
    </row>
    <row r="19" spans="1:12" s="26" customFormat="1" x14ac:dyDescent="0.25">
      <c r="A19" s="27" t="s">
        <v>26</v>
      </c>
      <c r="B19" s="36">
        <f>B15+B16+B17+B18</f>
        <v>2032815</v>
      </c>
      <c r="C19" s="36">
        <f t="shared" ref="C19:J19" si="5">C15+C16+C17+C18</f>
        <v>599461.78191456827</v>
      </c>
      <c r="D19" s="36">
        <f t="shared" si="5"/>
        <v>629673.69216915348</v>
      </c>
      <c r="E19" s="36">
        <f t="shared" si="5"/>
        <v>651317.94366458897</v>
      </c>
      <c r="F19" s="36">
        <f t="shared" si="5"/>
        <v>674181.57455348491</v>
      </c>
      <c r="G19" s="36">
        <f t="shared" si="5"/>
        <v>680117.54377814394</v>
      </c>
      <c r="H19" s="36">
        <f t="shared" si="5"/>
        <v>686522.14215211815</v>
      </c>
      <c r="I19" s="36">
        <f t="shared" si="5"/>
        <v>693239.1599589691</v>
      </c>
      <c r="J19" s="36">
        <f t="shared" si="5"/>
        <v>700112.38748225861</v>
      </c>
      <c r="K19" s="36">
        <f t="shared" ref="K19:L19" si="6">K15+K16+K17+K18</f>
        <v>700112.38748225861</v>
      </c>
      <c r="L19" s="37">
        <f t="shared" si="6"/>
        <v>700112.38748225861</v>
      </c>
    </row>
    <row r="20" spans="1:12" x14ac:dyDescent="0.25">
      <c r="A20" s="12"/>
      <c r="B20" s="2"/>
      <c r="C20" s="2"/>
      <c r="D20" s="2"/>
      <c r="E20" s="2"/>
      <c r="F20" s="2"/>
      <c r="G20" s="2"/>
      <c r="H20" s="2"/>
      <c r="I20" s="2"/>
      <c r="J20" s="2"/>
      <c r="K20" s="2"/>
      <c r="L20" s="3"/>
    </row>
    <row r="21" spans="1:12" s="26" customFormat="1" x14ac:dyDescent="0.25">
      <c r="A21" s="38" t="s">
        <v>27</v>
      </c>
      <c r="B21" s="39">
        <f>B12-B19</f>
        <v>-2032815</v>
      </c>
      <c r="C21" s="39">
        <f>C12-C19</f>
        <v>560585.05318949022</v>
      </c>
      <c r="D21" s="39">
        <f t="shared" ref="D21:J21" si="7">D12-D19</f>
        <v>746172.50189622806</v>
      </c>
      <c r="E21" s="39">
        <f t="shared" si="7"/>
        <v>879130.04679676052</v>
      </c>
      <c r="F21" s="39">
        <f t="shared" si="7"/>
        <v>1019578.065114264</v>
      </c>
      <c r="G21" s="39">
        <f t="shared" si="7"/>
        <v>1056041.8760657408</v>
      </c>
      <c r="H21" s="39">
        <f t="shared" si="7"/>
        <v>1095384.40893444</v>
      </c>
      <c r="I21" s="39">
        <f t="shared" si="7"/>
        <v>1136646.089747953</v>
      </c>
      <c r="J21" s="39">
        <f t="shared" si="7"/>
        <v>1178867.3445338737</v>
      </c>
      <c r="K21" s="39">
        <f t="shared" ref="K21:L21" si="8">K12-K19</f>
        <v>1178867.3445338737</v>
      </c>
      <c r="L21" s="40">
        <f t="shared" si="8"/>
        <v>1178867.3445338737</v>
      </c>
    </row>
    <row r="22" spans="1:12" x14ac:dyDescent="0.25">
      <c r="A22" s="12" t="s">
        <v>28</v>
      </c>
      <c r="B22" s="2"/>
      <c r="C22" s="6">
        <f>C21/C12</f>
        <v>0.48324346588920664</v>
      </c>
      <c r="D22" s="6">
        <f t="shared" ref="D22:J22" si="9">D21/D12</f>
        <v>0.54233714866879168</v>
      </c>
      <c r="E22" s="6">
        <f t="shared" si="9"/>
        <v>0.57442660729146966</v>
      </c>
      <c r="F22" s="6">
        <f t="shared" si="9"/>
        <v>0.60196148333908017</v>
      </c>
      <c r="G22" s="6">
        <f t="shared" si="9"/>
        <v>0.60826319518555494</v>
      </c>
      <c r="H22" s="6">
        <f t="shared" si="9"/>
        <v>0.61472606869675883</v>
      </c>
      <c r="I22" s="6">
        <f t="shared" si="9"/>
        <v>0.62115703152970947</v>
      </c>
      <c r="J22" s="6">
        <f t="shared" si="9"/>
        <v>0.6273975841500733</v>
      </c>
      <c r="K22" s="6">
        <f t="shared" ref="K22:L22" si="10">K21/K12</f>
        <v>0.6273975841500733</v>
      </c>
      <c r="L22" s="41">
        <f t="shared" si="10"/>
        <v>0.6273975841500733</v>
      </c>
    </row>
    <row r="23" spans="1:12" x14ac:dyDescent="0.25">
      <c r="A23" s="12"/>
      <c r="B23" s="2"/>
      <c r="C23" s="2"/>
      <c r="D23" s="2"/>
      <c r="E23" s="2"/>
      <c r="F23" s="2"/>
      <c r="G23" s="2"/>
      <c r="H23" s="2"/>
      <c r="I23" s="2"/>
      <c r="J23" s="2"/>
      <c r="K23" s="2"/>
      <c r="L23" s="3"/>
    </row>
    <row r="24" spans="1:12" x14ac:dyDescent="0.25">
      <c r="A24" s="42" t="s">
        <v>29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4"/>
    </row>
    <row r="25" spans="1:12" x14ac:dyDescent="0.25">
      <c r="A25" s="30" t="s">
        <v>30</v>
      </c>
      <c r="B25" s="45">
        <v>0</v>
      </c>
      <c r="C25" s="45">
        <v>0</v>
      </c>
      <c r="D25" s="45">
        <v>0</v>
      </c>
      <c r="E25" s="45">
        <v>0</v>
      </c>
      <c r="F25" s="45">
        <v>0</v>
      </c>
      <c r="G25" s="45">
        <v>0</v>
      </c>
      <c r="H25" s="45">
        <v>0</v>
      </c>
      <c r="I25" s="45">
        <v>0</v>
      </c>
      <c r="J25" s="45">
        <v>0</v>
      </c>
      <c r="K25" s="45">
        <v>0</v>
      </c>
      <c r="L25" s="46">
        <v>0</v>
      </c>
    </row>
    <row r="26" spans="1:12" x14ac:dyDescent="0.25">
      <c r="A26" s="30" t="s">
        <v>31</v>
      </c>
      <c r="B26" s="45">
        <v>0</v>
      </c>
      <c r="C26" s="45">
        <v>0</v>
      </c>
      <c r="D26" s="45">
        <v>0</v>
      </c>
      <c r="E26" s="45">
        <v>0</v>
      </c>
      <c r="F26" s="45">
        <v>0</v>
      </c>
      <c r="G26" s="45">
        <v>0</v>
      </c>
      <c r="H26" s="45">
        <v>0</v>
      </c>
      <c r="I26" s="45">
        <v>0</v>
      </c>
      <c r="J26" s="45">
        <v>0</v>
      </c>
      <c r="K26" s="45">
        <v>0</v>
      </c>
      <c r="L26" s="46">
        <v>0</v>
      </c>
    </row>
    <row r="27" spans="1:12" x14ac:dyDescent="0.25">
      <c r="A27" s="30" t="s">
        <v>32</v>
      </c>
      <c r="B27" s="45">
        <v>0</v>
      </c>
      <c r="C27" s="45">
        <v>0</v>
      </c>
      <c r="D27" s="45">
        <v>0</v>
      </c>
      <c r="E27" s="45">
        <v>0</v>
      </c>
      <c r="F27" s="45">
        <v>0</v>
      </c>
      <c r="G27" s="45">
        <v>0</v>
      </c>
      <c r="H27" s="45">
        <v>0</v>
      </c>
      <c r="I27" s="45">
        <v>0</v>
      </c>
      <c r="J27" s="45">
        <v>0</v>
      </c>
      <c r="K27" s="45">
        <v>0</v>
      </c>
      <c r="L27" s="46">
        <v>0</v>
      </c>
    </row>
    <row r="28" spans="1:12" x14ac:dyDescent="0.25">
      <c r="A28" s="30" t="s">
        <v>33</v>
      </c>
      <c r="B28" s="45">
        <v>0</v>
      </c>
      <c r="C28" s="45">
        <v>0</v>
      </c>
      <c r="D28" s="45">
        <v>0</v>
      </c>
      <c r="E28" s="45">
        <v>0</v>
      </c>
      <c r="F28" s="45">
        <v>0</v>
      </c>
      <c r="G28" s="45">
        <v>0</v>
      </c>
      <c r="H28" s="45">
        <v>0</v>
      </c>
      <c r="I28" s="45">
        <v>0</v>
      </c>
      <c r="J28" s="45">
        <v>0</v>
      </c>
      <c r="K28" s="45">
        <v>0</v>
      </c>
      <c r="L28" s="46">
        <v>0</v>
      </c>
    </row>
    <row r="29" spans="1:12" s="26" customFormat="1" x14ac:dyDescent="0.25">
      <c r="A29" s="42" t="s">
        <v>34</v>
      </c>
      <c r="B29" s="47">
        <f>SUM(B25:B28)</f>
        <v>0</v>
      </c>
      <c r="C29" s="47">
        <f t="shared" ref="C29:J29" si="11">SUM(C25:C28)</f>
        <v>0</v>
      </c>
      <c r="D29" s="47">
        <f t="shared" si="11"/>
        <v>0</v>
      </c>
      <c r="E29" s="47">
        <f t="shared" si="11"/>
        <v>0</v>
      </c>
      <c r="F29" s="47">
        <f t="shared" si="11"/>
        <v>0</v>
      </c>
      <c r="G29" s="47">
        <f t="shared" si="11"/>
        <v>0</v>
      </c>
      <c r="H29" s="47">
        <f t="shared" si="11"/>
        <v>0</v>
      </c>
      <c r="I29" s="47">
        <f t="shared" si="11"/>
        <v>0</v>
      </c>
      <c r="J29" s="47">
        <f t="shared" si="11"/>
        <v>0</v>
      </c>
      <c r="K29" s="47">
        <f t="shared" ref="K29:L29" si="12">SUM(K25:K28)</f>
        <v>0</v>
      </c>
      <c r="L29" s="48">
        <f t="shared" si="12"/>
        <v>0</v>
      </c>
    </row>
    <row r="30" spans="1:12" x14ac:dyDescent="0.25">
      <c r="A30" s="12"/>
      <c r="B30" s="2"/>
      <c r="C30" s="2"/>
      <c r="D30" s="2"/>
      <c r="E30" s="2"/>
      <c r="F30" s="2"/>
      <c r="G30" s="2"/>
      <c r="H30" s="2"/>
      <c r="I30" s="2"/>
      <c r="J30" s="2"/>
      <c r="K30" s="2"/>
      <c r="L30" s="3"/>
    </row>
    <row r="31" spans="1:12" s="26" customFormat="1" x14ac:dyDescent="0.25">
      <c r="A31" s="38" t="s">
        <v>35</v>
      </c>
      <c r="B31" s="39">
        <f>B21-B29</f>
        <v>-2032815</v>
      </c>
      <c r="C31" s="39">
        <f t="shared" ref="C31:J31" si="13">C21-C29</f>
        <v>560585.05318949022</v>
      </c>
      <c r="D31" s="39">
        <f t="shared" si="13"/>
        <v>746172.50189622806</v>
      </c>
      <c r="E31" s="39">
        <f t="shared" si="13"/>
        <v>879130.04679676052</v>
      </c>
      <c r="F31" s="39">
        <f t="shared" si="13"/>
        <v>1019578.065114264</v>
      </c>
      <c r="G31" s="39">
        <f t="shared" si="13"/>
        <v>1056041.8760657408</v>
      </c>
      <c r="H31" s="39">
        <f t="shared" si="13"/>
        <v>1095384.40893444</v>
      </c>
      <c r="I31" s="39">
        <f t="shared" si="13"/>
        <v>1136646.089747953</v>
      </c>
      <c r="J31" s="39">
        <f t="shared" si="13"/>
        <v>1178867.3445338737</v>
      </c>
      <c r="K31" s="39">
        <f t="shared" ref="K31:L31" si="14">K21-K29</f>
        <v>1178867.3445338737</v>
      </c>
      <c r="L31" s="40">
        <f t="shared" si="14"/>
        <v>1178867.3445338737</v>
      </c>
    </row>
    <row r="32" spans="1:12" x14ac:dyDescent="0.25">
      <c r="A32" s="12" t="s">
        <v>28</v>
      </c>
      <c r="B32" s="2"/>
      <c r="C32" s="6">
        <f>C31/C12</f>
        <v>0.48324346588920664</v>
      </c>
      <c r="D32" s="6">
        <f t="shared" ref="D32:J32" si="15">D31/D12</f>
        <v>0.54233714866879168</v>
      </c>
      <c r="E32" s="6">
        <f t="shared" si="15"/>
        <v>0.57442660729146966</v>
      </c>
      <c r="F32" s="6">
        <f t="shared" si="15"/>
        <v>0.60196148333908017</v>
      </c>
      <c r="G32" s="6">
        <f t="shared" si="15"/>
        <v>0.60826319518555494</v>
      </c>
      <c r="H32" s="6">
        <f t="shared" si="15"/>
        <v>0.61472606869675883</v>
      </c>
      <c r="I32" s="6">
        <f t="shared" si="15"/>
        <v>0.62115703152970947</v>
      </c>
      <c r="J32" s="6">
        <f t="shared" si="15"/>
        <v>0.6273975841500733</v>
      </c>
      <c r="K32" s="6">
        <f t="shared" ref="K32:L32" si="16">K31/K12</f>
        <v>0.6273975841500733</v>
      </c>
      <c r="L32" s="41">
        <f t="shared" si="16"/>
        <v>0.6273975841500733</v>
      </c>
    </row>
    <row r="33" spans="1:12" x14ac:dyDescent="0.25">
      <c r="A33" s="12"/>
      <c r="B33" s="2"/>
      <c r="C33" s="2"/>
      <c r="D33" s="2"/>
      <c r="E33" s="2"/>
      <c r="F33" s="2"/>
      <c r="G33" s="2"/>
      <c r="H33" s="2"/>
      <c r="I33" s="2"/>
      <c r="J33" s="2"/>
      <c r="K33" s="2"/>
      <c r="L33" s="3"/>
    </row>
    <row r="34" spans="1:12" x14ac:dyDescent="0.25">
      <c r="A34" s="49" t="s">
        <v>46</v>
      </c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1"/>
    </row>
    <row r="35" spans="1:12" x14ac:dyDescent="0.25">
      <c r="A35" s="12" t="s">
        <v>46</v>
      </c>
      <c r="B35" s="34">
        <v>0</v>
      </c>
      <c r="C35" s="34">
        <v>0</v>
      </c>
      <c r="D35" s="34">
        <v>0</v>
      </c>
      <c r="E35" s="34">
        <v>0</v>
      </c>
      <c r="F35" s="34">
        <v>0</v>
      </c>
      <c r="G35" s="34">
        <v>0</v>
      </c>
      <c r="H35" s="34">
        <v>0</v>
      </c>
      <c r="I35" s="34">
        <v>0</v>
      </c>
      <c r="J35" s="34">
        <v>0</v>
      </c>
      <c r="K35" s="34">
        <v>0</v>
      </c>
      <c r="L35" s="35">
        <v>0</v>
      </c>
    </row>
    <row r="36" spans="1:12" s="26" customFormat="1" x14ac:dyDescent="0.25">
      <c r="A36" s="49" t="s">
        <v>47</v>
      </c>
      <c r="B36" s="52">
        <f t="shared" ref="B36:J36" si="17">SUM(B35)</f>
        <v>0</v>
      </c>
      <c r="C36" s="52">
        <f t="shared" si="17"/>
        <v>0</v>
      </c>
      <c r="D36" s="52">
        <f t="shared" si="17"/>
        <v>0</v>
      </c>
      <c r="E36" s="52">
        <f t="shared" si="17"/>
        <v>0</v>
      </c>
      <c r="F36" s="52">
        <f t="shared" si="17"/>
        <v>0</v>
      </c>
      <c r="G36" s="52">
        <f t="shared" si="17"/>
        <v>0</v>
      </c>
      <c r="H36" s="52">
        <f t="shared" si="17"/>
        <v>0</v>
      </c>
      <c r="I36" s="52">
        <f t="shared" si="17"/>
        <v>0</v>
      </c>
      <c r="J36" s="52">
        <f t="shared" si="17"/>
        <v>0</v>
      </c>
      <c r="K36" s="52">
        <f t="shared" ref="K36:L36" si="18">SUM(K35)</f>
        <v>0</v>
      </c>
      <c r="L36" s="53">
        <f t="shared" si="18"/>
        <v>0</v>
      </c>
    </row>
    <row r="37" spans="1:12" s="57" customFormat="1" x14ac:dyDescent="0.25">
      <c r="A37" s="54"/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6"/>
    </row>
    <row r="38" spans="1:12" s="57" customFormat="1" x14ac:dyDescent="0.25">
      <c r="A38" s="38" t="s">
        <v>36</v>
      </c>
      <c r="B38" s="39">
        <f t="shared" ref="B38:J38" si="19">B31-B36</f>
        <v>-2032815</v>
      </c>
      <c r="C38" s="39">
        <f t="shared" si="19"/>
        <v>560585.05318949022</v>
      </c>
      <c r="D38" s="39">
        <f t="shared" si="19"/>
        <v>746172.50189622806</v>
      </c>
      <c r="E38" s="39">
        <f t="shared" si="19"/>
        <v>879130.04679676052</v>
      </c>
      <c r="F38" s="39">
        <f t="shared" si="19"/>
        <v>1019578.065114264</v>
      </c>
      <c r="G38" s="39">
        <f t="shared" si="19"/>
        <v>1056041.8760657408</v>
      </c>
      <c r="H38" s="39">
        <f t="shared" si="19"/>
        <v>1095384.40893444</v>
      </c>
      <c r="I38" s="39">
        <f t="shared" si="19"/>
        <v>1136646.089747953</v>
      </c>
      <c r="J38" s="39">
        <f t="shared" si="19"/>
        <v>1178867.3445338737</v>
      </c>
      <c r="K38" s="39">
        <f t="shared" ref="K38:L38" si="20">K31-K36</f>
        <v>1178867.3445338737</v>
      </c>
      <c r="L38" s="40">
        <f t="shared" si="20"/>
        <v>1178867.3445338737</v>
      </c>
    </row>
    <row r="39" spans="1:12" s="57" customFormat="1" x14ac:dyDescent="0.25">
      <c r="A39" s="54"/>
      <c r="B39" s="75"/>
      <c r="C39" s="75"/>
      <c r="D39" s="75"/>
      <c r="E39" s="75"/>
      <c r="F39" s="75"/>
      <c r="G39" s="75"/>
      <c r="H39" s="75"/>
      <c r="I39" s="75"/>
      <c r="J39" s="75"/>
      <c r="K39" s="75"/>
      <c r="L39" s="76"/>
    </row>
    <row r="40" spans="1:12" s="57" customFormat="1" x14ac:dyDescent="0.25">
      <c r="A40" s="58" t="s">
        <v>37</v>
      </c>
      <c r="B40" s="77"/>
      <c r="C40" s="77"/>
      <c r="D40" s="77"/>
      <c r="E40" s="77"/>
      <c r="F40" s="77"/>
      <c r="G40" s="77"/>
      <c r="H40" s="77"/>
      <c r="I40" s="77"/>
      <c r="J40" s="77"/>
      <c r="K40" s="77"/>
      <c r="L40" s="78"/>
    </row>
    <row r="41" spans="1:12" s="59" customFormat="1" x14ac:dyDescent="0.25">
      <c r="A41" s="30" t="s">
        <v>38</v>
      </c>
      <c r="B41" s="45">
        <f>B38</f>
        <v>-2032815</v>
      </c>
      <c r="C41" s="45">
        <f t="shared" ref="C41:J41" si="21">C38</f>
        <v>560585.05318949022</v>
      </c>
      <c r="D41" s="45">
        <f t="shared" si="21"/>
        <v>746172.50189622806</v>
      </c>
      <c r="E41" s="45">
        <f t="shared" si="21"/>
        <v>879130.04679676052</v>
      </c>
      <c r="F41" s="45">
        <f t="shared" si="21"/>
        <v>1019578.065114264</v>
      </c>
      <c r="G41" s="45">
        <f t="shared" si="21"/>
        <v>1056041.8760657408</v>
      </c>
      <c r="H41" s="45">
        <f t="shared" si="21"/>
        <v>1095384.40893444</v>
      </c>
      <c r="I41" s="45">
        <f t="shared" si="21"/>
        <v>1136646.089747953</v>
      </c>
      <c r="J41" s="45">
        <f t="shared" si="21"/>
        <v>1178867.3445338737</v>
      </c>
      <c r="K41" s="45">
        <f t="shared" ref="K41:L41" si="22">K38</f>
        <v>1178867.3445338737</v>
      </c>
      <c r="L41" s="46">
        <f t="shared" si="22"/>
        <v>1178867.3445338737</v>
      </c>
    </row>
    <row r="42" spans="1:12" s="59" customFormat="1" x14ac:dyDescent="0.25">
      <c r="A42" s="30" t="s">
        <v>39</v>
      </c>
      <c r="B42" s="45"/>
      <c r="C42" s="45">
        <f t="shared" ref="C42:J42" si="23">C18</f>
        <v>203281.5</v>
      </c>
      <c r="D42" s="45">
        <f t="shared" si="23"/>
        <v>203281.5</v>
      </c>
      <c r="E42" s="45">
        <f t="shared" si="23"/>
        <v>203281.5</v>
      </c>
      <c r="F42" s="45">
        <f t="shared" si="23"/>
        <v>203281.5</v>
      </c>
      <c r="G42" s="45">
        <f t="shared" si="23"/>
        <v>203281.5</v>
      </c>
      <c r="H42" s="45">
        <f t="shared" si="23"/>
        <v>203281.5</v>
      </c>
      <c r="I42" s="45">
        <f t="shared" si="23"/>
        <v>203281.5</v>
      </c>
      <c r="J42" s="45">
        <f t="shared" si="23"/>
        <v>203281.5</v>
      </c>
      <c r="K42" s="45">
        <f t="shared" ref="K42:L42" si="24">K18</f>
        <v>203281.5</v>
      </c>
      <c r="L42" s="46">
        <f t="shared" si="24"/>
        <v>203281.5</v>
      </c>
    </row>
    <row r="43" spans="1:12" s="59" customFormat="1" x14ac:dyDescent="0.25">
      <c r="A43" s="58" t="s">
        <v>40</v>
      </c>
      <c r="B43" s="77">
        <f>B41+B42</f>
        <v>-2032815</v>
      </c>
      <c r="C43" s="77">
        <f t="shared" ref="C43:J43" si="25">C41+C42</f>
        <v>763866.55318949022</v>
      </c>
      <c r="D43" s="77">
        <f t="shared" si="25"/>
        <v>949454.00189622806</v>
      </c>
      <c r="E43" s="77">
        <f t="shared" si="25"/>
        <v>1082411.5467967605</v>
      </c>
      <c r="F43" s="77">
        <f t="shared" si="25"/>
        <v>1222859.5651142639</v>
      </c>
      <c r="G43" s="77">
        <f t="shared" si="25"/>
        <v>1259323.3760657408</v>
      </c>
      <c r="H43" s="77">
        <f t="shared" si="25"/>
        <v>1298665.90893444</v>
      </c>
      <c r="I43" s="77">
        <f t="shared" si="25"/>
        <v>1339927.589747953</v>
      </c>
      <c r="J43" s="77">
        <f t="shared" si="25"/>
        <v>1382148.8445338737</v>
      </c>
      <c r="K43" s="77">
        <f t="shared" ref="K43:L43" si="26">K41+K42</f>
        <v>1382148.8445338737</v>
      </c>
      <c r="L43" s="78">
        <f t="shared" si="26"/>
        <v>1382148.8445338737</v>
      </c>
    </row>
    <row r="44" spans="1:12" s="59" customFormat="1" x14ac:dyDescent="0.25">
      <c r="A44" s="30" t="s">
        <v>41</v>
      </c>
      <c r="B44" s="45">
        <f>B43</f>
        <v>-2032815</v>
      </c>
      <c r="C44" s="45">
        <f>C43+B44</f>
        <v>-1268948.4468105098</v>
      </c>
      <c r="D44" s="45">
        <f t="shared" ref="D44:J44" si="27">D43+C44</f>
        <v>-319494.44491428172</v>
      </c>
      <c r="E44" s="45">
        <f t="shared" si="27"/>
        <v>762917.1018824788</v>
      </c>
      <c r="F44" s="45">
        <f t="shared" si="27"/>
        <v>1985776.6669967426</v>
      </c>
      <c r="G44" s="45">
        <f t="shared" si="27"/>
        <v>3245100.0430624834</v>
      </c>
      <c r="H44" s="45">
        <f t="shared" si="27"/>
        <v>4543765.9519969234</v>
      </c>
      <c r="I44" s="45">
        <f t="shared" si="27"/>
        <v>5883693.5417448767</v>
      </c>
      <c r="J44" s="45">
        <f t="shared" si="27"/>
        <v>7265842.3862787504</v>
      </c>
      <c r="K44" s="45">
        <f t="shared" ref="K44" si="28">K43+J44</f>
        <v>8647991.2308126241</v>
      </c>
      <c r="L44" s="46">
        <f t="shared" ref="L44" si="29">L43+K44</f>
        <v>10030140.075346498</v>
      </c>
    </row>
    <row r="45" spans="1:12" s="59" customFormat="1" x14ac:dyDescent="0.25">
      <c r="A45" s="3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61"/>
    </row>
    <row r="46" spans="1:12" x14ac:dyDescent="0.25">
      <c r="A46" s="62" t="s">
        <v>42</v>
      </c>
      <c r="B46" s="97">
        <f>IRR(B43:L43)</f>
        <v>0.48456198988147259</v>
      </c>
      <c r="C46" s="2"/>
      <c r="D46" s="2"/>
      <c r="E46" s="2"/>
      <c r="F46" s="2"/>
      <c r="G46" s="2"/>
      <c r="H46" s="2"/>
      <c r="I46" s="2"/>
      <c r="J46" s="2"/>
      <c r="K46" s="2"/>
      <c r="L46" s="3"/>
    </row>
    <row r="47" spans="1:12" ht="15.75" thickBot="1" x14ac:dyDescent="0.3">
      <c r="A47" s="63" t="s">
        <v>43</v>
      </c>
      <c r="B47" s="79">
        <f>NPV(6.6%,B43:L43)</f>
        <v>5958914.3754400639</v>
      </c>
      <c r="C47" s="1"/>
      <c r="D47" s="1"/>
      <c r="E47" s="1"/>
      <c r="F47" s="1"/>
      <c r="G47" s="1"/>
      <c r="H47" s="1"/>
      <c r="I47" s="1"/>
      <c r="J47" s="1"/>
      <c r="K47" s="1"/>
      <c r="L47" s="4"/>
    </row>
    <row r="48" spans="1:12" x14ac:dyDescent="0.25">
      <c r="A48" s="9" t="s">
        <v>13</v>
      </c>
    </row>
    <row r="49" spans="1:1" x14ac:dyDescent="0.25">
      <c r="A49" s="9" t="s">
        <v>49</v>
      </c>
    </row>
    <row r="50" spans="1:1" x14ac:dyDescent="0.25">
      <c r="A50" s="32" t="s">
        <v>48</v>
      </c>
    </row>
  </sheetData>
  <mergeCells count="1">
    <mergeCell ref="C6:L6"/>
  </mergeCells>
  <pageMargins left="0.7" right="0.7" top="0.75" bottom="0.75" header="0.3" footer="0.3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Assumptions</vt:lpstr>
      <vt:lpstr>IRR</vt:lpstr>
      <vt:lpstr>IRR (CDM)</vt:lpstr>
      <vt:lpstr>IRR!Print_Area</vt:lpstr>
      <vt:lpstr>'IRR (CDM)'!Print_Area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</dc:creator>
  <cp:lastModifiedBy>acer</cp:lastModifiedBy>
  <cp:lastPrinted>2011-12-21T06:34:22Z</cp:lastPrinted>
  <dcterms:created xsi:type="dcterms:W3CDTF">2011-10-12T02:28:03Z</dcterms:created>
  <dcterms:modified xsi:type="dcterms:W3CDTF">2012-12-24T05:15:59Z</dcterms:modified>
</cp:coreProperties>
</file>