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45" windowWidth="19170" windowHeight="5940" tabRatio="875"/>
  </bookViews>
  <sheets>
    <sheet name="Wacc" sheetId="5" r:id="rId1"/>
    <sheet name="beta total" sheetId="17" state="hidden" r:id="rId2"/>
    <sheet name="TJLP" sheetId="32" r:id="rId3"/>
    <sheet name="T.Notes" sheetId="33" r:id="rId4"/>
    <sheet name="Returns by year" sheetId="16" r:id="rId5"/>
    <sheet name="EMBI+" sheetId="26" r:id="rId6"/>
    <sheet name="Beta US" sheetId="31" r:id="rId7"/>
    <sheet name="Target Debt" sheetId="34" r:id="rId8"/>
  </sheets>
  <externalReferences>
    <externalReference r:id="rId9"/>
    <externalReference r:id="rId10"/>
  </externalReferences>
  <definedNames>
    <definedName name="__123Graph_AGRAPH1" hidden="1">[1]apports!$H$151:$H$162</definedName>
    <definedName name="__123Graph_ARECENT" hidden="1">'[2]Les Cèdres'!#REF!</definedName>
    <definedName name="__123Graph_BGRAPH1" hidden="1">[1]apports!$I$151:$I$162</definedName>
    <definedName name="__123Graph_BRECENT" hidden="1">'[2]Les Cèdres'!#REF!</definedName>
    <definedName name="__123Graph_CGRAPH1" hidden="1">[1]apports!$H$163:$H$173</definedName>
    <definedName name="__123Graph_CRECENT" hidden="1">'[2]Les Cèdres'!#REF!</definedName>
    <definedName name="__123Graph_DRECENT" hidden="1">'[2]Les Cèdres'!#REF!</definedName>
    <definedName name="__123Graph_ERECENT" hidden="1">'[2]Les Cèdres'!#REF!</definedName>
    <definedName name="_bdm.FastTrackBookmark.12_14_2005_3_58_56_PM.edm" hidden="1">#REF!</definedName>
    <definedName name="_xlnm._FilterDatabase" localSheetId="6" hidden="1">'Beta US'!#REF!</definedName>
    <definedName name="_xlnm._FilterDatabase" localSheetId="5" hidden="1">'EMBI+'!$A$2:$B$2</definedName>
    <definedName name="assumptions" localSheetId="7" hidden="1">{"clp_bs_doc",#N/A,FALSE,"CLP";"clp_is_doc",#N/A,FALSE,"CLP";"clp_cf_doc",#N/A,FALSE,"CLP";"clp_fr_doc",#N/A,FALSE,"CLP"}</definedName>
    <definedName name="assumptions" hidden="1">{"clp_bs_doc",#N/A,FALSE,"CLP";"clp_is_doc",#N/A,FALSE,"CLP";"clp_cf_doc",#N/A,FALSE,"CLP";"clp_fr_doc",#N/A,FALSE,"CLP"}</definedName>
    <definedName name="AssumSEComb" localSheetId="7" hidden="1">{"clp_bs_doc",#N/A,FALSE,"CLP";"clp_is_doc",#N/A,FALSE,"CLP";"clp_cf_doc",#N/A,FALSE,"CLP";"clp_fr_doc",#N/A,FALSE,"CLP"}</definedName>
    <definedName name="AssumSEComb" hidden="1">{"clp_bs_doc",#N/A,FALSE,"CLP";"clp_is_doc",#N/A,FALSE,"CLP";"clp_cf_doc",#N/A,FALSE,"CLP";"clp_fr_doc",#N/A,FALSE,"CLP"}</definedName>
    <definedName name="DRE_P_Flor" hidden="1">#REF!</definedName>
    <definedName name="DRE_P_Trad" hidden="1">#REF!</definedName>
    <definedName name="Flx_Flor" hidden="1">#REF!</definedName>
    <definedName name="Flx_Trad" hidden="1">#REF!</definedName>
    <definedName name="HTML_CodePage" hidden="1">1252</definedName>
    <definedName name="HTML_Control" localSheetId="1" hidden="1">{"'Sheet1'!$A$1:$G$85"}</definedName>
    <definedName name="HTML_Control" localSheetId="7" hidden="1">{"'Sheet1'!$A$1:$G$85"}</definedName>
    <definedName name="HTML_Control" hidden="1">{"'Sheet1'!$A$1:$G$85"}</definedName>
    <definedName name="HTML_Description" hidden="1">""</definedName>
    <definedName name="HTML_Email" hidden="1">""</definedName>
    <definedName name="HTML_Header" hidden="1">"Sheet1"</definedName>
    <definedName name="HTML_LastUpdate" hidden="1">"2/24/99"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4" hidden="1">TRUE</definedName>
    <definedName name="HTML_OS" hidden="1">1</definedName>
    <definedName name="HTML_PathFileMac" hidden="1">"Macintosh HD:HomePageStuff:New_Home_Page:datafile:histret.html"</definedName>
    <definedName name="HTML_Title" hidden="1">"Historical Returns on Stocks, Bonds and Bills"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Inf.G_Flor" hidden="1">#REF!</definedName>
    <definedName name="Inf.G_Trad" hidden="1">#REF!</definedName>
    <definedName name="what" localSheetId="7" hidden="1">{"clp_bs_doc",#N/A,FALSE,"CLP";"clp_is_doc",#N/A,FALSE,"CLP";"clp_cf_doc",#N/A,FALSE,"CLP";"clp_fr_doc",#N/A,FALSE,"CLP"}</definedName>
    <definedName name="what" hidden="1">{"clp_bs_doc",#N/A,FALSE,"CLP";"clp_is_doc",#N/A,FALSE,"CLP";"clp_cf_doc",#N/A,FALSE,"CLP";"clp_fr_doc",#N/A,FALSE,"CLP"}</definedName>
    <definedName name="wrn.clp_detail_doc." localSheetId="7" hidden="1">{"clp_ltd_doc",#N/A,FALSE,"CLP";"clp_om_doc",#N/A,FALSE,"CLP";"clp_ra_doc",#N/A,FALSE,"CLP";"clp_rb_doc",#N/A,FALSE,"CLP";"clp_rev_doc",#N/A,FALSE,"CLP";"clp_tax_doc",#N/A,FALSE,"CLP";"clp_wc_doc",#N/A,FALSE,"CLP";"clp_power_doc",#N/A,FALSE,"CLP"}</definedName>
    <definedName name="wrn.clp_detail_doc." hidden="1">{"clp_ltd_doc",#N/A,FALSE,"CLP";"clp_om_doc",#N/A,FALSE,"CLP";"clp_ra_doc",#N/A,FALSE,"CLP";"clp_rb_doc",#N/A,FALSE,"CLP";"clp_rev_doc",#N/A,FALSE,"CLP";"clp_tax_doc",#N/A,FALSE,"CLP";"clp_wc_doc",#N/A,FALSE,"CLP";"clp_power_doc",#N/A,FALSE,"CLP"}</definedName>
    <definedName name="wrn.clp_fs_doc." localSheetId="7" hidden="1">{"clp_bs_doc",#N/A,FALSE,"CLP";"clp_is_doc",#N/A,FALSE,"CLP";"clp_cf_doc",#N/A,FALSE,"CLP";"clp_fr_doc",#N/A,FALSE,"CLP"}</definedName>
    <definedName name="wrn.clp_fs_doc." hidden="1">{"clp_bs_doc",#N/A,FALSE,"CLP";"clp_is_doc",#N/A,FALSE,"CLP";"clp_cf_doc",#N/A,FALSE,"CLP";"clp_fr_doc",#N/A,FALSE,"CLP"}</definedName>
    <definedName name="x" localSheetId="7" hidden="1">{"clp_bs_doc",#N/A,FALSE,"CLP";"clp_is_doc",#N/A,FALSE,"CLP";"clp_cf_doc",#N/A,FALSE,"CLP";"clp_fr_doc",#N/A,FALSE,"CLP"}</definedName>
    <definedName name="x" hidden="1">{"clp_bs_doc",#N/A,FALSE,"CLP";"clp_is_doc",#N/A,FALSE,"CLP";"clp_cf_doc",#N/A,FALSE,"CLP";"clp_fr_doc",#N/A,FALSE,"CLP"}</definedName>
    <definedName name="y" localSheetId="7" hidden="1">{"clp_bs_doc",#N/A,FALSE,"CLP";"clp_is_doc",#N/A,FALSE,"CLP";"clp_cf_doc",#N/A,FALSE,"CLP";"clp_fr_doc",#N/A,FALSE,"CLP"}</definedName>
    <definedName name="y" hidden="1">{"clp_bs_doc",#N/A,FALSE,"CLP";"clp_is_doc",#N/A,FALSE,"CLP";"clp_cf_doc",#N/A,FALSE,"CLP";"clp_fr_doc",#N/A,FALSE,"CLP"}</definedName>
    <definedName name="Z_56741B30_9E05_11D4_BE09_0050040BF713_.wvu.Cols" hidden="1">#REF!</definedName>
    <definedName name="Z_56741B30_9E05_11D4_BE09_0050040BF713_.wvu.PrintTitles" hidden="1">#REF!</definedName>
    <definedName name="Z_9C764411_CC6B_11D4_A50D_00010277FBAA_.wvu.PrintArea" hidden="1">#REF!</definedName>
  </definedNames>
  <calcPr calcId="125725"/>
</workbook>
</file>

<file path=xl/calcChain.xml><?xml version="1.0" encoding="utf-8"?>
<calcChain xmlns="http://schemas.openxmlformats.org/spreadsheetml/2006/main">
  <c r="H4" i="33"/>
  <c r="E4"/>
  <c r="B4"/>
  <c r="C3" i="26" l="1"/>
  <c r="H22" i="31" l="1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21"/>
  <c r="J76" l="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21"/>
  <c r="E22" l="1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21"/>
  <c r="J10" s="1"/>
  <c r="D2" i="32"/>
  <c r="C25" i="5" l="1"/>
  <c r="C14"/>
  <c r="E36" i="34" l="1"/>
  <c r="E35"/>
  <c r="E34"/>
  <c r="E33"/>
  <c r="E32"/>
  <c r="M13" i="31" l="1"/>
  <c r="N12" l="1"/>
  <c r="N11"/>
  <c r="N14"/>
  <c r="M10"/>
  <c r="N13"/>
  <c r="M11"/>
  <c r="N9"/>
  <c r="N10"/>
  <c r="M14"/>
  <c r="M12"/>
  <c r="M9"/>
  <c r="C18" i="5"/>
  <c r="C15"/>
  <c r="C4"/>
  <c r="C93" i="16"/>
  <c r="E84"/>
  <c r="E85" s="1"/>
  <c r="E86" s="1"/>
  <c r="E87" s="1"/>
  <c r="C26" i="5"/>
  <c r="J11" i="31" s="1"/>
  <c r="J13" s="1"/>
  <c r="C19" i="5" s="1"/>
  <c r="D93" i="16"/>
  <c r="D92"/>
  <c r="D91"/>
  <c r="B93"/>
  <c r="B92"/>
  <c r="B91"/>
  <c r="E9" i="17"/>
  <c r="D9"/>
  <c r="F9"/>
  <c r="J9" s="1"/>
  <c r="H21"/>
  <c r="E10"/>
  <c r="E11"/>
  <c r="F11" s="1"/>
  <c r="J11" s="1"/>
  <c r="K11" s="1"/>
  <c r="E12"/>
  <c r="F12" s="1"/>
  <c r="E13"/>
  <c r="E14"/>
  <c r="E15"/>
  <c r="F15" s="1"/>
  <c r="G15" s="1"/>
  <c r="D10"/>
  <c r="D11"/>
  <c r="D12"/>
  <c r="D13"/>
  <c r="F13" s="1"/>
  <c r="J13" s="1"/>
  <c r="K13" s="1"/>
  <c r="D14"/>
  <c r="D15"/>
  <c r="I21"/>
  <c r="K19"/>
  <c r="F10"/>
  <c r="J10" s="1"/>
  <c r="K10" s="1"/>
  <c r="F14"/>
  <c r="G14" s="1"/>
  <c r="F6" i="16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G6"/>
  <c r="G7" s="1"/>
  <c r="G8" s="1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43" s="1"/>
  <c r="G44" s="1"/>
  <c r="G45" s="1"/>
  <c r="G46" s="1"/>
  <c r="G47" s="1"/>
  <c r="G48" s="1"/>
  <c r="G49" s="1"/>
  <c r="G50" s="1"/>
  <c r="G51" s="1"/>
  <c r="G52" s="1"/>
  <c r="G53" s="1"/>
  <c r="G54" s="1"/>
  <c r="G55" s="1"/>
  <c r="G56" s="1"/>
  <c r="G57" s="1"/>
  <c r="G58" s="1"/>
  <c r="G59" s="1"/>
  <c r="G60" s="1"/>
  <c r="G61" s="1"/>
  <c r="G62" s="1"/>
  <c r="G63" s="1"/>
  <c r="G64" s="1"/>
  <c r="G65" s="1"/>
  <c r="G66" s="1"/>
  <c r="G67" s="1"/>
  <c r="G68" s="1"/>
  <c r="G69" s="1"/>
  <c r="G70" s="1"/>
  <c r="G71" s="1"/>
  <c r="G72" s="1"/>
  <c r="G73" s="1"/>
  <c r="G74" s="1"/>
  <c r="G75" s="1"/>
  <c r="G76" s="1"/>
  <c r="G77" s="1"/>
  <c r="G78" s="1"/>
  <c r="G79" s="1"/>
  <c r="G80" s="1"/>
  <c r="G81" s="1"/>
  <c r="G82" s="1"/>
  <c r="F84"/>
  <c r="G84"/>
  <c r="G85" s="1"/>
  <c r="G86" s="1"/>
  <c r="G87" s="1"/>
  <c r="F85"/>
  <c r="F86" s="1"/>
  <c r="F87" s="1"/>
  <c r="E6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C16" i="5" l="1"/>
  <c r="C22" s="1"/>
  <c r="C7"/>
  <c r="C9" s="1"/>
  <c r="G9" i="17"/>
  <c r="D21"/>
  <c r="L12" s="1"/>
  <c r="E21"/>
  <c r="F21" s="1"/>
  <c r="L11"/>
  <c r="L13"/>
  <c r="L9"/>
  <c r="G12"/>
  <c r="J12"/>
  <c r="K12" s="1"/>
  <c r="J15"/>
  <c r="K15" s="1"/>
  <c r="J14"/>
  <c r="K14" s="1"/>
  <c r="G13"/>
  <c r="K9"/>
  <c r="G10"/>
  <c r="G11"/>
  <c r="G93" i="16"/>
  <c r="F93"/>
  <c r="G91"/>
  <c r="C17" i="5" s="1"/>
  <c r="C20" s="1"/>
  <c r="C21" s="1"/>
  <c r="G92" i="16"/>
  <c r="C92"/>
  <c r="F92" s="1"/>
  <c r="C91"/>
  <c r="F91" s="1"/>
  <c r="C11" i="5" l="1"/>
  <c r="C28" s="1"/>
  <c r="C27"/>
  <c r="L15" i="17"/>
  <c r="L10"/>
  <c r="M21" s="1"/>
  <c r="L14"/>
  <c r="J21"/>
  <c r="K21" s="1"/>
  <c r="K25" s="1"/>
  <c r="G21"/>
  <c r="L21" l="1"/>
</calcChain>
</file>

<file path=xl/comments1.xml><?xml version="1.0" encoding="utf-8"?>
<comments xmlns="http://schemas.openxmlformats.org/spreadsheetml/2006/main">
  <authors>
    <author>cvpb</author>
  </authors>
  <commentList>
    <comment ref="H5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60 meses</t>
        </r>
      </text>
    </comment>
    <comment ref="C9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consultado Economática data de 30/09/2005.</t>
        </r>
      </text>
    </comment>
    <comment ref="C13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valor de 7/2005 - última negociação em bolsa</t>
        </r>
      </text>
    </comment>
    <comment ref="H13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Beta de 48 meses</t>
        </r>
      </text>
    </comment>
    <comment ref="C39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consultado na Bovespa em 6/03</t>
        </r>
      </text>
    </comment>
    <comment ref="D39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consultado na economatica em 6/03</t>
        </r>
      </text>
    </comment>
    <comment ref="C43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ultima cotação 07/2005</t>
        </r>
      </text>
    </comment>
  </commentList>
</comments>
</file>

<file path=xl/comments2.xml><?xml version="1.0" encoding="utf-8"?>
<comments xmlns="http://schemas.openxmlformats.org/spreadsheetml/2006/main">
  <authors>
    <author>Aswath Damodaran</author>
  </authors>
  <commentList>
    <comment ref="C2" authorId="0">
      <text>
        <r>
          <rPr>
            <b/>
            <sz val="9"/>
            <color indexed="81"/>
            <rFont val="Geneva"/>
          </rPr>
          <t>Aswath Damodaran:</t>
        </r>
        <r>
          <rPr>
            <sz val="9"/>
            <color indexed="81"/>
            <rFont val="Geneva"/>
          </rPr>
          <t xml:space="preserve">
ST: Short term (Treasury bill)
LT: Long term (Treasury bond)</t>
        </r>
      </text>
    </comment>
    <comment ref="C3" authorId="0">
      <text>
        <r>
          <rPr>
            <b/>
            <sz val="9"/>
            <color indexed="81"/>
            <rFont val="Geneva"/>
          </rPr>
          <t>Aswath Damodaran:</t>
        </r>
        <r>
          <rPr>
            <sz val="9"/>
            <color indexed="81"/>
            <rFont val="Geneva"/>
          </rPr>
          <t xml:space="preserve">
The risk premium will be computed from this year to the current year.</t>
        </r>
      </text>
    </comment>
  </commentList>
</comments>
</file>

<file path=xl/sharedStrings.xml><?xml version="1.0" encoding="utf-8"?>
<sst xmlns="http://schemas.openxmlformats.org/spreadsheetml/2006/main" count="457" uniqueCount="329">
  <si>
    <t>Source:</t>
  </si>
  <si>
    <t>BNDES</t>
  </si>
  <si>
    <t>Pre-tax Cost of Debt</t>
  </si>
  <si>
    <t>Marginal Tax Rate</t>
  </si>
  <si>
    <t>Weighted Average Cost of Capital - WACC</t>
  </si>
  <si>
    <t>Link</t>
  </si>
  <si>
    <t>http://pages.stern.nyu.edu/~adamodar/</t>
  </si>
  <si>
    <t>Calculation of Selected Company Beta and Capital Structure</t>
  </si>
  <si>
    <t xml:space="preserve"> </t>
  </si>
  <si>
    <t>Comparable</t>
  </si>
  <si>
    <t>Debt/Equity</t>
  </si>
  <si>
    <t>Debt/Total</t>
  </si>
  <si>
    <t xml:space="preserve">Levered </t>
  </si>
  <si>
    <t>Tax</t>
  </si>
  <si>
    <t>Unlevered</t>
  </si>
  <si>
    <t>Relevered</t>
  </si>
  <si>
    <t>Market Cap %</t>
  </si>
  <si>
    <t>Date of Market Cap and Total Debt</t>
  </si>
  <si>
    <t>Company</t>
  </si>
  <si>
    <t>Ticker</t>
  </si>
  <si>
    <t>Ratio</t>
  </si>
  <si>
    <t>Capital Ratio</t>
  </si>
  <si>
    <t>Beta</t>
  </si>
  <si>
    <t>Rate</t>
  </si>
  <si>
    <t>Total</t>
  </si>
  <si>
    <t>Brazil</t>
  </si>
  <si>
    <t>AES Tiete ON</t>
  </si>
  <si>
    <t>GETI3</t>
  </si>
  <si>
    <t>Tractebel ON</t>
  </si>
  <si>
    <t>TBLE3</t>
  </si>
  <si>
    <t>Gera Paranapanema ON</t>
  </si>
  <si>
    <t>GEPA3</t>
  </si>
  <si>
    <t>Cesp ON</t>
  </si>
  <si>
    <t>CESP3</t>
  </si>
  <si>
    <t>Industry Adjusted Levered Beta</t>
  </si>
  <si>
    <t>(7) Comparable companies unlevered betas equal:  Levered Beta / (1+ (1 - t) * Debt / Equity). If a reliable measure of beta is available, use it.</t>
  </si>
  <si>
    <t>(8) The unlevered industry average beta is relevered to the industry average debt / equity ratio, as follows:  Adjusted Beta = Unlevered Beta * (1+(1 - t) * Debt / Equity).</t>
  </si>
  <si>
    <t>(9) For a current list of country risk premia, see Global Valuation Group on our website and go to links, then to Damodaran Online or directly to  http://equity.stern.nyu.edu/~adamodar/</t>
  </si>
  <si>
    <t>Otherwise use comparable companies to derive a beta, as shown example above. For Barra beta use Factset or Bloomberg.  Type: Ticker Symbol "Equity" Beta</t>
  </si>
  <si>
    <t>(e)Valor de mercado das ações vezes o número de ações - ON</t>
  </si>
  <si>
    <t>http://www.blanksys.com.br/Area.asp?Area=3</t>
  </si>
  <si>
    <t>O Beta pode ser consultado em um dos sites abaixo:</t>
  </si>
  <si>
    <t>http://www.economatica.com.br/portugues/index_fla.htm</t>
  </si>
  <si>
    <t>*Na economatica deve-se utilizar a opção de amostra grátis</t>
  </si>
  <si>
    <t>Avg Price</t>
  </si>
  <si>
    <t>Dados em 6/03/2006</t>
  </si>
  <si>
    <t>Year</t>
  </si>
  <si>
    <t>Customixed Geometric risk premium estimator</t>
  </si>
  <si>
    <t>What is your riskfree rate?</t>
  </si>
  <si>
    <t>LT</t>
  </si>
  <si>
    <t>Estimates of risk premiums from 1928, over the last 40 years and over the last 10 years</t>
  </si>
  <si>
    <t>Enter your starting year</t>
  </si>
  <si>
    <t>are provided at the bottom of this table.</t>
  </si>
  <si>
    <t>Annual Returns on Investments in</t>
  </si>
  <si>
    <t>Compounded Value of $ 100</t>
  </si>
  <si>
    <t>Stocks</t>
  </si>
  <si>
    <t>T.Bills</t>
  </si>
  <si>
    <t>T.Bonds</t>
  </si>
  <si>
    <t>Risk Premium</t>
  </si>
  <si>
    <t>Stocks - T.Bills</t>
  </si>
  <si>
    <t>Stocks - T.Bonds</t>
  </si>
  <si>
    <t>CMIG3</t>
  </si>
  <si>
    <t>CPLE3</t>
  </si>
  <si>
    <t>CEMIG ON</t>
  </si>
  <si>
    <t>COPEL ON</t>
  </si>
  <si>
    <t>CPFL Geração ON</t>
  </si>
  <si>
    <t>CPFG3</t>
  </si>
  <si>
    <t xml:space="preserve">Unlevered BETA </t>
  </si>
  <si>
    <t>Total Debt*</t>
  </si>
  <si>
    <t>* in millions of R$</t>
  </si>
  <si>
    <t xml:space="preserve">Target Debt / Equity </t>
  </si>
  <si>
    <t>Market Cap*</t>
  </si>
  <si>
    <t>Arithmetic Average - Annual Returns</t>
  </si>
  <si>
    <t>JP Morgan</t>
  </si>
  <si>
    <t>Risk - EMBI</t>
  </si>
  <si>
    <t>Date</t>
  </si>
  <si>
    <t>Parameter</t>
  </si>
  <si>
    <t>Source</t>
  </si>
  <si>
    <t>Instructions:</t>
  </si>
  <si>
    <t>2. Scroll down to Data Sets</t>
  </si>
  <si>
    <t>3. Select "Historical data on Stocks, Bonds and Bills - US" (Spreadsheet available for download)</t>
  </si>
  <si>
    <t>Rf - Risk-Free Rate</t>
  </si>
  <si>
    <t>Rm - Equity Risk Premium</t>
  </si>
  <si>
    <t>Rc - Estimated Country Risk Premium</t>
  </si>
  <si>
    <t>t - Marginal Tax Rate</t>
  </si>
  <si>
    <t>Damodaran website</t>
  </si>
  <si>
    <t>Unlevered Beta</t>
  </si>
  <si>
    <t>Industry Name</t>
  </si>
  <si>
    <t>Ke - Cost of Equity - CAPM (Capital Asset Pricing Model)</t>
  </si>
  <si>
    <t>1. Select Updated Data on the left-side menu</t>
  </si>
  <si>
    <t>Source: JP Morgan www.morganmarkets.com</t>
  </si>
  <si>
    <r>
      <rPr>
        <sz val="9"/>
        <rFont val="Calibri"/>
        <family val="2"/>
      </rPr>
      <t>β</t>
    </r>
    <r>
      <rPr>
        <sz val="9"/>
        <rFont val="Arial"/>
        <family val="2"/>
      </rPr>
      <t xml:space="preserve"> - Adjusted Industry Beta</t>
    </r>
  </si>
  <si>
    <r>
      <t xml:space="preserve">Ke = Rf + </t>
    </r>
    <r>
      <rPr>
        <sz val="9"/>
        <rFont val="Calibri"/>
        <family val="2"/>
      </rPr>
      <t>β*</t>
    </r>
    <r>
      <rPr>
        <sz val="9"/>
        <rFont val="Arial"/>
        <family val="2"/>
      </rPr>
      <t>Rm + Rc</t>
    </r>
  </si>
  <si>
    <t>Source: http://finance.yahoo.com/q/hp?s=%5ETNX</t>
  </si>
  <si>
    <t>10-YEAR TREASURY NOTE (^TNX)</t>
  </si>
  <si>
    <t>Open</t>
  </si>
  <si>
    <t>Close</t>
  </si>
  <si>
    <t xml:space="preserve">WACC Electric Generation </t>
  </si>
  <si>
    <t>Ke' - Cost of Equity - real</t>
  </si>
  <si>
    <t>Kd' - After-tax Cost of Debt - real</t>
  </si>
  <si>
    <t>Cost of Capital (WACC) - real</t>
  </si>
  <si>
    <t>WACC = (Kd x Pd)+(Ke x Pe)</t>
  </si>
  <si>
    <t>WACC = (Kd' x Pd)+(Ke' x Pe)</t>
  </si>
  <si>
    <t>Company Name</t>
  </si>
  <si>
    <t>Ticker Symbol</t>
  </si>
  <si>
    <t>Value Line Beta</t>
  </si>
  <si>
    <t>Power</t>
  </si>
  <si>
    <t>AES Corp.</t>
  </si>
  <si>
    <t>AES</t>
  </si>
  <si>
    <t>Ballard Power Sys.</t>
  </si>
  <si>
    <t>BLDP</t>
  </si>
  <si>
    <t>Energy Conversion</t>
  </si>
  <si>
    <t>ENER</t>
  </si>
  <si>
    <t>ESLR</t>
  </si>
  <si>
    <t>Headwaters Inc.</t>
  </si>
  <si>
    <t>HW</t>
  </si>
  <si>
    <t>Hoku Scientific Inc</t>
  </si>
  <si>
    <t>HOKU</t>
  </si>
  <si>
    <t>NRG</t>
  </si>
  <si>
    <t>ORA</t>
  </si>
  <si>
    <t>Quantum Fuel Sys. Tech Wldwid</t>
  </si>
  <si>
    <t>QTWW</t>
  </si>
  <si>
    <t>RRI</t>
  </si>
  <si>
    <t>D/E</t>
  </si>
  <si>
    <t>tax</t>
  </si>
  <si>
    <t>Re-levered Beta</t>
  </si>
  <si>
    <t>Market Share</t>
  </si>
  <si>
    <t>TJLP (Long term Interest Rate)</t>
  </si>
  <si>
    <t>S&amp;P500 vs 10-year T.Bond Yield</t>
  </si>
  <si>
    <t>EMBI+Brazil</t>
  </si>
  <si>
    <t>Akeena Solar Inc</t>
  </si>
  <si>
    <t>AKNS</t>
  </si>
  <si>
    <t>Aventine Renewable Energy Hld</t>
  </si>
  <si>
    <t>BioFuel Energy Corp</t>
  </si>
  <si>
    <t>BIOF</t>
  </si>
  <si>
    <t>China Clean Energy Inc</t>
  </si>
  <si>
    <t>CCGY</t>
  </si>
  <si>
    <t>Covanta Holding Corp.</t>
  </si>
  <si>
    <t>CVA</t>
  </si>
  <si>
    <t>Daystar Technologies Inc</t>
  </si>
  <si>
    <t>DSTI</t>
  </si>
  <si>
    <t>EDP - Energias de Portugal</t>
  </si>
  <si>
    <t>EDPFY</t>
  </si>
  <si>
    <t>Evergreen Solar Inc.</t>
  </si>
  <si>
    <t>First Solar Inc.</t>
  </si>
  <si>
    <t>FSLR</t>
  </si>
  <si>
    <t>Green Plains Renewable Energy</t>
  </si>
  <si>
    <t>GPRE</t>
  </si>
  <si>
    <t>LDK Solar Company Ltd</t>
  </si>
  <si>
    <t>LDK</t>
  </si>
  <si>
    <t>NRG Energy</t>
  </si>
  <si>
    <t>Ocean Power Technologies Inc</t>
  </si>
  <si>
    <t>OPTT</t>
  </si>
  <si>
    <t>Ormat Technologies</t>
  </si>
  <si>
    <t>Pacific Ethanol</t>
  </si>
  <si>
    <t>PEIX</t>
  </si>
  <si>
    <t>SunPower Corp.</t>
  </si>
  <si>
    <t>Energy Quest Inc</t>
  </si>
  <si>
    <t>EQST</t>
  </si>
  <si>
    <t>SPWRA</t>
  </si>
  <si>
    <t xml:space="preserve">http://www.bcb.gov.br/pec/metas/InflationTargetingTable.pdf </t>
  </si>
  <si>
    <t>Relevered Beta 2008 (mkt. weighted)</t>
  </si>
  <si>
    <t>APR / JUN 2009</t>
  </si>
  <si>
    <t>JAN / MAR 2009</t>
  </si>
  <si>
    <t>OCT / DEC 2008</t>
  </si>
  <si>
    <t>JUL / SEP 2008</t>
  </si>
  <si>
    <t>APR / JUN 2008</t>
  </si>
  <si>
    <t>JAN / MAR 2008</t>
  </si>
  <si>
    <t>OCT / DEC 2007</t>
  </si>
  <si>
    <t>JUL / SEP 2007</t>
  </si>
  <si>
    <t>APR / JUN 2007</t>
  </si>
  <si>
    <t>JAN / MAR 2007</t>
  </si>
  <si>
    <t>OCT /DEC 2006</t>
  </si>
  <si>
    <t>JUL / SEP 2006</t>
  </si>
  <si>
    <t>APR /JUN 2006</t>
  </si>
  <si>
    <t>JAN / MAR 2006</t>
  </si>
  <si>
    <t>OCT /DEC 2005</t>
  </si>
  <si>
    <t>JUL / SEP 2005</t>
  </si>
  <si>
    <t>APR /JUN 2005</t>
  </si>
  <si>
    <t>JAN / MAR 2005</t>
  </si>
  <si>
    <t>OCT /DEC 2004</t>
  </si>
  <si>
    <t>JUL / SEP 2004</t>
  </si>
  <si>
    <t>APR /JUN 2004</t>
  </si>
  <si>
    <t>JAN / MAR 2004</t>
  </si>
  <si>
    <t>OCT /DEC 2003</t>
  </si>
  <si>
    <t>JUL / SEP 2003</t>
  </si>
  <si>
    <t>APR /JUN 2003</t>
  </si>
  <si>
    <t>JAN / MAR 2003</t>
  </si>
  <si>
    <t>TJLP</t>
  </si>
  <si>
    <t>Credit Risk Rate</t>
  </si>
  <si>
    <t>BNDES remuneration</t>
  </si>
  <si>
    <t>Taxes calculated based on an assumed percentage over the gross revenue</t>
  </si>
  <si>
    <t>a- Financial Cost</t>
  </si>
  <si>
    <t>(a+b+c)</t>
  </si>
  <si>
    <t>Kd = (a+b+c)*(1-t)</t>
  </si>
  <si>
    <t>Kd' = [(1+Kd)/(1+π)-1]</t>
  </si>
  <si>
    <t>5-year average</t>
  </si>
  <si>
    <t>1-year average</t>
  </si>
  <si>
    <t>30-YEAR TREASURY NOTE (^TYX)</t>
  </si>
  <si>
    <t>Source: http://finance.yahoo.com/q/hp?s=%5ETYX</t>
  </si>
  <si>
    <t>Federal Reserve</t>
  </si>
  <si>
    <t>http://www.federalreserve.gov/econresdata/researchdata.htm</t>
  </si>
  <si>
    <t>Period</t>
  </si>
  <si>
    <t xml:space="preserve">http://pages.stern.nyu.edu/~adamodar/ </t>
  </si>
  <si>
    <t>2. Scroll down to the table below</t>
  </si>
  <si>
    <t>Source: http://www.federalreserve.gov/econresdata/researchdata.htm</t>
  </si>
  <si>
    <t xml:space="preserve">       π' - US expected inflation</t>
  </si>
  <si>
    <t>π - Inflation Forecast</t>
  </si>
  <si>
    <t>OCT / DEC 2009</t>
  </si>
  <si>
    <t>JUL / SEP 2009</t>
  </si>
  <si>
    <t>1980-2009</t>
  </si>
  <si>
    <t>1928-2009</t>
  </si>
  <si>
    <t>2000-2009</t>
  </si>
  <si>
    <t>RRI Energy</t>
  </si>
  <si>
    <t>AVRNQ</t>
  </si>
  <si>
    <t>Market weighted average Beta US power Co. re-levered to Brazilian leverage</t>
  </si>
  <si>
    <t>b- BNDES Spread</t>
  </si>
  <si>
    <t>c- Credit Risk Rate</t>
  </si>
  <si>
    <t>Brazilian inflation targeting</t>
  </si>
  <si>
    <t>Market Cap</t>
  </si>
  <si>
    <t>Wd - Target Debt / Total Capital</t>
  </si>
  <si>
    <t>We - Target Equity / Total Capital</t>
  </si>
  <si>
    <t>Number of Projects</t>
  </si>
  <si>
    <t>Amount Financed</t>
  </si>
  <si>
    <t>Investment Expected</t>
  </si>
  <si>
    <t>Leverage</t>
  </si>
  <si>
    <t>Large Hydros</t>
  </si>
  <si>
    <t>Thermos</t>
  </si>
  <si>
    <t>Small Hydros</t>
  </si>
  <si>
    <t>Biomass</t>
  </si>
  <si>
    <t>Wind Power</t>
  </si>
  <si>
    <t>Vista International Tech</t>
  </si>
  <si>
    <t>VVIT</t>
  </si>
  <si>
    <t>Mass Megawatts Wind Power Inc.</t>
  </si>
  <si>
    <t>MMGW</t>
  </si>
  <si>
    <t>New Green technologies Inc</t>
  </si>
  <si>
    <t>NGRN</t>
  </si>
  <si>
    <t>Chapeau Inc</t>
  </si>
  <si>
    <t>CPEU</t>
  </si>
  <si>
    <t>Market Debt to Capital</t>
  </si>
  <si>
    <t>TIPSY10</t>
  </si>
  <si>
    <t>http://www.bndes.gov.br/SiteBNDES/bndes/bndes_pt/Institucional/Apoio_Financeiro/Custos_Financeiros/Taxa_de_Juros_de_Longo_Prazo_TJLP/index.html</t>
  </si>
  <si>
    <t>http://www.bndes.gov.br/SiteBNDES/export/sites/default/bndes_pt/Galerias/Arquivos/conhecimento/bnset/Set2901.pdf</t>
  </si>
  <si>
    <t>Central Bank of Brazil</t>
  </si>
  <si>
    <t>Kd - Cost of Debt (BNDES Interest Rate)</t>
  </si>
  <si>
    <t>Rfr - Risk-Free Rate real</t>
  </si>
  <si>
    <t>Rfr = [(1+Rf)/(1+π)-1]</t>
  </si>
  <si>
    <t>Ke - Cost of Equity - nominal USD</t>
  </si>
  <si>
    <t>Kebr - Cost of Equity - nominal BRL</t>
  </si>
  <si>
    <r>
      <t>Kebr = (1+Ke)*(1+</t>
    </r>
    <r>
      <rPr>
        <sz val="9"/>
        <rFont val="Calibri"/>
        <family val="2"/>
      </rPr>
      <t>π)/(1+π')-1</t>
    </r>
  </si>
  <si>
    <t>Ke' = Rfr + β*Rm + Rc</t>
  </si>
  <si>
    <t xml:space="preserve">10-year T.Notes minus 10-year TIPS </t>
  </si>
  <si>
    <t>Average BNDES Financing for SHPP</t>
  </si>
  <si>
    <t>Type</t>
  </si>
  <si>
    <t>Source: BNDES Presentation, "II Forum ABEEólica Canal Energia - Competitividade e Formação de Preços para o Leilão de Eólica," October 2009, slide 13</t>
  </si>
  <si>
    <t>http://www.canalenergia.com.br/zpublisher/secoes/Especial_Biblioteca.asp?IDE=14</t>
  </si>
  <si>
    <t>Cost of Capital (WACC) - nominal BRL</t>
  </si>
  <si>
    <t>Kd - After-tax Cost of Debt - nominal BRL</t>
  </si>
  <si>
    <t>http://www.receita.fazenda.gov.br/Aliquotas/ContribCsll/Aliquotas.htm http://www.receita.fazenda.gov.br/Aliquotas/ContribPj.htm</t>
  </si>
  <si>
    <t>Secretariat of the Federal Revenue of Brazil</t>
  </si>
  <si>
    <t>Re-levered Beta Brazil</t>
  </si>
  <si>
    <t>average D/E from sector in Brazil</t>
  </si>
  <si>
    <t>Reference Date: Jul 2010</t>
  </si>
  <si>
    <t>APR / JUN 2010</t>
  </si>
  <si>
    <t>JAN / MAR 2010</t>
  </si>
  <si>
    <t>10-year US Treasury Yield</t>
  </si>
  <si>
    <t>www.ipeadata.gov.br</t>
  </si>
  <si>
    <t>1. Go to "Updated data" on the left menu</t>
  </si>
  <si>
    <t>3. 1/10(January 2010) - US</t>
  </si>
  <si>
    <t>Market D/E</t>
  </si>
  <si>
    <t>Suntech Power Hldgs.</t>
  </si>
  <si>
    <t>STP</t>
  </si>
  <si>
    <t>Mirant Corporation</t>
  </si>
  <si>
    <t>MIR</t>
  </si>
  <si>
    <t>Amer. Superconductor</t>
  </si>
  <si>
    <t>AMSC</t>
  </si>
  <si>
    <t>Canadian Solar Inc</t>
  </si>
  <si>
    <t>CSIQ</t>
  </si>
  <si>
    <t>Solarfun Power Holdings Co.</t>
  </si>
  <si>
    <t>SOLF</t>
  </si>
  <si>
    <t>Capstone Turbine</t>
  </si>
  <si>
    <t>CPST</t>
  </si>
  <si>
    <t>FuelCell Energy</t>
  </si>
  <si>
    <t>FCEL</t>
  </si>
  <si>
    <t>Apollo Solar Energy Inc</t>
  </si>
  <si>
    <t>ASOE</t>
  </si>
  <si>
    <t>Active Power</t>
  </si>
  <si>
    <t>ACPW</t>
  </si>
  <si>
    <t>Lightbridge Corp</t>
  </si>
  <si>
    <t>LTBR</t>
  </si>
  <si>
    <t>Titan Energy Worldwide Inc</t>
  </si>
  <si>
    <t>TEWI</t>
  </si>
  <si>
    <t>Balaton Power Inc</t>
  </si>
  <si>
    <t>BPWRF</t>
  </si>
  <si>
    <t>Medis Technologies</t>
  </si>
  <si>
    <t>MDTL</t>
  </si>
  <si>
    <t>MMC Energy Inc</t>
  </si>
  <si>
    <t>MMCE</t>
  </si>
  <si>
    <t>Global Energy Holdings Group</t>
  </si>
  <si>
    <t>GNH</t>
  </si>
  <si>
    <t>China Nuvo Solar Energy Inc</t>
  </si>
  <si>
    <t>CNUV</t>
  </si>
  <si>
    <t>VeraSun Energy</t>
  </si>
  <si>
    <t>VSUNQ</t>
  </si>
  <si>
    <t>Nova Biosource Fuels Inc</t>
  </si>
  <si>
    <t>NBFAQ</t>
  </si>
  <si>
    <t>Carthew Bay Technologies Inc</t>
  </si>
  <si>
    <t>CWBYF</t>
  </si>
  <si>
    <t>Pure Transit Technologies Inc</t>
  </si>
  <si>
    <t>PTTL</t>
  </si>
  <si>
    <t>GeoBio Energy Inc.</t>
  </si>
  <si>
    <t>GBOE</t>
  </si>
  <si>
    <t>Commerce Energy Group Inc</t>
  </si>
  <si>
    <t>CMNR</t>
  </si>
  <si>
    <t>Hydrogen Corp</t>
  </si>
  <si>
    <t>HYDGQ</t>
  </si>
  <si>
    <t>Composite Technology Inc</t>
  </si>
  <si>
    <t>CPTC</t>
  </si>
  <si>
    <t>Ascent Solar Technologies Inc</t>
  </si>
  <si>
    <t>ASTI</t>
  </si>
  <si>
    <t>China Sunergy Company Ltd</t>
  </si>
  <si>
    <t>CSUN</t>
  </si>
  <si>
    <t>Comverge Inc</t>
  </si>
  <si>
    <t>COMV</t>
  </si>
  <si>
    <t>EnerNOC Inc.</t>
  </si>
  <si>
    <t>ENOC</t>
  </si>
  <si>
    <t xml:space="preserve"> ND</t>
  </si>
  <si>
    <t>August 2010</t>
  </si>
  <si>
    <t>http://www.bndes.gov.br/SiteBNDES/bndes/bndes_pt/Institucional/Apoio_Financeiro/Produtos/FINEM/meio_ambiente.html</t>
  </si>
</sst>
</file>

<file path=xl/styles.xml><?xml version="1.0" encoding="utf-8"?>
<styleSheet xmlns="http://schemas.openxmlformats.org/spreadsheetml/2006/main">
  <numFmts count="29">
    <numFmt numFmtId="164" formatCode="_(* #,##0_);_(* \(#,##0\);_(* &quot;-&quot;_);_(@_)"/>
    <numFmt numFmtId="165" formatCode="_(* #,##0.00_);_(* \(#,##0.00\);_(* &quot;-&quot;??_);_(@_)"/>
    <numFmt numFmtId="166" formatCode="_(&quot;$&quot;* #,##0.00_);_(&quot;$&quot;* \(#,##0.00\);_(&quot;$&quot;* &quot;-&quot;??_);_(@_)"/>
    <numFmt numFmtId="167" formatCode="0.0%"/>
    <numFmt numFmtId="168" formatCode="0.00000000000%"/>
    <numFmt numFmtId="169" formatCode="[$-409]d\-mmm\-yy;@"/>
    <numFmt numFmtId="170" formatCode="0.000"/>
    <numFmt numFmtId="171" formatCode="_(* #,##0.0_);_(* \(#,##0.0\);_(* &quot;-&quot;??_);_(@_)"/>
    <numFmt numFmtId="172" formatCode="_(* #,##0_);_(* \(#,##0\);_(* &quot;-&quot;??_);_(@_)"/>
    <numFmt numFmtId="173" formatCode="General_)"/>
    <numFmt numFmtId="174" formatCode="#,##0.0_);\(#,##0.0\)"/>
    <numFmt numFmtId="175" formatCode="_-[$€-2]* #,##0.00_-;\-[$€-2]* #,##0.00_-;_-[$€-2]* &quot;-&quot;??_-"/>
    <numFmt numFmtId="176" formatCode="0.000000"/>
    <numFmt numFmtId="177" formatCode="mmm\-yyyy"/>
    <numFmt numFmtId="178" formatCode="&quot;$&quot;#,##0\ ;\(&quot;$&quot;#,##0\)"/>
    <numFmt numFmtId="179" formatCode="#,##0.0_);\(#,##0.0\);&quot;-&quot;?"/>
    <numFmt numFmtId="180" formatCode="#,##0.0_);[Red]\(#,##0.0\)"/>
    <numFmt numFmtId="181" formatCode="mmm\-d\-yyyy"/>
    <numFmt numFmtId="182" formatCode="#,##0.00\x_);[Red]\(#,##0.00\x\);&quot;--  &quot;"/>
    <numFmt numFmtId="183" formatCode="d\-mmm\-yyyy"/>
    <numFmt numFmtId="184" formatCode="#,##0.00&quot;¢/kWh&quot;"/>
    <numFmt numFmtId="185" formatCode="#,##0;\(#,##0\)"/>
    <numFmt numFmtId="186" formatCode="_-* #,##0_-;\-* #,##0_-;_-* &quot;-&quot;??_-;_-@_-"/>
    <numFmt numFmtId="187" formatCode="mm/dd/yy"/>
    <numFmt numFmtId="188" formatCode="0_);\(0\)"/>
    <numFmt numFmtId="189" formatCode="&quot;$&quot;#,##0.0"/>
    <numFmt numFmtId="190" formatCode="#,##0,_);\(#,##0,\)"/>
    <numFmt numFmtId="191" formatCode="&quot;$&quot;#,##0.00"/>
    <numFmt numFmtId="192" formatCode="m/d/yy;@"/>
  </numFmts>
  <fonts count="7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1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b/>
      <sz val="11"/>
      <color indexed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22"/>
      <name val="UBSHeadline"/>
      <family val="1"/>
    </font>
    <font>
      <sz val="10"/>
      <color indexed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sz val="8"/>
      <color indexed="10"/>
      <name val="Arial"/>
      <family val="2"/>
    </font>
    <font>
      <sz val="10"/>
      <color indexed="14"/>
      <name val="Arial"/>
      <family val="2"/>
    </font>
    <font>
      <sz val="10"/>
      <name val="Courier"/>
      <family val="3"/>
    </font>
    <font>
      <sz val="12"/>
      <name val="Helv"/>
    </font>
    <font>
      <sz val="10"/>
      <name val="Geneva"/>
    </font>
    <font>
      <sz val="8"/>
      <name val="Geneva"/>
    </font>
    <font>
      <sz val="14"/>
      <color indexed="10"/>
      <name val="Times"/>
      <family val="1"/>
    </font>
    <font>
      <sz val="14"/>
      <color indexed="10"/>
      <name val="Geneva"/>
    </font>
    <font>
      <sz val="12"/>
      <name val="Times"/>
      <family val="1"/>
    </font>
    <font>
      <b/>
      <sz val="12"/>
      <name val="Times"/>
      <family val="1"/>
    </font>
    <font>
      <i/>
      <sz val="12"/>
      <name val="Times"/>
      <family val="1"/>
    </font>
    <font>
      <sz val="12"/>
      <color indexed="10"/>
      <name val="Times"/>
      <family val="1"/>
    </font>
    <font>
      <b/>
      <i/>
      <sz val="12"/>
      <name val="Times"/>
      <family val="1"/>
    </font>
    <font>
      <b/>
      <sz val="9"/>
      <color indexed="81"/>
      <name val="Geneva"/>
    </font>
    <font>
      <sz val="9"/>
      <color indexed="81"/>
      <name val="Geneva"/>
    </font>
    <font>
      <b/>
      <sz val="10"/>
      <color indexed="17"/>
      <name val="Arial"/>
      <family val="2"/>
    </font>
    <font>
      <b/>
      <u/>
      <sz val="10"/>
      <color indexed="12"/>
      <name val="Arial"/>
      <family val="2"/>
    </font>
    <font>
      <b/>
      <sz val="10"/>
      <color indexed="9"/>
      <name val="Arial"/>
      <family val="2"/>
    </font>
    <font>
      <sz val="12"/>
      <name val="New Century Schlbk"/>
    </font>
    <font>
      <sz val="8"/>
      <color indexed="18"/>
      <name val="Arial"/>
      <family val="2"/>
    </font>
    <font>
      <sz val="12"/>
      <name val="¹ÙÅÁÃ¼"/>
      <charset val="129"/>
    </font>
    <font>
      <sz val="10"/>
      <name val="Times New Roman"/>
      <family val="1"/>
    </font>
    <font>
      <sz val="12"/>
      <name val="Tms Rmn"/>
    </font>
    <font>
      <sz val="12"/>
      <name val="±¼¸²Ã¼"/>
      <charset val="129"/>
    </font>
    <font>
      <sz val="5.5"/>
      <name val="Helv"/>
      <family val="2"/>
    </font>
    <font>
      <b/>
      <sz val="6"/>
      <name val="Helv"/>
    </font>
    <font>
      <sz val="9"/>
      <name val="Trebuchet MS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sz val="10"/>
      <color indexed="12"/>
      <name val="Trebuchet MS"/>
      <family val="2"/>
    </font>
    <font>
      <sz val="9"/>
      <name val="Arial"/>
      <family val="2"/>
    </font>
    <font>
      <sz val="7"/>
      <name val="Small Fonts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indexed="13"/>
      <name val="Arial"/>
      <family val="2"/>
    </font>
    <font>
      <sz val="10"/>
      <name val="MS Sans Serif"/>
      <family val="2"/>
    </font>
    <font>
      <sz val="8"/>
      <color indexed="10"/>
      <name val="Arial"/>
      <family val="2"/>
    </font>
    <font>
      <b/>
      <u/>
      <sz val="12"/>
      <name val="Arial"/>
      <family val="2"/>
    </font>
    <font>
      <b/>
      <i/>
      <sz val="9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b/>
      <sz val="9"/>
      <name val="Arial"/>
      <family val="2"/>
    </font>
    <font>
      <u/>
      <sz val="9"/>
      <color indexed="12"/>
      <name val="Arial"/>
      <family val="2"/>
    </font>
    <font>
      <sz val="9"/>
      <name val="Calibri"/>
      <family val="2"/>
    </font>
    <font>
      <i/>
      <sz val="10"/>
      <name val="Verdana"/>
      <family val="2"/>
    </font>
    <font>
      <sz val="10"/>
      <name val="Arial"/>
      <family val="2"/>
    </font>
    <font>
      <sz val="9"/>
      <color theme="1"/>
      <name val="Arial"/>
      <family val="2"/>
    </font>
    <font>
      <sz val="12"/>
      <color theme="3"/>
      <name val="Arial"/>
      <family val="2"/>
    </font>
    <font>
      <i/>
      <sz val="10"/>
      <name val="Verdana"/>
      <family val="2"/>
    </font>
    <font>
      <i/>
      <sz val="12"/>
      <name val="Times"/>
    </font>
    <font>
      <b/>
      <sz val="9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3" fontId="26" fillId="0" borderId="0" applyFont="0" applyFill="0" applyBorder="0" applyAlignment="0" applyProtection="0"/>
    <xf numFmtId="184" fontId="40" fillId="0" borderId="0" applyFont="0" applyFill="0" applyBorder="0" applyAlignment="0" applyProtection="0"/>
    <xf numFmtId="3" fontId="41" fillId="0" borderId="1" applyNumberFormat="0" applyFill="0" applyBorder="0" applyAlignment="0" applyProtection="0"/>
    <xf numFmtId="185" fontId="1" fillId="0" borderId="0" applyBorder="0"/>
    <xf numFmtId="164" fontId="2" fillId="0" borderId="1"/>
    <xf numFmtId="10" fontId="26" fillId="0" borderId="0" applyFont="0" applyFill="0" applyBorder="0" applyAlignment="0" applyProtection="0"/>
    <xf numFmtId="9" fontId="42" fillId="0" borderId="0" applyFont="0" applyFill="0" applyBorder="0" applyAlignment="0" applyProtection="0"/>
    <xf numFmtId="37" fontId="25" fillId="0" borderId="0"/>
    <xf numFmtId="186" fontId="1" fillId="0" borderId="0" applyFont="0" applyFill="0" applyBorder="0" applyAlignment="0" applyProtection="0"/>
    <xf numFmtId="187" fontId="43" fillId="0" borderId="0" applyFont="0" applyFill="0" applyBorder="0" applyAlignment="0" applyProtection="0"/>
    <xf numFmtId="3" fontId="10" fillId="0" borderId="0" applyNumberFormat="0" applyFill="0" applyBorder="0" applyAlignment="0">
      <alignment horizontal="left"/>
    </xf>
    <xf numFmtId="188" fontId="43" fillId="0" borderId="0" applyFont="0" applyFill="0" applyBorder="0" applyAlignment="0" applyProtection="0"/>
    <xf numFmtId="189" fontId="43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/>
    <xf numFmtId="3" fontId="46" fillId="0" borderId="0" applyNumberFormat="0" applyBorder="0"/>
    <xf numFmtId="167" fontId="46" fillId="2" borderId="0" applyNumberFormat="0" applyAlignment="0"/>
    <xf numFmtId="173" fontId="47" fillId="0" borderId="0">
      <alignment horizontal="left"/>
    </xf>
    <xf numFmtId="179" fontId="48" fillId="0" borderId="0" applyFont="0" applyFill="0" applyBorder="0" applyAlignment="0" applyProtection="0"/>
    <xf numFmtId="3" fontId="49" fillId="0" borderId="0" applyFont="0" applyFill="0" applyBorder="0" applyAlignment="0" applyProtection="0"/>
    <xf numFmtId="4" fontId="11" fillId="0" borderId="0"/>
    <xf numFmtId="178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181" fontId="5" fillId="3" borderId="0" applyFont="0" applyFill="0" applyBorder="0" applyAlignment="0" applyProtection="0"/>
    <xf numFmtId="177" fontId="11" fillId="0" borderId="2"/>
    <xf numFmtId="183" fontId="1" fillId="0" borderId="0" applyFill="0" applyBorder="0"/>
    <xf numFmtId="176" fontId="1" fillId="0" borderId="0">
      <alignment horizontal="left" wrapText="1"/>
    </xf>
    <xf numFmtId="175" fontId="1" fillId="0" borderId="0" applyFont="0" applyFill="0" applyBorder="0" applyAlignment="0" applyProtection="0"/>
    <xf numFmtId="2" fontId="49" fillId="0" borderId="0" applyFont="0" applyFill="0" applyBorder="0" applyAlignment="0" applyProtection="0"/>
    <xf numFmtId="0" fontId="15" fillId="0" borderId="3" applyNumberFormat="0" applyAlignment="0" applyProtection="0">
      <alignment horizontal="left" vertical="center"/>
    </xf>
    <xf numFmtId="0" fontId="15" fillId="0" borderId="4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24" fillId="0" borderId="0"/>
    <xf numFmtId="174" fontId="52" fillId="0" borderId="0"/>
    <xf numFmtId="37" fontId="53" fillId="4" borderId="0" applyNumberFormat="0" applyFont="0" applyBorder="0" applyAlignment="0">
      <protection locked="0"/>
    </xf>
    <xf numFmtId="3" fontId="22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37" fontId="5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90" fontId="55" fillId="0" borderId="2" applyFont="0" applyFill="0" applyBorder="0" applyAlignment="0" applyProtection="0"/>
    <xf numFmtId="0" fontId="2" fillId="0" borderId="0"/>
    <xf numFmtId="0" fontId="26" fillId="0" borderId="0"/>
    <xf numFmtId="0" fontId="1" fillId="0" borderId="0"/>
    <xf numFmtId="0" fontId="2" fillId="0" borderId="0"/>
    <xf numFmtId="180" fontId="10" fillId="0" borderId="0"/>
    <xf numFmtId="182" fontId="5" fillId="0" borderId="0" applyFont="0" applyFill="0" applyBorder="0" applyAlignment="0" applyProtection="0"/>
    <xf numFmtId="40" fontId="56" fillId="5" borderId="0">
      <alignment horizontal="right"/>
    </xf>
    <xf numFmtId="0" fontId="57" fillId="6" borderId="0">
      <alignment horizontal="center"/>
    </xf>
    <xf numFmtId="0" fontId="39" fillId="7" borderId="0"/>
    <xf numFmtId="0" fontId="37" fillId="5" borderId="0" applyBorder="0">
      <alignment horizontal="centerContinuous"/>
    </xf>
    <xf numFmtId="0" fontId="58" fillId="7" borderId="0" applyBorder="0">
      <alignment horizontal="centerContinuous"/>
    </xf>
    <xf numFmtId="173" fontId="17" fillId="0" borderId="2">
      <alignment vertical="center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9" fillId="8" borderId="0" applyNumberFormat="0" applyFont="0" applyBorder="0" applyAlignment="0" applyProtection="0"/>
    <xf numFmtId="172" fontId="11" fillId="0" borderId="0"/>
    <xf numFmtId="3" fontId="60" fillId="0" borderId="5" applyNumberFormat="0" applyFill="0" applyBorder="0" applyAlignment="0" applyProtection="0"/>
    <xf numFmtId="165" fontId="1" fillId="0" borderId="0" applyFont="0" applyFill="0" applyBorder="0" applyAlignment="0" applyProtection="0"/>
    <xf numFmtId="0" fontId="61" fillId="3" borderId="0">
      <alignment horizontal="right"/>
    </xf>
    <xf numFmtId="0" fontId="49" fillId="0" borderId="6" applyNumberFormat="0" applyFont="0" applyFill="0" applyAlignment="0" applyProtection="0"/>
    <xf numFmtId="188" fontId="62" fillId="0" borderId="0" applyBorder="0" applyProtection="0">
      <alignment horizontal="right" vertical="center"/>
    </xf>
    <xf numFmtId="0" fontId="1" fillId="0" borderId="0"/>
    <xf numFmtId="165" fontId="1" fillId="0" borderId="0" applyFont="0" applyFill="0" applyBorder="0" applyAlignment="0" applyProtection="0"/>
  </cellStyleXfs>
  <cellXfs count="246">
    <xf numFmtId="0" fontId="0" fillId="0" borderId="0" xfId="0"/>
    <xf numFmtId="0" fontId="2" fillId="0" borderId="0" xfId="53" applyFont="1" applyFill="1" applyBorder="1"/>
    <xf numFmtId="0" fontId="2" fillId="0" borderId="0" xfId="53" applyFont="1" applyFill="1"/>
    <xf numFmtId="0" fontId="5" fillId="0" borderId="0" xfId="0" applyFont="1"/>
    <xf numFmtId="0" fontId="5" fillId="0" borderId="0" xfId="53" applyFont="1" applyFill="1"/>
    <xf numFmtId="0" fontId="5" fillId="0" borderId="0" xfId="53" applyFont="1" applyFill="1" applyBorder="1"/>
    <xf numFmtId="0" fontId="6" fillId="0" borderId="0" xfId="53" applyFont="1" applyFill="1" applyBorder="1" applyAlignment="1">
      <alignment horizontal="centerContinuous"/>
    </xf>
    <xf numFmtId="0" fontId="6" fillId="0" borderId="0" xfId="53" applyFont="1" applyFill="1" applyBorder="1"/>
    <xf numFmtId="167" fontId="5" fillId="0" borderId="0" xfId="53" applyNumberFormat="1" applyFont="1" applyFill="1" applyBorder="1" applyProtection="1">
      <protection locked="0"/>
    </xf>
    <xf numFmtId="167" fontId="7" fillId="0" borderId="0" xfId="63" applyNumberFormat="1" applyFont="1" applyFill="1" applyBorder="1" applyProtection="1"/>
    <xf numFmtId="168" fontId="5" fillId="0" borderId="0" xfId="53" applyNumberFormat="1" applyFont="1" applyFill="1"/>
    <xf numFmtId="39" fontId="5" fillId="0" borderId="0" xfId="53" applyNumberFormat="1" applyFont="1" applyFill="1" applyBorder="1" applyProtection="1"/>
    <xf numFmtId="167" fontId="8" fillId="0" borderId="0" xfId="53" applyNumberFormat="1" applyFont="1" applyFill="1" applyBorder="1" applyProtection="1"/>
    <xf numFmtId="10" fontId="6" fillId="0" borderId="0" xfId="53" applyNumberFormat="1" applyFont="1" applyFill="1" applyBorder="1" applyProtection="1">
      <protection locked="0"/>
    </xf>
    <xf numFmtId="167" fontId="9" fillId="0" borderId="0" xfId="53" applyNumberFormat="1" applyFont="1" applyFill="1" applyBorder="1" applyProtection="1"/>
    <xf numFmtId="169" fontId="13" fillId="0" borderId="0" xfId="0" applyNumberFormat="1" applyFont="1"/>
    <xf numFmtId="0" fontId="14" fillId="0" borderId="0" xfId="53" applyFont="1" applyFill="1" applyAlignment="1">
      <alignment horizontal="left"/>
    </xf>
    <xf numFmtId="0" fontId="2" fillId="0" borderId="0" xfId="53" applyFont="1" applyFill="1" applyBorder="1" applyAlignment="1">
      <alignment horizontal="centerContinuous"/>
    </xf>
    <xf numFmtId="0" fontId="15" fillId="0" borderId="0" xfId="53" applyFont="1" applyFill="1" applyAlignment="1">
      <alignment horizontal="centerContinuous"/>
    </xf>
    <xf numFmtId="0" fontId="2" fillId="0" borderId="0" xfId="53" applyFont="1" applyFill="1" applyAlignment="1">
      <alignment horizontal="center"/>
    </xf>
    <xf numFmtId="0" fontId="14" fillId="0" borderId="0" xfId="53" applyFont="1" applyFill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53" applyFont="1" applyFill="1"/>
    <xf numFmtId="0" fontId="14" fillId="0" borderId="2" xfId="53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/>
    </xf>
    <xf numFmtId="167" fontId="2" fillId="0" borderId="0" xfId="63" applyNumberFormat="1" applyFont="1" applyFill="1"/>
    <xf numFmtId="165" fontId="2" fillId="0" borderId="0" xfId="68" applyFont="1" applyFill="1"/>
    <xf numFmtId="2" fontId="2" fillId="0" borderId="0" xfId="53" applyNumberFormat="1" applyFont="1" applyFill="1"/>
    <xf numFmtId="0" fontId="2" fillId="0" borderId="0" xfId="0" applyFont="1" applyFill="1" applyBorder="1"/>
    <xf numFmtId="0" fontId="2" fillId="0" borderId="0" xfId="0" applyFont="1" applyFill="1"/>
    <xf numFmtId="164" fontId="16" fillId="0" borderId="0" xfId="0" applyNumberFormat="1" applyFont="1" applyFill="1"/>
    <xf numFmtId="165" fontId="16" fillId="0" borderId="0" xfId="68" applyFont="1" applyFill="1"/>
    <xf numFmtId="14" fontId="2" fillId="0" borderId="0" xfId="53" applyNumberFormat="1" applyFont="1" applyFill="1"/>
    <xf numFmtId="167" fontId="16" fillId="0" borderId="0" xfId="63" applyNumberFormat="1" applyFont="1" applyFill="1"/>
    <xf numFmtId="0" fontId="14" fillId="0" borderId="7" xfId="53" applyFont="1" applyFill="1" applyBorder="1"/>
    <xf numFmtId="0" fontId="2" fillId="0" borderId="3" xfId="53" applyFont="1" applyFill="1" applyBorder="1"/>
    <xf numFmtId="165" fontId="2" fillId="0" borderId="3" xfId="68" applyFont="1" applyFill="1" applyBorder="1"/>
    <xf numFmtId="164" fontId="2" fillId="0" borderId="0" xfId="53" applyNumberFormat="1" applyFont="1" applyFill="1"/>
    <xf numFmtId="2" fontId="14" fillId="0" borderId="0" xfId="53" applyNumberFormat="1" applyFont="1" applyFill="1"/>
    <xf numFmtId="165" fontId="14" fillId="0" borderId="0" xfId="68" applyNumberFormat="1" applyFont="1" applyFill="1"/>
    <xf numFmtId="39" fontId="16" fillId="0" borderId="0" xfId="53" applyNumberFormat="1" applyFont="1" applyFill="1"/>
    <xf numFmtId="165" fontId="14" fillId="0" borderId="8" xfId="68" applyFont="1" applyFill="1" applyBorder="1"/>
    <xf numFmtId="0" fontId="14" fillId="0" borderId="0" xfId="53" applyFont="1" applyFill="1" applyBorder="1"/>
    <xf numFmtId="167" fontId="2" fillId="0" borderId="0" xfId="63" applyNumberFormat="1" applyFont="1" applyFill="1" applyBorder="1"/>
    <xf numFmtId="167" fontId="2" fillId="0" borderId="0" xfId="53" applyNumberFormat="1" applyFont="1" applyFill="1" applyBorder="1"/>
    <xf numFmtId="0" fontId="2" fillId="0" borderId="0" xfId="53" applyFont="1" applyFill="1" applyBorder="1" applyAlignment="1">
      <alignment horizontal="center"/>
    </xf>
    <xf numFmtId="171" fontId="2" fillId="0" borderId="0" xfId="68" applyNumberFormat="1" applyFont="1" applyFill="1" applyBorder="1" applyAlignment="1">
      <alignment horizontal="right"/>
    </xf>
    <xf numFmtId="0" fontId="19" fillId="0" borderId="0" xfId="53" applyFont="1" applyFill="1"/>
    <xf numFmtId="0" fontId="2" fillId="0" borderId="2" xfId="53" applyFont="1" applyFill="1" applyBorder="1"/>
    <xf numFmtId="0" fontId="2" fillId="0" borderId="0" xfId="53" quotePrefix="1" applyFont="1" applyFill="1" applyAlignment="1">
      <alignment horizontal="right"/>
    </xf>
    <xf numFmtId="167" fontId="2" fillId="0" borderId="0" xfId="53" applyNumberFormat="1" applyFont="1" applyFill="1"/>
    <xf numFmtId="0" fontId="14" fillId="0" borderId="0" xfId="53" applyFont="1" applyFill="1" applyBorder="1" applyAlignment="1">
      <alignment horizontal="center"/>
    </xf>
    <xf numFmtId="0" fontId="2" fillId="0" borderId="0" xfId="53" applyFont="1" applyFill="1" applyAlignment="1">
      <alignment horizontal="left"/>
    </xf>
    <xf numFmtId="167" fontId="2" fillId="0" borderId="0" xfId="53" applyNumberFormat="1" applyFont="1" applyFill="1" applyBorder="1" applyAlignment="1">
      <alignment horizontal="center"/>
    </xf>
    <xf numFmtId="167" fontId="16" fillId="0" borderId="0" xfId="53" applyNumberFormat="1" applyFont="1" applyFill="1" applyBorder="1" applyAlignment="1">
      <alignment horizontal="center"/>
    </xf>
    <xf numFmtId="167" fontId="18" fillId="0" borderId="0" xfId="53" applyNumberFormat="1" applyFont="1" applyFill="1" applyBorder="1" applyAlignment="1">
      <alignment horizontal="center"/>
    </xf>
    <xf numFmtId="0" fontId="20" fillId="0" borderId="0" xfId="53" applyFont="1" applyFill="1" applyBorder="1"/>
    <xf numFmtId="0" fontId="14" fillId="0" borderId="0" xfId="53" applyFont="1" applyFill="1" applyBorder="1" applyAlignment="1">
      <alignment horizontal="left"/>
    </xf>
    <xf numFmtId="0" fontId="14" fillId="0" borderId="0" xfId="53" applyFont="1" applyFill="1" applyBorder="1" applyAlignment="1">
      <alignment horizontal="centerContinuous"/>
    </xf>
    <xf numFmtId="0" fontId="14" fillId="0" borderId="0" xfId="53" applyFont="1" applyFill="1" applyBorder="1" applyAlignment="1"/>
    <xf numFmtId="0" fontId="21" fillId="0" borderId="0" xfId="53" applyFont="1" applyFill="1" applyBorder="1"/>
    <xf numFmtId="0" fontId="2" fillId="0" borderId="0" xfId="53" applyFont="1" applyFill="1" applyBorder="1" applyAlignment="1">
      <alignment horizontal="left"/>
    </xf>
    <xf numFmtId="10" fontId="16" fillId="0" borderId="0" xfId="53" applyNumberFormat="1" applyFont="1" applyFill="1" applyBorder="1" applyAlignment="1">
      <alignment horizontal="center"/>
    </xf>
    <xf numFmtId="167" fontId="18" fillId="0" borderId="0" xfId="53" applyNumberFormat="1" applyFont="1" applyFill="1" applyBorder="1" applyAlignment="1">
      <alignment horizontal="left"/>
    </xf>
    <xf numFmtId="0" fontId="2" fillId="0" borderId="0" xfId="53" quotePrefix="1" applyFont="1" applyFill="1" applyBorder="1" applyAlignment="1">
      <alignment horizontal="right"/>
    </xf>
    <xf numFmtId="0" fontId="12" fillId="0" borderId="0" xfId="34" applyFill="1" applyAlignment="1" applyProtection="1"/>
    <xf numFmtId="2" fontId="14" fillId="0" borderId="8" xfId="53" applyNumberFormat="1" applyFont="1" applyFill="1" applyBorder="1"/>
    <xf numFmtId="165" fontId="23" fillId="0" borderId="0" xfId="68" applyFont="1" applyFill="1"/>
    <xf numFmtId="0" fontId="28" fillId="0" borderId="0" xfId="52" applyFont="1"/>
    <xf numFmtId="0" fontId="29" fillId="0" borderId="0" xfId="52" applyFont="1"/>
    <xf numFmtId="0" fontId="30" fillId="0" borderId="0" xfId="52" applyFont="1"/>
    <xf numFmtId="0" fontId="30" fillId="9" borderId="5" xfId="52" applyFont="1" applyFill="1" applyBorder="1" applyAlignment="1">
      <alignment horizontal="center"/>
    </xf>
    <xf numFmtId="0" fontId="26" fillId="0" borderId="0" xfId="52"/>
    <xf numFmtId="0" fontId="31" fillId="0" borderId="7" xfId="52" applyFont="1" applyBorder="1" applyAlignment="1">
      <alignment horizontal="centerContinuous"/>
    </xf>
    <xf numFmtId="0" fontId="31" fillId="0" borderId="3" xfId="52" applyFont="1" applyBorder="1" applyAlignment="1">
      <alignment horizontal="centerContinuous"/>
    </xf>
    <xf numFmtId="0" fontId="31" fillId="0" borderId="8" xfId="52" applyFont="1" applyBorder="1" applyAlignment="1">
      <alignment horizontal="centerContinuous"/>
    </xf>
    <xf numFmtId="0" fontId="32" fillId="0" borderId="5" xfId="52" applyFont="1" applyBorder="1" applyAlignment="1">
      <alignment horizontal="center"/>
    </xf>
    <xf numFmtId="0" fontId="30" fillId="0" borderId="5" xfId="52" applyFont="1" applyBorder="1"/>
    <xf numFmtId="0" fontId="30" fillId="0" borderId="5" xfId="52" applyFont="1" applyBorder="1" applyAlignment="1">
      <alignment horizontal="center"/>
    </xf>
    <xf numFmtId="10" fontId="30" fillId="0" borderId="5" xfId="52" applyNumberFormat="1" applyFont="1" applyBorder="1" applyAlignment="1">
      <alignment horizontal="center"/>
    </xf>
    <xf numFmtId="166" fontId="30" fillId="0" borderId="5" xfId="40" applyFont="1" applyBorder="1"/>
    <xf numFmtId="0" fontId="30" fillId="0" borderId="0" xfId="52" applyFont="1" applyBorder="1" applyAlignment="1">
      <alignment horizontal="center"/>
    </xf>
    <xf numFmtId="10" fontId="30" fillId="0" borderId="0" xfId="52" applyNumberFormat="1" applyFont="1" applyBorder="1" applyAlignment="1">
      <alignment horizontal="center"/>
    </xf>
    <xf numFmtId="166" fontId="30" fillId="0" borderId="0" xfId="40" applyFont="1" applyBorder="1"/>
    <xf numFmtId="0" fontId="31" fillId="0" borderId="0" xfId="52" applyFont="1" applyAlignment="1">
      <alignment horizontal="left"/>
    </xf>
    <xf numFmtId="10" fontId="26" fillId="0" borderId="0" xfId="52" applyNumberFormat="1"/>
    <xf numFmtId="0" fontId="14" fillId="0" borderId="0" xfId="0" applyFont="1" applyFill="1"/>
    <xf numFmtId="14" fontId="37" fillId="0" borderId="0" xfId="53" applyNumberFormat="1" applyFont="1" applyFill="1"/>
    <xf numFmtId="0" fontId="38" fillId="0" borderId="0" xfId="34" applyFont="1" applyFill="1" applyAlignment="1" applyProtection="1"/>
    <xf numFmtId="0" fontId="12" fillId="0" borderId="0" xfId="34" applyAlignment="1" applyProtection="1"/>
    <xf numFmtId="0" fontId="14" fillId="0" borderId="0" xfId="0" applyFont="1" applyFill="1" applyBorder="1" applyAlignment="1">
      <alignment horizontal="center"/>
    </xf>
    <xf numFmtId="164" fontId="2" fillId="0" borderId="0" xfId="0" applyNumberFormat="1" applyFont="1" applyFill="1"/>
    <xf numFmtId="167" fontId="2" fillId="0" borderId="0" xfId="63" applyNumberFormat="1" applyFont="1" applyFill="1" applyBorder="1" applyProtection="1"/>
    <xf numFmtId="0" fontId="14" fillId="0" borderId="2" xfId="0" applyFont="1" applyFill="1" applyBorder="1" applyAlignment="1">
      <alignment horizontal="center"/>
    </xf>
    <xf numFmtId="172" fontId="14" fillId="0" borderId="0" xfId="68" applyNumberFormat="1" applyFont="1" applyFill="1" applyAlignment="1">
      <alignment horizontal="center"/>
    </xf>
    <xf numFmtId="164" fontId="14" fillId="0" borderId="0" xfId="0" applyNumberFormat="1" applyFont="1" applyFill="1" applyAlignment="1">
      <alignment horizontal="center"/>
    </xf>
    <xf numFmtId="167" fontId="14" fillId="0" borderId="0" xfId="63" applyNumberFormat="1" applyFont="1" applyFill="1" applyAlignment="1">
      <alignment horizontal="center"/>
    </xf>
    <xf numFmtId="167" fontId="14" fillId="0" borderId="0" xfId="63" applyNumberFormat="1" applyFont="1" applyFill="1" applyBorder="1" applyAlignment="1" applyProtection="1">
      <alignment horizontal="center"/>
    </xf>
    <xf numFmtId="2" fontId="14" fillId="0" borderId="0" xfId="53" applyNumberFormat="1" applyFont="1" applyFill="1" applyAlignment="1">
      <alignment horizontal="center"/>
    </xf>
    <xf numFmtId="0" fontId="14" fillId="0" borderId="2" xfId="53" applyFont="1" applyFill="1" applyBorder="1" applyAlignment="1">
      <alignment horizontal="left"/>
    </xf>
    <xf numFmtId="167" fontId="2" fillId="0" borderId="3" xfId="63" applyNumberFormat="1" applyFont="1" applyFill="1" applyBorder="1" applyAlignment="1">
      <alignment horizontal="center"/>
    </xf>
    <xf numFmtId="165" fontId="2" fillId="0" borderId="3" xfId="68" applyNumberFormat="1" applyFont="1" applyFill="1" applyBorder="1" applyAlignment="1">
      <alignment horizontal="center"/>
    </xf>
    <xf numFmtId="9" fontId="14" fillId="0" borderId="0" xfId="63" applyFont="1" applyFill="1" applyAlignment="1">
      <alignment horizontal="center"/>
    </xf>
    <xf numFmtId="165" fontId="14" fillId="0" borderId="0" xfId="68" applyFont="1" applyFill="1" applyAlignment="1">
      <alignment horizontal="right"/>
    </xf>
    <xf numFmtId="164" fontId="2" fillId="0" borderId="3" xfId="53" applyNumberFormat="1" applyFont="1" applyFill="1" applyBorder="1" applyAlignment="1">
      <alignment horizontal="center"/>
    </xf>
    <xf numFmtId="170" fontId="2" fillId="0" borderId="3" xfId="53" applyNumberFormat="1" applyFont="1" applyFill="1" applyBorder="1" applyAlignment="1">
      <alignment horizontal="center"/>
    </xf>
    <xf numFmtId="10" fontId="30" fillId="0" borderId="5" xfId="0" applyNumberFormat="1" applyFont="1" applyBorder="1" applyAlignment="1">
      <alignment horizontal="center"/>
    </xf>
    <xf numFmtId="0" fontId="30" fillId="0" borderId="5" xfId="0" applyFont="1" applyBorder="1" applyAlignment="1">
      <alignment horizontal="center"/>
    </xf>
    <xf numFmtId="0" fontId="30" fillId="0" borderId="0" xfId="0" applyFont="1"/>
    <xf numFmtId="10" fontId="30" fillId="0" borderId="5" xfId="0" applyNumberFormat="1" applyFont="1" applyBorder="1"/>
    <xf numFmtId="0" fontId="15" fillId="0" borderId="0" xfId="0" applyFont="1" applyAlignment="1">
      <alignment horizontal="center"/>
    </xf>
    <xf numFmtId="0" fontId="33" fillId="0" borderId="0" xfId="52" applyFont="1" applyFill="1"/>
    <xf numFmtId="0" fontId="30" fillId="0" borderId="0" xfId="52" applyFont="1" applyFill="1"/>
    <xf numFmtId="0" fontId="53" fillId="0" borderId="0" xfId="53" applyFont="1" applyFill="1" applyAlignment="1">
      <alignment horizontal="right"/>
    </xf>
    <xf numFmtId="0" fontId="53" fillId="0" borderId="0" xfId="0" applyFont="1" applyAlignment="1">
      <alignment horizontal="right"/>
    </xf>
    <xf numFmtId="0" fontId="53" fillId="0" borderId="0" xfId="0" applyFont="1"/>
    <xf numFmtId="0" fontId="5" fillId="0" borderId="0" xfId="0" applyFont="1" applyBorder="1"/>
    <xf numFmtId="0" fontId="64" fillId="0" borderId="0" xfId="0" applyFont="1" applyBorder="1" applyAlignment="1">
      <alignment horizontal="justify" wrapText="1"/>
    </xf>
    <xf numFmtId="0" fontId="63" fillId="0" borderId="0" xfId="0" applyFont="1" applyBorder="1" applyAlignment="1">
      <alignment horizontal="center" wrapText="1"/>
    </xf>
    <xf numFmtId="10" fontId="63" fillId="0" borderId="0" xfId="0" applyNumberFormat="1" applyFont="1" applyBorder="1" applyAlignment="1">
      <alignment horizontal="center" wrapText="1"/>
    </xf>
    <xf numFmtId="10" fontId="30" fillId="10" borderId="5" xfId="0" applyNumberFormat="1" applyFont="1" applyFill="1" applyBorder="1"/>
    <xf numFmtId="0" fontId="34" fillId="0" borderId="0" xfId="52" applyFont="1"/>
    <xf numFmtId="15" fontId="6" fillId="4" borderId="9" xfId="0" applyNumberFormat="1" applyFont="1" applyFill="1" applyBorder="1" applyAlignment="1">
      <alignment horizontal="left"/>
    </xf>
    <xf numFmtId="3" fontId="5" fillId="0" borderId="9" xfId="0" applyNumberFormat="1" applyFont="1" applyFill="1" applyBorder="1" applyAlignment="1">
      <alignment horizontal="right"/>
    </xf>
    <xf numFmtId="0" fontId="2" fillId="0" borderId="0" xfId="0" applyFont="1"/>
    <xf numFmtId="0" fontId="0" fillId="10" borderId="0" xfId="0" applyFill="1"/>
    <xf numFmtId="0" fontId="2" fillId="10" borderId="0" xfId="0" applyFont="1" applyFill="1"/>
    <xf numFmtId="3" fontId="5" fillId="0" borderId="1" xfId="0" applyNumberFormat="1" applyFont="1" applyFill="1" applyBorder="1" applyAlignment="1">
      <alignment horizontal="right"/>
    </xf>
    <xf numFmtId="3" fontId="0" fillId="10" borderId="10" xfId="0" applyNumberFormat="1" applyFill="1" applyBorder="1" applyAlignment="1">
      <alignment horizontal="center" vertical="center"/>
    </xf>
    <xf numFmtId="0" fontId="53" fillId="0" borderId="0" xfId="53" applyFont="1" applyFill="1"/>
    <xf numFmtId="0" fontId="66" fillId="0" borderId="2" xfId="53" applyFont="1" applyFill="1" applyBorder="1" applyAlignment="1">
      <alignment horizontal="left"/>
    </xf>
    <xf numFmtId="0" fontId="53" fillId="0" borderId="0" xfId="53" applyFont="1" applyFill="1" applyBorder="1"/>
    <xf numFmtId="0" fontId="66" fillId="0" borderId="2" xfId="53" applyFont="1" applyFill="1" applyBorder="1"/>
    <xf numFmtId="10" fontId="53" fillId="0" borderId="0" xfId="53" applyNumberFormat="1" applyFont="1" applyFill="1" applyBorder="1" applyProtection="1">
      <protection locked="0"/>
    </xf>
    <xf numFmtId="0" fontId="67" fillId="0" borderId="0" xfId="34" applyFont="1" applyAlignment="1" applyProtection="1"/>
    <xf numFmtId="0" fontId="53" fillId="0" borderId="0" xfId="53" applyFont="1" applyFill="1" applyBorder="1" applyAlignment="1">
      <alignment horizontal="right"/>
    </xf>
    <xf numFmtId="0" fontId="67" fillId="0" borderId="0" xfId="34" applyFont="1" applyFill="1" applyAlignment="1" applyProtection="1"/>
    <xf numFmtId="10" fontId="53" fillId="0" borderId="0" xfId="63" applyNumberFormat="1" applyFont="1" applyFill="1" applyBorder="1" applyAlignment="1" applyProtection="1">
      <alignment horizontal="right"/>
    </xf>
    <xf numFmtId="10" fontId="53" fillId="0" borderId="0" xfId="53" applyNumberFormat="1" applyFont="1" applyFill="1" applyBorder="1" applyProtection="1"/>
    <xf numFmtId="10" fontId="66" fillId="0" borderId="2" xfId="53" applyNumberFormat="1" applyFont="1" applyFill="1" applyBorder="1" applyAlignment="1">
      <alignment horizontal="centerContinuous"/>
    </xf>
    <xf numFmtId="10" fontId="53" fillId="0" borderId="0" xfId="63" applyNumberFormat="1" applyFont="1" applyFill="1" applyBorder="1" applyProtection="1"/>
    <xf numFmtId="167" fontId="53" fillId="0" borderId="0" xfId="53" applyNumberFormat="1" applyFont="1" applyFill="1" applyBorder="1"/>
    <xf numFmtId="0" fontId="53" fillId="0" borderId="0" xfId="54" applyFont="1" applyFill="1"/>
    <xf numFmtId="0" fontId="53" fillId="0" borderId="2" xfId="53" applyFont="1" applyFill="1" applyBorder="1"/>
    <xf numFmtId="10" fontId="53" fillId="0" borderId="2" xfId="53" applyNumberFormat="1" applyFont="1" applyFill="1" applyBorder="1" applyProtection="1"/>
    <xf numFmtId="0" fontId="53" fillId="0" borderId="0" xfId="0" applyFont="1" applyAlignment="1"/>
    <xf numFmtId="0" fontId="65" fillId="0" borderId="0" xfId="0" applyFont="1" applyAlignment="1"/>
    <xf numFmtId="0" fontId="53" fillId="0" borderId="0" xfId="0" applyFont="1" applyBorder="1"/>
    <xf numFmtId="10" fontId="66" fillId="0" borderId="0" xfId="53" applyNumberFormat="1" applyFont="1" applyFill="1" applyBorder="1" applyProtection="1">
      <protection locked="0"/>
    </xf>
    <xf numFmtId="0" fontId="0" fillId="10" borderId="5" xfId="0" applyFill="1" applyBorder="1"/>
    <xf numFmtId="10" fontId="53" fillId="0" borderId="2" xfId="53" applyNumberFormat="1" applyFont="1" applyFill="1" applyBorder="1" applyProtection="1">
      <protection locked="0"/>
    </xf>
    <xf numFmtId="0" fontId="67" fillId="0" borderId="2" xfId="34" applyFont="1" applyFill="1" applyBorder="1" applyAlignment="1" applyProtection="1"/>
    <xf numFmtId="10" fontId="53" fillId="0" borderId="2" xfId="63" applyNumberFormat="1" applyFont="1" applyFill="1" applyBorder="1" applyProtection="1"/>
    <xf numFmtId="0" fontId="67" fillId="0" borderId="2" xfId="34" applyFont="1" applyBorder="1" applyAlignment="1" applyProtection="1"/>
    <xf numFmtId="0" fontId="66" fillId="0" borderId="11" xfId="53" applyFont="1" applyFill="1" applyBorder="1"/>
    <xf numFmtId="10" fontId="66" fillId="0" borderId="11" xfId="53" applyNumberFormat="1" applyFont="1" applyFill="1" applyBorder="1" applyProtection="1">
      <protection locked="0"/>
    </xf>
    <xf numFmtId="10" fontId="66" fillId="0" borderId="2" xfId="53" applyNumberFormat="1" applyFont="1" applyFill="1" applyBorder="1" applyProtection="1">
      <protection locked="0"/>
    </xf>
    <xf numFmtId="0" fontId="53" fillId="10" borderId="5" xfId="54" applyFont="1" applyFill="1" applyBorder="1"/>
    <xf numFmtId="2" fontId="53" fillId="10" borderId="5" xfId="54" applyNumberFormat="1" applyFont="1" applyFill="1" applyBorder="1"/>
    <xf numFmtId="9" fontId="53" fillId="10" borderId="5" xfId="64" applyFont="1" applyFill="1" applyBorder="1"/>
    <xf numFmtId="9" fontId="53" fillId="10" borderId="5" xfId="54" applyNumberFormat="1" applyFont="1" applyFill="1" applyBorder="1"/>
    <xf numFmtId="0" fontId="53" fillId="10" borderId="0" xfId="54" applyFont="1" applyFill="1" applyBorder="1"/>
    <xf numFmtId="2" fontId="53" fillId="10" borderId="0" xfId="54" applyNumberFormat="1" applyFont="1" applyFill="1" applyBorder="1"/>
    <xf numFmtId="0" fontId="53" fillId="0" borderId="2" xfId="0" applyFont="1" applyBorder="1"/>
    <xf numFmtId="0" fontId="53" fillId="0" borderId="2" xfId="0" applyFont="1" applyBorder="1" applyAlignment="1"/>
    <xf numFmtId="0" fontId="30" fillId="0" borderId="0" xfId="0" applyFont="1" applyBorder="1" applyAlignment="1">
      <alignment horizontal="center"/>
    </xf>
    <xf numFmtId="10" fontId="30" fillId="0" borderId="0" xfId="0" applyNumberFormat="1" applyFont="1" applyBorder="1" applyAlignment="1">
      <alignment horizontal="center"/>
    </xf>
    <xf numFmtId="9" fontId="0" fillId="10" borderId="5" xfId="0" applyNumberFormat="1" applyFill="1" applyBorder="1" applyAlignment="1">
      <alignment horizontal="center"/>
    </xf>
    <xf numFmtId="10" fontId="0" fillId="10" borderId="5" xfId="0" applyNumberFormat="1" applyFill="1" applyBorder="1" applyAlignment="1">
      <alignment horizontal="center"/>
    </xf>
    <xf numFmtId="0" fontId="2" fillId="10" borderId="5" xfId="0" applyFont="1" applyFill="1" applyBorder="1"/>
    <xf numFmtId="0" fontId="0" fillId="10" borderId="0" xfId="0" applyFill="1" applyBorder="1"/>
    <xf numFmtId="10" fontId="70" fillId="10" borderId="5" xfId="63" applyNumberFormat="1" applyFont="1" applyFill="1" applyBorder="1"/>
    <xf numFmtId="0" fontId="71" fillId="10" borderId="12" xfId="51" applyFont="1" applyFill="1" applyBorder="1"/>
    <xf numFmtId="0" fontId="71" fillId="10" borderId="11" xfId="51" applyFont="1" applyFill="1" applyBorder="1"/>
    <xf numFmtId="0" fontId="71" fillId="10" borderId="13" xfId="51" applyFont="1" applyFill="1" applyBorder="1"/>
    <xf numFmtId="0" fontId="71" fillId="10" borderId="0" xfId="51" applyFont="1" applyFill="1" applyBorder="1"/>
    <xf numFmtId="0" fontId="71" fillId="10" borderId="14" xfId="51" applyFont="1" applyFill="1" applyBorder="1"/>
    <xf numFmtId="0" fontId="71" fillId="10" borderId="1" xfId="51" applyFont="1" applyFill="1" applyBorder="1"/>
    <xf numFmtId="0" fontId="53" fillId="10" borderId="1" xfId="54" applyFont="1" applyFill="1" applyBorder="1" applyAlignment="1">
      <alignment horizontal="left"/>
    </xf>
    <xf numFmtId="10" fontId="53" fillId="10" borderId="0" xfId="54" applyNumberFormat="1" applyFont="1" applyFill="1" applyBorder="1" applyAlignment="1">
      <alignment horizontal="centerContinuous"/>
    </xf>
    <xf numFmtId="0" fontId="53" fillId="10" borderId="14" xfId="54" applyFont="1" applyFill="1" applyBorder="1" applyAlignment="1"/>
    <xf numFmtId="0" fontId="53" fillId="10" borderId="14" xfId="54" applyFont="1" applyFill="1" applyBorder="1" applyAlignment="1">
      <alignment horizontal="center"/>
    </xf>
    <xf numFmtId="0" fontId="53" fillId="10" borderId="15" xfId="54" applyFont="1" applyFill="1" applyBorder="1" applyAlignment="1">
      <alignment horizontal="left"/>
    </xf>
    <xf numFmtId="10" fontId="53" fillId="10" borderId="2" xfId="54" applyNumberFormat="1" applyFont="1" applyFill="1" applyBorder="1" applyAlignment="1">
      <alignment horizontal="centerContinuous"/>
    </xf>
    <xf numFmtId="0" fontId="53" fillId="10" borderId="16" xfId="54" applyFont="1" applyFill="1" applyBorder="1" applyAlignment="1">
      <alignment horizontal="center"/>
    </xf>
    <xf numFmtId="3" fontId="0" fillId="10" borderId="0" xfId="0" applyNumberFormat="1" applyFill="1"/>
    <xf numFmtId="165" fontId="53" fillId="0" borderId="2" xfId="68" applyFont="1" applyFill="1" applyBorder="1" applyProtection="1"/>
    <xf numFmtId="0" fontId="1" fillId="10" borderId="0" xfId="0" applyFont="1" applyFill="1"/>
    <xf numFmtId="2" fontId="0" fillId="10" borderId="0" xfId="0" applyNumberFormat="1" applyFill="1"/>
    <xf numFmtId="0" fontId="72" fillId="0" borderId="0" xfId="0" applyFont="1"/>
    <xf numFmtId="0" fontId="53" fillId="0" borderId="0" xfId="54" applyFont="1" applyFill="1" applyBorder="1"/>
    <xf numFmtId="10" fontId="53" fillId="0" borderId="0" xfId="54" applyNumberFormat="1" applyFont="1" applyFill="1" applyBorder="1" applyProtection="1">
      <protection locked="0"/>
    </xf>
    <xf numFmtId="0" fontId="1" fillId="10" borderId="0" xfId="72" applyFill="1"/>
    <xf numFmtId="0" fontId="1" fillId="10" borderId="5" xfId="72" applyFill="1" applyBorder="1"/>
    <xf numFmtId="9" fontId="0" fillId="10" borderId="5" xfId="63" applyNumberFormat="1" applyFont="1" applyFill="1" applyBorder="1"/>
    <xf numFmtId="172" fontId="1" fillId="10" borderId="5" xfId="68" applyNumberFormat="1" applyFill="1" applyBorder="1"/>
    <xf numFmtId="0" fontId="12" fillId="10" borderId="0" xfId="34" applyFill="1" applyAlignment="1" applyProtection="1"/>
    <xf numFmtId="0" fontId="12" fillId="0" borderId="2" xfId="34" applyFill="1" applyBorder="1" applyAlignment="1" applyProtection="1"/>
    <xf numFmtId="0" fontId="1" fillId="10" borderId="0" xfId="51" applyFont="1" applyFill="1"/>
    <xf numFmtId="0" fontId="1" fillId="10" borderId="5" xfId="51" applyFont="1" applyFill="1" applyBorder="1"/>
    <xf numFmtId="0" fontId="1" fillId="10" borderId="5" xfId="51" applyFont="1" applyFill="1" applyBorder="1" applyAlignment="1">
      <alignment horizontal="right"/>
    </xf>
    <xf numFmtId="9" fontId="1" fillId="10" borderId="5" xfId="51" applyNumberFormat="1" applyFont="1" applyFill="1" applyBorder="1" applyAlignment="1">
      <alignment horizontal="center"/>
    </xf>
    <xf numFmtId="0" fontId="1" fillId="10" borderId="5" xfId="51" applyFont="1" applyFill="1" applyBorder="1" applyAlignment="1">
      <alignment horizontal="center"/>
    </xf>
    <xf numFmtId="2" fontId="1" fillId="10" borderId="5" xfId="51" applyNumberFormat="1" applyFont="1" applyFill="1" applyBorder="1" applyAlignment="1">
      <alignment horizontal="center"/>
    </xf>
    <xf numFmtId="191" fontId="1" fillId="10" borderId="0" xfId="51" applyNumberFormat="1" applyFont="1" applyFill="1" applyAlignment="1">
      <alignment horizontal="center"/>
    </xf>
    <xf numFmtId="0" fontId="69" fillId="10" borderId="5" xfId="51" applyFont="1" applyFill="1" applyBorder="1" applyAlignment="1">
      <alignment horizontal="right"/>
    </xf>
    <xf numFmtId="165" fontId="1" fillId="12" borderId="5" xfId="73" applyFont="1" applyFill="1" applyBorder="1" applyAlignment="1">
      <alignment horizontal="right"/>
    </xf>
    <xf numFmtId="0" fontId="1" fillId="10" borderId="0" xfId="51" applyFont="1" applyFill="1" applyAlignment="1">
      <alignment horizontal="left"/>
    </xf>
    <xf numFmtId="0" fontId="0" fillId="10" borderId="5" xfId="0" applyFill="1" applyBorder="1" applyAlignment="1">
      <alignment horizontal="center"/>
    </xf>
    <xf numFmtId="0" fontId="12" fillId="10" borderId="1" xfId="34" applyFill="1" applyBorder="1" applyAlignment="1" applyProtection="1"/>
    <xf numFmtId="0" fontId="1" fillId="10" borderId="5" xfId="0" applyFont="1" applyFill="1" applyBorder="1" applyAlignment="1">
      <alignment horizontal="center"/>
    </xf>
    <xf numFmtId="9" fontId="1" fillId="10" borderId="5" xfId="63" applyFont="1" applyFill="1" applyBorder="1" applyAlignment="1">
      <alignment horizontal="center"/>
    </xf>
    <xf numFmtId="9" fontId="1" fillId="10" borderId="5" xfId="0" applyNumberFormat="1" applyFont="1" applyFill="1" applyBorder="1" applyAlignment="1">
      <alignment horizontal="center"/>
    </xf>
    <xf numFmtId="0" fontId="2" fillId="10" borderId="14" xfId="0" applyFont="1" applyFill="1" applyBorder="1" applyAlignment="1">
      <alignment horizontal="center"/>
    </xf>
    <xf numFmtId="2" fontId="0" fillId="10" borderId="14" xfId="0" applyNumberFormat="1" applyFill="1" applyBorder="1" applyAlignment="1">
      <alignment horizontal="center"/>
    </xf>
    <xf numFmtId="0" fontId="1" fillId="10" borderId="5" xfId="0" applyFont="1" applyFill="1" applyBorder="1"/>
    <xf numFmtId="0" fontId="53" fillId="10" borderId="0" xfId="54" applyFont="1" applyFill="1" applyBorder="1" applyAlignment="1">
      <alignment horizontal="left"/>
    </xf>
    <xf numFmtId="0" fontId="53" fillId="10" borderId="0" xfId="54" applyFont="1" applyFill="1" applyBorder="1" applyAlignment="1">
      <alignment horizontal="center"/>
    </xf>
    <xf numFmtId="0" fontId="1" fillId="10" borderId="0" xfId="51" applyFont="1" applyFill="1" applyBorder="1" applyAlignment="1">
      <alignment horizontal="center"/>
    </xf>
    <xf numFmtId="2" fontId="1" fillId="10" borderId="0" xfId="51" applyNumberFormat="1" applyFont="1" applyFill="1" applyBorder="1" applyAlignment="1">
      <alignment horizontal="center"/>
    </xf>
    <xf numFmtId="0" fontId="73" fillId="0" borderId="5" xfId="0" applyFont="1" applyBorder="1"/>
    <xf numFmtId="0" fontId="0" fillId="0" borderId="5" xfId="0" applyBorder="1"/>
    <xf numFmtId="0" fontId="74" fillId="0" borderId="5" xfId="0" applyFont="1" applyBorder="1"/>
    <xf numFmtId="0" fontId="74" fillId="0" borderId="5" xfId="0" applyFont="1" applyBorder="1" applyAlignment="1">
      <alignment horizontal="center"/>
    </xf>
    <xf numFmtId="2" fontId="74" fillId="0" borderId="5" xfId="0" applyNumberFormat="1" applyFont="1" applyBorder="1" applyAlignment="1">
      <alignment horizontal="center"/>
    </xf>
    <xf numFmtId="191" fontId="0" fillId="0" borderId="5" xfId="0" applyNumberFormat="1" applyBorder="1"/>
    <xf numFmtId="10" fontId="0" fillId="0" borderId="5" xfId="0" applyNumberFormat="1" applyBorder="1"/>
    <xf numFmtId="191" fontId="0" fillId="10" borderId="5" xfId="0" applyNumberFormat="1" applyFill="1" applyBorder="1"/>
    <xf numFmtId="10" fontId="0" fillId="10" borderId="5" xfId="0" applyNumberFormat="1" applyFill="1" applyBorder="1"/>
    <xf numFmtId="0" fontId="2" fillId="10" borderId="5" xfId="0" applyFont="1" applyFill="1" applyBorder="1" applyAlignment="1">
      <alignment horizontal="center"/>
    </xf>
    <xf numFmtId="2" fontId="0" fillId="10" borderId="5" xfId="0" applyNumberFormat="1" applyFill="1" applyBorder="1" applyAlignment="1">
      <alignment horizontal="center"/>
    </xf>
    <xf numFmtId="10" fontId="1" fillId="10" borderId="0" xfId="63" applyNumberFormat="1" applyFont="1" applyFill="1"/>
    <xf numFmtId="0" fontId="0" fillId="0" borderId="5" xfId="0" applyBorder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10" borderId="5" xfId="0" applyFill="1" applyBorder="1" applyAlignment="1">
      <alignment horizontal="center" vertical="center"/>
    </xf>
    <xf numFmtId="14" fontId="0" fillId="10" borderId="5" xfId="0" applyNumberFormat="1" applyFill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192" fontId="0" fillId="0" borderId="5" xfId="0" applyNumberFormat="1" applyBorder="1" applyAlignment="1">
      <alignment horizontal="center" vertical="center"/>
    </xf>
    <xf numFmtId="0" fontId="66" fillId="0" borderId="2" xfId="53" applyFont="1" applyFill="1" applyBorder="1" applyAlignment="1">
      <alignment horizontal="center"/>
    </xf>
    <xf numFmtId="0" fontId="2" fillId="10" borderId="5" xfId="0" applyFont="1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0" fontId="75" fillId="10" borderId="17" xfId="0" applyFont="1" applyFill="1" applyBorder="1" applyAlignment="1">
      <alignment horizontal="center"/>
    </xf>
    <xf numFmtId="0" fontId="75" fillId="10" borderId="18" xfId="0" applyFont="1" applyFill="1" applyBorder="1" applyAlignment="1">
      <alignment horizontal="center"/>
    </xf>
    <xf numFmtId="2" fontId="0" fillId="10" borderId="5" xfId="0" applyNumberFormat="1" applyFill="1" applyBorder="1" applyAlignment="1">
      <alignment horizontal="center"/>
    </xf>
    <xf numFmtId="0" fontId="53" fillId="11" borderId="17" xfId="54" applyFont="1" applyFill="1" applyBorder="1" applyAlignment="1">
      <alignment horizontal="center"/>
    </xf>
    <xf numFmtId="0" fontId="53" fillId="11" borderId="18" xfId="54" applyFont="1" applyFill="1" applyBorder="1" applyAlignment="1">
      <alignment horizontal="center"/>
    </xf>
  </cellXfs>
  <cellStyles count="74">
    <cellStyle name="#,##0" xfId="1"/>
    <cellStyle name="#,##0.00¢/kWh" xfId="2"/>
    <cellStyle name="_NewEng" xfId="3"/>
    <cellStyle name="0" xfId="4"/>
    <cellStyle name="0,000(0,000)" xfId="5"/>
    <cellStyle name="0.00%" xfId="6"/>
    <cellStyle name="¹éºÐÀ²_±âÅ¸" xfId="7"/>
    <cellStyle name="A3 297 x 420 mm" xfId="8"/>
    <cellStyle name="ÅëÈ­ [0]_±âÅ¸" xfId="9"/>
    <cellStyle name="ÅëÈ­_±âÅ¸" xfId="10"/>
    <cellStyle name="Arial8" xfId="11"/>
    <cellStyle name="ÄÞ¸¶ [0]_±âÅ¸" xfId="12"/>
    <cellStyle name="ÄÞ¸¶_±âÅ¸" xfId="13"/>
    <cellStyle name="Body" xfId="14"/>
    <cellStyle name="Ç¥ÁØ_¿ù°£¿ä¾àº¸°í" xfId="15"/>
    <cellStyle name="CHANGE" xfId="16"/>
    <cellStyle name="CHANGEB" xfId="17"/>
    <cellStyle name="Column Title" xfId="18"/>
    <cellStyle name="Comma (1)" xfId="19"/>
    <cellStyle name="Comma0" xfId="20"/>
    <cellStyle name="ConvVer" xfId="21"/>
    <cellStyle name="Currency0" xfId="22"/>
    <cellStyle name="Date" xfId="23"/>
    <cellStyle name="Date [mmm-d-yyyy]" xfId="24"/>
    <cellStyle name="Date [mmm-yyyy]" xfId="25"/>
    <cellStyle name="Date_Triton ROE Model" xfId="26"/>
    <cellStyle name="Estilo 1" xfId="27"/>
    <cellStyle name="Euro" xfId="28"/>
    <cellStyle name="Fixed" xfId="29"/>
    <cellStyle name="Header1" xfId="30"/>
    <cellStyle name="Header2" xfId="31"/>
    <cellStyle name="Heading 1" xfId="32"/>
    <cellStyle name="Heading 2" xfId="33"/>
    <cellStyle name="Hyperlink" xfId="34" builtinId="8"/>
    <cellStyle name="Hyperlink 2" xfId="35"/>
    <cellStyle name="Indefinido" xfId="36"/>
    <cellStyle name="Input" xfId="37"/>
    <cellStyle name="Input Value" xfId="38"/>
    <cellStyle name="Input_CapEx" xfId="39"/>
    <cellStyle name="Moeda" xfId="40" builtinId="4"/>
    <cellStyle name="no dec" xfId="41"/>
    <cellStyle name="Normal" xfId="0" builtinId="0"/>
    <cellStyle name="Normal - Style1" xfId="42"/>
    <cellStyle name="Normal - Style2" xfId="43"/>
    <cellStyle name="Normal - Style3" xfId="44"/>
    <cellStyle name="Normal - Style4" xfId="45"/>
    <cellStyle name="Normal - Style5" xfId="46"/>
    <cellStyle name="Normal - Style6" xfId="47"/>
    <cellStyle name="Normal - Style7" xfId="48"/>
    <cellStyle name="Normal - Style8" xfId="49"/>
    <cellStyle name="Normal 000$" xfId="50"/>
    <cellStyle name="Normal 2" xfId="51"/>
    <cellStyle name="Normal 3" xfId="72"/>
    <cellStyle name="Normal_histretSP" xfId="52"/>
    <cellStyle name="Normal_Sheet1_WACC_model_revised" xfId="53"/>
    <cellStyle name="Normal_Sheet1_WACC_model_revised 2" xfId="54"/>
    <cellStyle name="NormalMultiple" xfId="55"/>
    <cellStyle name="NormalX" xfId="56"/>
    <cellStyle name="Output Amounts" xfId="57"/>
    <cellStyle name="Output Column Headings" xfId="58"/>
    <cellStyle name="Output Line Items" xfId="59"/>
    <cellStyle name="Output Report Heading" xfId="60"/>
    <cellStyle name="Output Report Title" xfId="61"/>
    <cellStyle name="pb_page_heading_LS" xfId="62"/>
    <cellStyle name="Porcentagem" xfId="63" builtinId="5"/>
    <cellStyle name="Porcentagem 2" xfId="64"/>
    <cellStyle name="PSSpacer" xfId="65"/>
    <cellStyle name="Reports" xfId="66"/>
    <cellStyle name="Scenario" xfId="67"/>
    <cellStyle name="Separador de milhares" xfId="68" builtinId="3"/>
    <cellStyle name="Separador de milhares 2" xfId="73"/>
    <cellStyle name="Title Row" xfId="69"/>
    <cellStyle name="Total" xfId="70" builtinId="25" customBuiltin="1"/>
    <cellStyle name="Year" xfId="7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/>
    <c:plotArea>
      <c:layout>
        <c:manualLayout>
          <c:layoutTarget val="inner"/>
          <c:xMode val="edge"/>
          <c:yMode val="edge"/>
          <c:x val="0.11666666666666672"/>
          <c:y val="0.19444444444444586"/>
          <c:w val="0.67708333333333703"/>
          <c:h val="0.5208333333333337"/>
        </c:manualLayout>
      </c:layout>
      <c:lineChart>
        <c:grouping val="standard"/>
        <c:ser>
          <c:idx val="0"/>
          <c:order val="0"/>
          <c:tx>
            <c:v>EMBI+Brazil</c:v>
          </c:tx>
          <c:marker>
            <c:symbol val="none"/>
          </c:marker>
          <c:cat>
            <c:numRef>
              <c:f>'EMBI+'!$A$39:$A$1695</c:f>
              <c:numCache>
                <c:formatCode>dd/mmm/yy</c:formatCode>
                <c:ptCount val="1657"/>
                <c:pt idx="0">
                  <c:v>40359</c:v>
                </c:pt>
                <c:pt idx="1">
                  <c:v>40358</c:v>
                </c:pt>
                <c:pt idx="2">
                  <c:v>40357</c:v>
                </c:pt>
                <c:pt idx="3">
                  <c:v>40354</c:v>
                </c:pt>
                <c:pt idx="4">
                  <c:v>40353</c:v>
                </c:pt>
                <c:pt idx="5">
                  <c:v>40352</c:v>
                </c:pt>
                <c:pt idx="6">
                  <c:v>40351</c:v>
                </c:pt>
                <c:pt idx="7">
                  <c:v>40350</c:v>
                </c:pt>
                <c:pt idx="8">
                  <c:v>40347</c:v>
                </c:pt>
                <c:pt idx="9">
                  <c:v>40346</c:v>
                </c:pt>
                <c:pt idx="10">
                  <c:v>40345</c:v>
                </c:pt>
                <c:pt idx="11">
                  <c:v>40344</c:v>
                </c:pt>
                <c:pt idx="12">
                  <c:v>40343</c:v>
                </c:pt>
                <c:pt idx="13">
                  <c:v>40340</c:v>
                </c:pt>
                <c:pt idx="14">
                  <c:v>40339</c:v>
                </c:pt>
                <c:pt idx="15">
                  <c:v>40338</c:v>
                </c:pt>
                <c:pt idx="16">
                  <c:v>40337</c:v>
                </c:pt>
                <c:pt idx="17">
                  <c:v>40336</c:v>
                </c:pt>
                <c:pt idx="18">
                  <c:v>40333</c:v>
                </c:pt>
                <c:pt idx="19">
                  <c:v>40331</c:v>
                </c:pt>
                <c:pt idx="20">
                  <c:v>40330</c:v>
                </c:pt>
                <c:pt idx="21">
                  <c:v>40329</c:v>
                </c:pt>
                <c:pt idx="22">
                  <c:v>40326</c:v>
                </c:pt>
                <c:pt idx="23">
                  <c:v>40325</c:v>
                </c:pt>
                <c:pt idx="24">
                  <c:v>40324</c:v>
                </c:pt>
                <c:pt idx="25">
                  <c:v>40323</c:v>
                </c:pt>
                <c:pt idx="26">
                  <c:v>40322</c:v>
                </c:pt>
                <c:pt idx="27">
                  <c:v>40319</c:v>
                </c:pt>
                <c:pt idx="28">
                  <c:v>40318</c:v>
                </c:pt>
                <c:pt idx="29">
                  <c:v>40317</c:v>
                </c:pt>
                <c:pt idx="30">
                  <c:v>40316</c:v>
                </c:pt>
                <c:pt idx="31">
                  <c:v>40315</c:v>
                </c:pt>
                <c:pt idx="32">
                  <c:v>40312</c:v>
                </c:pt>
                <c:pt idx="33">
                  <c:v>40311</c:v>
                </c:pt>
                <c:pt idx="34">
                  <c:v>40310</c:v>
                </c:pt>
                <c:pt idx="35">
                  <c:v>40309</c:v>
                </c:pt>
                <c:pt idx="36">
                  <c:v>40308</c:v>
                </c:pt>
                <c:pt idx="37">
                  <c:v>40305</c:v>
                </c:pt>
                <c:pt idx="38">
                  <c:v>40304</c:v>
                </c:pt>
                <c:pt idx="39">
                  <c:v>40303</c:v>
                </c:pt>
                <c:pt idx="40">
                  <c:v>40302</c:v>
                </c:pt>
                <c:pt idx="41">
                  <c:v>40301</c:v>
                </c:pt>
                <c:pt idx="42">
                  <c:v>40298</c:v>
                </c:pt>
                <c:pt idx="43">
                  <c:v>40297</c:v>
                </c:pt>
                <c:pt idx="44">
                  <c:v>40296</c:v>
                </c:pt>
                <c:pt idx="45">
                  <c:v>40295</c:v>
                </c:pt>
                <c:pt idx="46">
                  <c:v>40294</c:v>
                </c:pt>
                <c:pt idx="47">
                  <c:v>40291</c:v>
                </c:pt>
                <c:pt idx="48">
                  <c:v>40290</c:v>
                </c:pt>
                <c:pt idx="49">
                  <c:v>40288</c:v>
                </c:pt>
                <c:pt idx="50">
                  <c:v>40287</c:v>
                </c:pt>
                <c:pt idx="51">
                  <c:v>40284</c:v>
                </c:pt>
                <c:pt idx="52">
                  <c:v>40283</c:v>
                </c:pt>
                <c:pt idx="53">
                  <c:v>40282</c:v>
                </c:pt>
                <c:pt idx="54">
                  <c:v>40281</c:v>
                </c:pt>
                <c:pt idx="55">
                  <c:v>40280</c:v>
                </c:pt>
                <c:pt idx="56">
                  <c:v>40277</c:v>
                </c:pt>
                <c:pt idx="57">
                  <c:v>40276</c:v>
                </c:pt>
                <c:pt idx="58">
                  <c:v>40275</c:v>
                </c:pt>
                <c:pt idx="59">
                  <c:v>40274</c:v>
                </c:pt>
                <c:pt idx="60">
                  <c:v>40273</c:v>
                </c:pt>
                <c:pt idx="61">
                  <c:v>40269</c:v>
                </c:pt>
                <c:pt idx="62">
                  <c:v>40268</c:v>
                </c:pt>
                <c:pt idx="63">
                  <c:v>40267</c:v>
                </c:pt>
                <c:pt idx="64">
                  <c:v>40266</c:v>
                </c:pt>
                <c:pt idx="65">
                  <c:v>40263</c:v>
                </c:pt>
                <c:pt idx="66">
                  <c:v>40262</c:v>
                </c:pt>
                <c:pt idx="67">
                  <c:v>40261</c:v>
                </c:pt>
                <c:pt idx="68">
                  <c:v>40260</c:v>
                </c:pt>
                <c:pt idx="69">
                  <c:v>40259</c:v>
                </c:pt>
                <c:pt idx="70">
                  <c:v>40256</c:v>
                </c:pt>
                <c:pt idx="71">
                  <c:v>40255</c:v>
                </c:pt>
                <c:pt idx="72">
                  <c:v>40254</c:v>
                </c:pt>
                <c:pt idx="73">
                  <c:v>40253</c:v>
                </c:pt>
                <c:pt idx="74">
                  <c:v>40252</c:v>
                </c:pt>
                <c:pt idx="75">
                  <c:v>40249</c:v>
                </c:pt>
                <c:pt idx="76">
                  <c:v>40248</c:v>
                </c:pt>
                <c:pt idx="77">
                  <c:v>40247</c:v>
                </c:pt>
                <c:pt idx="78">
                  <c:v>40246</c:v>
                </c:pt>
                <c:pt idx="79">
                  <c:v>40245</c:v>
                </c:pt>
                <c:pt idx="80">
                  <c:v>40242</c:v>
                </c:pt>
                <c:pt idx="81">
                  <c:v>40241</c:v>
                </c:pt>
                <c:pt idx="82">
                  <c:v>40240</c:v>
                </c:pt>
                <c:pt idx="83">
                  <c:v>40239</c:v>
                </c:pt>
                <c:pt idx="84">
                  <c:v>40238</c:v>
                </c:pt>
                <c:pt idx="85">
                  <c:v>40235</c:v>
                </c:pt>
                <c:pt idx="86">
                  <c:v>40234</c:v>
                </c:pt>
                <c:pt idx="87">
                  <c:v>40233</c:v>
                </c:pt>
                <c:pt idx="88">
                  <c:v>40232</c:v>
                </c:pt>
                <c:pt idx="89">
                  <c:v>40231</c:v>
                </c:pt>
                <c:pt idx="90">
                  <c:v>40228</c:v>
                </c:pt>
                <c:pt idx="91">
                  <c:v>40227</c:v>
                </c:pt>
                <c:pt idx="92">
                  <c:v>40226</c:v>
                </c:pt>
                <c:pt idx="93">
                  <c:v>40221</c:v>
                </c:pt>
                <c:pt idx="94">
                  <c:v>40220</c:v>
                </c:pt>
                <c:pt idx="95">
                  <c:v>40219</c:v>
                </c:pt>
                <c:pt idx="96">
                  <c:v>40218</c:v>
                </c:pt>
                <c:pt idx="97">
                  <c:v>40217</c:v>
                </c:pt>
                <c:pt idx="98">
                  <c:v>40214</c:v>
                </c:pt>
                <c:pt idx="99">
                  <c:v>40213</c:v>
                </c:pt>
                <c:pt idx="100">
                  <c:v>40212</c:v>
                </c:pt>
                <c:pt idx="101">
                  <c:v>40211</c:v>
                </c:pt>
                <c:pt idx="102">
                  <c:v>40210</c:v>
                </c:pt>
                <c:pt idx="103">
                  <c:v>40207</c:v>
                </c:pt>
                <c:pt idx="104">
                  <c:v>40206</c:v>
                </c:pt>
                <c:pt idx="105">
                  <c:v>40205</c:v>
                </c:pt>
                <c:pt idx="106">
                  <c:v>40204</c:v>
                </c:pt>
                <c:pt idx="107">
                  <c:v>40203</c:v>
                </c:pt>
                <c:pt idx="108">
                  <c:v>40200</c:v>
                </c:pt>
                <c:pt idx="109">
                  <c:v>40199</c:v>
                </c:pt>
                <c:pt idx="110">
                  <c:v>40198</c:v>
                </c:pt>
                <c:pt idx="111">
                  <c:v>40197</c:v>
                </c:pt>
                <c:pt idx="112">
                  <c:v>40196</c:v>
                </c:pt>
                <c:pt idx="113">
                  <c:v>40193</c:v>
                </c:pt>
                <c:pt idx="114">
                  <c:v>40192</c:v>
                </c:pt>
                <c:pt idx="115">
                  <c:v>40191</c:v>
                </c:pt>
                <c:pt idx="116">
                  <c:v>40190</c:v>
                </c:pt>
                <c:pt idx="117">
                  <c:v>40189</c:v>
                </c:pt>
                <c:pt idx="118">
                  <c:v>40186</c:v>
                </c:pt>
                <c:pt idx="119">
                  <c:v>40185</c:v>
                </c:pt>
                <c:pt idx="120">
                  <c:v>40184</c:v>
                </c:pt>
                <c:pt idx="121">
                  <c:v>40183</c:v>
                </c:pt>
                <c:pt idx="122">
                  <c:v>40182</c:v>
                </c:pt>
                <c:pt idx="123">
                  <c:v>40179</c:v>
                </c:pt>
                <c:pt idx="124">
                  <c:v>40178</c:v>
                </c:pt>
                <c:pt idx="125">
                  <c:v>40177</c:v>
                </c:pt>
                <c:pt idx="126">
                  <c:v>40176</c:v>
                </c:pt>
                <c:pt idx="127">
                  <c:v>40175</c:v>
                </c:pt>
                <c:pt idx="128">
                  <c:v>40171</c:v>
                </c:pt>
                <c:pt idx="129">
                  <c:v>40170</c:v>
                </c:pt>
                <c:pt idx="130">
                  <c:v>40169</c:v>
                </c:pt>
                <c:pt idx="131">
                  <c:v>40168</c:v>
                </c:pt>
                <c:pt idx="132">
                  <c:v>40165</c:v>
                </c:pt>
                <c:pt idx="133">
                  <c:v>40164</c:v>
                </c:pt>
                <c:pt idx="134">
                  <c:v>40163</c:v>
                </c:pt>
                <c:pt idx="135">
                  <c:v>40162</c:v>
                </c:pt>
                <c:pt idx="136">
                  <c:v>40161</c:v>
                </c:pt>
                <c:pt idx="137">
                  <c:v>40158</c:v>
                </c:pt>
                <c:pt idx="138">
                  <c:v>40157</c:v>
                </c:pt>
                <c:pt idx="139">
                  <c:v>40156</c:v>
                </c:pt>
                <c:pt idx="140">
                  <c:v>40155</c:v>
                </c:pt>
                <c:pt idx="141">
                  <c:v>40154</c:v>
                </c:pt>
                <c:pt idx="142">
                  <c:v>40151</c:v>
                </c:pt>
                <c:pt idx="143">
                  <c:v>40150</c:v>
                </c:pt>
                <c:pt idx="144">
                  <c:v>40149</c:v>
                </c:pt>
                <c:pt idx="145">
                  <c:v>40148</c:v>
                </c:pt>
                <c:pt idx="146">
                  <c:v>40147</c:v>
                </c:pt>
                <c:pt idx="147">
                  <c:v>40144</c:v>
                </c:pt>
                <c:pt idx="148">
                  <c:v>40143</c:v>
                </c:pt>
                <c:pt idx="149">
                  <c:v>40142</c:v>
                </c:pt>
                <c:pt idx="150">
                  <c:v>40141</c:v>
                </c:pt>
                <c:pt idx="151">
                  <c:v>40140</c:v>
                </c:pt>
                <c:pt idx="152">
                  <c:v>40137</c:v>
                </c:pt>
                <c:pt idx="153">
                  <c:v>40136</c:v>
                </c:pt>
                <c:pt idx="154">
                  <c:v>40135</c:v>
                </c:pt>
                <c:pt idx="155">
                  <c:v>40134</c:v>
                </c:pt>
                <c:pt idx="156">
                  <c:v>40133</c:v>
                </c:pt>
                <c:pt idx="157">
                  <c:v>40130</c:v>
                </c:pt>
                <c:pt idx="158">
                  <c:v>40129</c:v>
                </c:pt>
                <c:pt idx="159">
                  <c:v>40128</c:v>
                </c:pt>
                <c:pt idx="160">
                  <c:v>40127</c:v>
                </c:pt>
                <c:pt idx="161">
                  <c:v>40126</c:v>
                </c:pt>
                <c:pt idx="162">
                  <c:v>40123</c:v>
                </c:pt>
                <c:pt idx="163">
                  <c:v>40122</c:v>
                </c:pt>
                <c:pt idx="164">
                  <c:v>40121</c:v>
                </c:pt>
                <c:pt idx="165">
                  <c:v>40120</c:v>
                </c:pt>
                <c:pt idx="166">
                  <c:v>40116</c:v>
                </c:pt>
                <c:pt idx="167">
                  <c:v>40115</c:v>
                </c:pt>
                <c:pt idx="168">
                  <c:v>40114</c:v>
                </c:pt>
                <c:pt idx="169">
                  <c:v>40113</c:v>
                </c:pt>
                <c:pt idx="170">
                  <c:v>40112</c:v>
                </c:pt>
                <c:pt idx="171">
                  <c:v>40109</c:v>
                </c:pt>
                <c:pt idx="172">
                  <c:v>40108</c:v>
                </c:pt>
                <c:pt idx="173">
                  <c:v>40107</c:v>
                </c:pt>
                <c:pt idx="174">
                  <c:v>40106</c:v>
                </c:pt>
                <c:pt idx="175">
                  <c:v>40105</c:v>
                </c:pt>
                <c:pt idx="176">
                  <c:v>40102</c:v>
                </c:pt>
                <c:pt idx="177">
                  <c:v>40101</c:v>
                </c:pt>
                <c:pt idx="178">
                  <c:v>40100</c:v>
                </c:pt>
                <c:pt idx="179">
                  <c:v>40099</c:v>
                </c:pt>
                <c:pt idx="180">
                  <c:v>40095</c:v>
                </c:pt>
                <c:pt idx="181">
                  <c:v>40094</c:v>
                </c:pt>
                <c:pt idx="182">
                  <c:v>40093</c:v>
                </c:pt>
                <c:pt idx="183">
                  <c:v>40092</c:v>
                </c:pt>
                <c:pt idx="184">
                  <c:v>40091</c:v>
                </c:pt>
                <c:pt idx="185">
                  <c:v>40088</c:v>
                </c:pt>
                <c:pt idx="186">
                  <c:v>40087</c:v>
                </c:pt>
                <c:pt idx="187">
                  <c:v>40086</c:v>
                </c:pt>
                <c:pt idx="188">
                  <c:v>40085</c:v>
                </c:pt>
                <c:pt idx="189">
                  <c:v>40084</c:v>
                </c:pt>
                <c:pt idx="190">
                  <c:v>40081</c:v>
                </c:pt>
                <c:pt idx="191">
                  <c:v>40080</c:v>
                </c:pt>
                <c:pt idx="192">
                  <c:v>40079</c:v>
                </c:pt>
                <c:pt idx="193">
                  <c:v>40078</c:v>
                </c:pt>
                <c:pt idx="194">
                  <c:v>40077</c:v>
                </c:pt>
                <c:pt idx="195">
                  <c:v>40074</c:v>
                </c:pt>
                <c:pt idx="196">
                  <c:v>40073</c:v>
                </c:pt>
                <c:pt idx="197">
                  <c:v>40072</c:v>
                </c:pt>
                <c:pt idx="198">
                  <c:v>40071</c:v>
                </c:pt>
                <c:pt idx="199">
                  <c:v>40070</c:v>
                </c:pt>
                <c:pt idx="200">
                  <c:v>40067</c:v>
                </c:pt>
                <c:pt idx="201">
                  <c:v>40066</c:v>
                </c:pt>
                <c:pt idx="202">
                  <c:v>40065</c:v>
                </c:pt>
                <c:pt idx="203">
                  <c:v>40064</c:v>
                </c:pt>
                <c:pt idx="204">
                  <c:v>40060</c:v>
                </c:pt>
                <c:pt idx="205">
                  <c:v>40059</c:v>
                </c:pt>
                <c:pt idx="206">
                  <c:v>40058</c:v>
                </c:pt>
                <c:pt idx="207">
                  <c:v>40057</c:v>
                </c:pt>
                <c:pt idx="208">
                  <c:v>40056</c:v>
                </c:pt>
                <c:pt idx="209">
                  <c:v>40053</c:v>
                </c:pt>
                <c:pt idx="210">
                  <c:v>40052</c:v>
                </c:pt>
                <c:pt idx="211">
                  <c:v>40051</c:v>
                </c:pt>
                <c:pt idx="212">
                  <c:v>40050</c:v>
                </c:pt>
                <c:pt idx="213">
                  <c:v>40049</c:v>
                </c:pt>
                <c:pt idx="214">
                  <c:v>40046</c:v>
                </c:pt>
                <c:pt idx="215">
                  <c:v>40045</c:v>
                </c:pt>
                <c:pt idx="216">
                  <c:v>40044</c:v>
                </c:pt>
                <c:pt idx="217">
                  <c:v>40043</c:v>
                </c:pt>
                <c:pt idx="218">
                  <c:v>40042</c:v>
                </c:pt>
                <c:pt idx="219">
                  <c:v>40039</c:v>
                </c:pt>
                <c:pt idx="220">
                  <c:v>40038</c:v>
                </c:pt>
                <c:pt idx="221">
                  <c:v>40037</c:v>
                </c:pt>
                <c:pt idx="222">
                  <c:v>40036</c:v>
                </c:pt>
                <c:pt idx="223">
                  <c:v>40035</c:v>
                </c:pt>
                <c:pt idx="224">
                  <c:v>40032</c:v>
                </c:pt>
                <c:pt idx="225">
                  <c:v>40031</c:v>
                </c:pt>
                <c:pt idx="226">
                  <c:v>40030</c:v>
                </c:pt>
                <c:pt idx="227">
                  <c:v>40029</c:v>
                </c:pt>
                <c:pt idx="228">
                  <c:v>40028</c:v>
                </c:pt>
                <c:pt idx="229">
                  <c:v>40025</c:v>
                </c:pt>
                <c:pt idx="230">
                  <c:v>40024</c:v>
                </c:pt>
                <c:pt idx="231">
                  <c:v>40023</c:v>
                </c:pt>
                <c:pt idx="232">
                  <c:v>40022</c:v>
                </c:pt>
                <c:pt idx="233">
                  <c:v>40021</c:v>
                </c:pt>
                <c:pt idx="234">
                  <c:v>40018</c:v>
                </c:pt>
                <c:pt idx="235">
                  <c:v>40017</c:v>
                </c:pt>
                <c:pt idx="236">
                  <c:v>40016</c:v>
                </c:pt>
                <c:pt idx="237">
                  <c:v>40015</c:v>
                </c:pt>
                <c:pt idx="238">
                  <c:v>40014</c:v>
                </c:pt>
                <c:pt idx="239">
                  <c:v>40011</c:v>
                </c:pt>
                <c:pt idx="240">
                  <c:v>40010</c:v>
                </c:pt>
                <c:pt idx="241">
                  <c:v>40009</c:v>
                </c:pt>
                <c:pt idx="242">
                  <c:v>40008</c:v>
                </c:pt>
                <c:pt idx="243">
                  <c:v>40007</c:v>
                </c:pt>
                <c:pt idx="244">
                  <c:v>40004</c:v>
                </c:pt>
                <c:pt idx="245">
                  <c:v>40003</c:v>
                </c:pt>
                <c:pt idx="246">
                  <c:v>40002</c:v>
                </c:pt>
                <c:pt idx="247">
                  <c:v>40001</c:v>
                </c:pt>
                <c:pt idx="248">
                  <c:v>40000</c:v>
                </c:pt>
                <c:pt idx="249">
                  <c:v>39997</c:v>
                </c:pt>
                <c:pt idx="250">
                  <c:v>39996</c:v>
                </c:pt>
                <c:pt idx="251">
                  <c:v>39995</c:v>
                </c:pt>
                <c:pt idx="252">
                  <c:v>39994</c:v>
                </c:pt>
                <c:pt idx="253">
                  <c:v>39993</c:v>
                </c:pt>
                <c:pt idx="254">
                  <c:v>39990</c:v>
                </c:pt>
                <c:pt idx="255">
                  <c:v>39989</c:v>
                </c:pt>
                <c:pt idx="256">
                  <c:v>39988</c:v>
                </c:pt>
                <c:pt idx="257">
                  <c:v>39987</c:v>
                </c:pt>
                <c:pt idx="258">
                  <c:v>39986</c:v>
                </c:pt>
                <c:pt idx="259">
                  <c:v>39983</c:v>
                </c:pt>
                <c:pt idx="260">
                  <c:v>39982</c:v>
                </c:pt>
                <c:pt idx="261">
                  <c:v>39981</c:v>
                </c:pt>
                <c:pt idx="262">
                  <c:v>39980</c:v>
                </c:pt>
                <c:pt idx="263">
                  <c:v>39979</c:v>
                </c:pt>
                <c:pt idx="264">
                  <c:v>39976</c:v>
                </c:pt>
                <c:pt idx="265">
                  <c:v>39975</c:v>
                </c:pt>
                <c:pt idx="266">
                  <c:v>39974</c:v>
                </c:pt>
                <c:pt idx="267">
                  <c:v>39973</c:v>
                </c:pt>
                <c:pt idx="268">
                  <c:v>39972</c:v>
                </c:pt>
                <c:pt idx="269">
                  <c:v>39969</c:v>
                </c:pt>
                <c:pt idx="270">
                  <c:v>39968</c:v>
                </c:pt>
                <c:pt idx="271">
                  <c:v>39967</c:v>
                </c:pt>
                <c:pt idx="272">
                  <c:v>39966</c:v>
                </c:pt>
                <c:pt idx="273">
                  <c:v>39965</c:v>
                </c:pt>
                <c:pt idx="274">
                  <c:v>39962</c:v>
                </c:pt>
                <c:pt idx="275">
                  <c:v>39961</c:v>
                </c:pt>
                <c:pt idx="276">
                  <c:v>39960</c:v>
                </c:pt>
                <c:pt idx="277">
                  <c:v>39959</c:v>
                </c:pt>
                <c:pt idx="278">
                  <c:v>39955</c:v>
                </c:pt>
                <c:pt idx="279">
                  <c:v>39954</c:v>
                </c:pt>
                <c:pt idx="280">
                  <c:v>39953</c:v>
                </c:pt>
                <c:pt idx="281">
                  <c:v>39952</c:v>
                </c:pt>
                <c:pt idx="282">
                  <c:v>39951</c:v>
                </c:pt>
                <c:pt idx="283">
                  <c:v>39948</c:v>
                </c:pt>
                <c:pt idx="284">
                  <c:v>39947</c:v>
                </c:pt>
                <c:pt idx="285">
                  <c:v>39946</c:v>
                </c:pt>
                <c:pt idx="286">
                  <c:v>39945</c:v>
                </c:pt>
                <c:pt idx="287">
                  <c:v>39944</c:v>
                </c:pt>
                <c:pt idx="288">
                  <c:v>39941</c:v>
                </c:pt>
                <c:pt idx="289">
                  <c:v>39940</c:v>
                </c:pt>
                <c:pt idx="290">
                  <c:v>39939</c:v>
                </c:pt>
                <c:pt idx="291">
                  <c:v>39938</c:v>
                </c:pt>
                <c:pt idx="292">
                  <c:v>39937</c:v>
                </c:pt>
                <c:pt idx="293">
                  <c:v>39934</c:v>
                </c:pt>
                <c:pt idx="294">
                  <c:v>39933</c:v>
                </c:pt>
                <c:pt idx="295">
                  <c:v>39932</c:v>
                </c:pt>
                <c:pt idx="296">
                  <c:v>39931</c:v>
                </c:pt>
                <c:pt idx="297">
                  <c:v>39930</c:v>
                </c:pt>
                <c:pt idx="298">
                  <c:v>39927</c:v>
                </c:pt>
                <c:pt idx="299">
                  <c:v>39926</c:v>
                </c:pt>
                <c:pt idx="300">
                  <c:v>39925</c:v>
                </c:pt>
                <c:pt idx="301">
                  <c:v>39924</c:v>
                </c:pt>
                <c:pt idx="302">
                  <c:v>39923</c:v>
                </c:pt>
                <c:pt idx="303">
                  <c:v>39920</c:v>
                </c:pt>
                <c:pt idx="304">
                  <c:v>39919</c:v>
                </c:pt>
                <c:pt idx="305">
                  <c:v>39918</c:v>
                </c:pt>
                <c:pt idx="306">
                  <c:v>39917</c:v>
                </c:pt>
                <c:pt idx="307">
                  <c:v>39916</c:v>
                </c:pt>
                <c:pt idx="308">
                  <c:v>39912</c:v>
                </c:pt>
                <c:pt idx="309">
                  <c:v>39911</c:v>
                </c:pt>
                <c:pt idx="310">
                  <c:v>39910</c:v>
                </c:pt>
                <c:pt idx="311">
                  <c:v>39909</c:v>
                </c:pt>
                <c:pt idx="312">
                  <c:v>39906</c:v>
                </c:pt>
                <c:pt idx="313">
                  <c:v>39905</c:v>
                </c:pt>
                <c:pt idx="314">
                  <c:v>39904</c:v>
                </c:pt>
                <c:pt idx="315">
                  <c:v>39903</c:v>
                </c:pt>
                <c:pt idx="316">
                  <c:v>39902</c:v>
                </c:pt>
                <c:pt idx="317">
                  <c:v>39899</c:v>
                </c:pt>
                <c:pt idx="318">
                  <c:v>39898</c:v>
                </c:pt>
                <c:pt idx="319">
                  <c:v>39897</c:v>
                </c:pt>
                <c:pt idx="320">
                  <c:v>39896</c:v>
                </c:pt>
                <c:pt idx="321">
                  <c:v>39895</c:v>
                </c:pt>
                <c:pt idx="322">
                  <c:v>39892</c:v>
                </c:pt>
                <c:pt idx="323">
                  <c:v>39891</c:v>
                </c:pt>
                <c:pt idx="324">
                  <c:v>39890</c:v>
                </c:pt>
                <c:pt idx="325">
                  <c:v>39889</c:v>
                </c:pt>
                <c:pt idx="326">
                  <c:v>39888</c:v>
                </c:pt>
                <c:pt idx="327">
                  <c:v>39885</c:v>
                </c:pt>
                <c:pt idx="328">
                  <c:v>39884</c:v>
                </c:pt>
                <c:pt idx="329">
                  <c:v>39883</c:v>
                </c:pt>
                <c:pt idx="330">
                  <c:v>39882</c:v>
                </c:pt>
                <c:pt idx="331">
                  <c:v>39881</c:v>
                </c:pt>
                <c:pt idx="332">
                  <c:v>39878</c:v>
                </c:pt>
                <c:pt idx="333">
                  <c:v>39877</c:v>
                </c:pt>
                <c:pt idx="334">
                  <c:v>39876</c:v>
                </c:pt>
                <c:pt idx="335">
                  <c:v>39875</c:v>
                </c:pt>
                <c:pt idx="336">
                  <c:v>39874</c:v>
                </c:pt>
                <c:pt idx="337">
                  <c:v>39871</c:v>
                </c:pt>
                <c:pt idx="338">
                  <c:v>39870</c:v>
                </c:pt>
                <c:pt idx="339">
                  <c:v>39869</c:v>
                </c:pt>
                <c:pt idx="340">
                  <c:v>39868</c:v>
                </c:pt>
                <c:pt idx="341">
                  <c:v>39867</c:v>
                </c:pt>
                <c:pt idx="342">
                  <c:v>39864</c:v>
                </c:pt>
                <c:pt idx="343">
                  <c:v>39863</c:v>
                </c:pt>
                <c:pt idx="344">
                  <c:v>39862</c:v>
                </c:pt>
                <c:pt idx="345">
                  <c:v>39861</c:v>
                </c:pt>
                <c:pt idx="346">
                  <c:v>39857</c:v>
                </c:pt>
                <c:pt idx="347">
                  <c:v>39856</c:v>
                </c:pt>
                <c:pt idx="348">
                  <c:v>39855</c:v>
                </c:pt>
                <c:pt idx="349">
                  <c:v>39854</c:v>
                </c:pt>
                <c:pt idx="350">
                  <c:v>39853</c:v>
                </c:pt>
                <c:pt idx="351">
                  <c:v>39850</c:v>
                </c:pt>
                <c:pt idx="352">
                  <c:v>39849</c:v>
                </c:pt>
                <c:pt idx="353">
                  <c:v>39848</c:v>
                </c:pt>
                <c:pt idx="354">
                  <c:v>39847</c:v>
                </c:pt>
                <c:pt idx="355">
                  <c:v>39846</c:v>
                </c:pt>
                <c:pt idx="356">
                  <c:v>39843</c:v>
                </c:pt>
                <c:pt idx="357">
                  <c:v>39842</c:v>
                </c:pt>
                <c:pt idx="358">
                  <c:v>39841</c:v>
                </c:pt>
                <c:pt idx="359">
                  <c:v>39840</c:v>
                </c:pt>
                <c:pt idx="360">
                  <c:v>39839</c:v>
                </c:pt>
                <c:pt idx="361">
                  <c:v>39836</c:v>
                </c:pt>
                <c:pt idx="362">
                  <c:v>39835</c:v>
                </c:pt>
                <c:pt idx="363">
                  <c:v>39834</c:v>
                </c:pt>
                <c:pt idx="364">
                  <c:v>39833</c:v>
                </c:pt>
                <c:pt idx="365">
                  <c:v>39829</c:v>
                </c:pt>
                <c:pt idx="366">
                  <c:v>39828</c:v>
                </c:pt>
                <c:pt idx="367">
                  <c:v>39827</c:v>
                </c:pt>
                <c:pt idx="368">
                  <c:v>39826</c:v>
                </c:pt>
                <c:pt idx="369">
                  <c:v>39825</c:v>
                </c:pt>
                <c:pt idx="370">
                  <c:v>39822</c:v>
                </c:pt>
                <c:pt idx="371">
                  <c:v>39821</c:v>
                </c:pt>
                <c:pt idx="372">
                  <c:v>39820</c:v>
                </c:pt>
                <c:pt idx="373">
                  <c:v>39819</c:v>
                </c:pt>
                <c:pt idx="374">
                  <c:v>39818</c:v>
                </c:pt>
                <c:pt idx="375">
                  <c:v>39815</c:v>
                </c:pt>
                <c:pt idx="376">
                  <c:v>39813</c:v>
                </c:pt>
                <c:pt idx="377">
                  <c:v>39812</c:v>
                </c:pt>
                <c:pt idx="378">
                  <c:v>39811</c:v>
                </c:pt>
                <c:pt idx="379">
                  <c:v>39808</c:v>
                </c:pt>
                <c:pt idx="380">
                  <c:v>39806</c:v>
                </c:pt>
                <c:pt idx="381">
                  <c:v>39805</c:v>
                </c:pt>
                <c:pt idx="382">
                  <c:v>39804</c:v>
                </c:pt>
                <c:pt idx="383">
                  <c:v>39801</c:v>
                </c:pt>
                <c:pt idx="384">
                  <c:v>39800</c:v>
                </c:pt>
                <c:pt idx="385">
                  <c:v>39799</c:v>
                </c:pt>
                <c:pt idx="386">
                  <c:v>39798</c:v>
                </c:pt>
                <c:pt idx="387">
                  <c:v>39797</c:v>
                </c:pt>
                <c:pt idx="388">
                  <c:v>39794</c:v>
                </c:pt>
                <c:pt idx="389">
                  <c:v>39793</c:v>
                </c:pt>
                <c:pt idx="390">
                  <c:v>39792</c:v>
                </c:pt>
                <c:pt idx="391">
                  <c:v>39791</c:v>
                </c:pt>
                <c:pt idx="392">
                  <c:v>39790</c:v>
                </c:pt>
                <c:pt idx="393">
                  <c:v>39787</c:v>
                </c:pt>
                <c:pt idx="394">
                  <c:v>39786</c:v>
                </c:pt>
                <c:pt idx="395">
                  <c:v>39785</c:v>
                </c:pt>
                <c:pt idx="396">
                  <c:v>39784</c:v>
                </c:pt>
                <c:pt idx="397">
                  <c:v>39783</c:v>
                </c:pt>
                <c:pt idx="398">
                  <c:v>39780</c:v>
                </c:pt>
                <c:pt idx="399">
                  <c:v>39778</c:v>
                </c:pt>
                <c:pt idx="400">
                  <c:v>39777</c:v>
                </c:pt>
                <c:pt idx="401">
                  <c:v>39776</c:v>
                </c:pt>
                <c:pt idx="402">
                  <c:v>39773</c:v>
                </c:pt>
                <c:pt idx="403">
                  <c:v>39772</c:v>
                </c:pt>
                <c:pt idx="404">
                  <c:v>39771</c:v>
                </c:pt>
                <c:pt idx="405">
                  <c:v>39770</c:v>
                </c:pt>
                <c:pt idx="406">
                  <c:v>39769</c:v>
                </c:pt>
                <c:pt idx="407">
                  <c:v>39766</c:v>
                </c:pt>
                <c:pt idx="408">
                  <c:v>39765</c:v>
                </c:pt>
                <c:pt idx="409">
                  <c:v>39764</c:v>
                </c:pt>
                <c:pt idx="410">
                  <c:v>39762</c:v>
                </c:pt>
                <c:pt idx="411">
                  <c:v>39759</c:v>
                </c:pt>
                <c:pt idx="412">
                  <c:v>39758</c:v>
                </c:pt>
                <c:pt idx="413">
                  <c:v>39757</c:v>
                </c:pt>
                <c:pt idx="414">
                  <c:v>39756</c:v>
                </c:pt>
                <c:pt idx="415">
                  <c:v>39755</c:v>
                </c:pt>
                <c:pt idx="416">
                  <c:v>39752</c:v>
                </c:pt>
                <c:pt idx="417">
                  <c:v>39751</c:v>
                </c:pt>
                <c:pt idx="418">
                  <c:v>39750</c:v>
                </c:pt>
                <c:pt idx="419">
                  <c:v>39749</c:v>
                </c:pt>
                <c:pt idx="420">
                  <c:v>39748</c:v>
                </c:pt>
                <c:pt idx="421">
                  <c:v>39745</c:v>
                </c:pt>
                <c:pt idx="422">
                  <c:v>39744</c:v>
                </c:pt>
                <c:pt idx="423">
                  <c:v>39743</c:v>
                </c:pt>
                <c:pt idx="424">
                  <c:v>39742</c:v>
                </c:pt>
                <c:pt idx="425">
                  <c:v>39741</c:v>
                </c:pt>
                <c:pt idx="426">
                  <c:v>39738</c:v>
                </c:pt>
                <c:pt idx="427">
                  <c:v>39737</c:v>
                </c:pt>
                <c:pt idx="428">
                  <c:v>39736</c:v>
                </c:pt>
                <c:pt idx="429">
                  <c:v>39735</c:v>
                </c:pt>
                <c:pt idx="430">
                  <c:v>39731</c:v>
                </c:pt>
                <c:pt idx="431">
                  <c:v>39730</c:v>
                </c:pt>
                <c:pt idx="432">
                  <c:v>39729</c:v>
                </c:pt>
                <c:pt idx="433">
                  <c:v>39728</c:v>
                </c:pt>
                <c:pt idx="434">
                  <c:v>39727</c:v>
                </c:pt>
                <c:pt idx="435">
                  <c:v>39724</c:v>
                </c:pt>
                <c:pt idx="436">
                  <c:v>39723</c:v>
                </c:pt>
                <c:pt idx="437">
                  <c:v>39722</c:v>
                </c:pt>
                <c:pt idx="438">
                  <c:v>39721</c:v>
                </c:pt>
                <c:pt idx="439">
                  <c:v>39720</c:v>
                </c:pt>
                <c:pt idx="440">
                  <c:v>39717</c:v>
                </c:pt>
                <c:pt idx="441">
                  <c:v>39716</c:v>
                </c:pt>
                <c:pt idx="442">
                  <c:v>39715</c:v>
                </c:pt>
                <c:pt idx="443">
                  <c:v>39714</c:v>
                </c:pt>
                <c:pt idx="444">
                  <c:v>39713</c:v>
                </c:pt>
                <c:pt idx="445">
                  <c:v>39710</c:v>
                </c:pt>
                <c:pt idx="446">
                  <c:v>39709</c:v>
                </c:pt>
                <c:pt idx="447">
                  <c:v>39708</c:v>
                </c:pt>
                <c:pt idx="448">
                  <c:v>39707</c:v>
                </c:pt>
                <c:pt idx="449">
                  <c:v>39706</c:v>
                </c:pt>
                <c:pt idx="450">
                  <c:v>39703</c:v>
                </c:pt>
                <c:pt idx="451">
                  <c:v>39702</c:v>
                </c:pt>
                <c:pt idx="452">
                  <c:v>39701</c:v>
                </c:pt>
                <c:pt idx="453">
                  <c:v>39700</c:v>
                </c:pt>
                <c:pt idx="454">
                  <c:v>39699</c:v>
                </c:pt>
                <c:pt idx="455">
                  <c:v>39696</c:v>
                </c:pt>
                <c:pt idx="456">
                  <c:v>39695</c:v>
                </c:pt>
                <c:pt idx="457">
                  <c:v>39694</c:v>
                </c:pt>
                <c:pt idx="458">
                  <c:v>39693</c:v>
                </c:pt>
                <c:pt idx="459">
                  <c:v>39689</c:v>
                </c:pt>
                <c:pt idx="460">
                  <c:v>39688</c:v>
                </c:pt>
                <c:pt idx="461">
                  <c:v>39687</c:v>
                </c:pt>
                <c:pt idx="462">
                  <c:v>39686</c:v>
                </c:pt>
                <c:pt idx="463">
                  <c:v>39685</c:v>
                </c:pt>
                <c:pt idx="464">
                  <c:v>39682</c:v>
                </c:pt>
                <c:pt idx="465">
                  <c:v>39681</c:v>
                </c:pt>
                <c:pt idx="466">
                  <c:v>39680</c:v>
                </c:pt>
                <c:pt idx="467">
                  <c:v>39679</c:v>
                </c:pt>
                <c:pt idx="468">
                  <c:v>39678</c:v>
                </c:pt>
                <c:pt idx="469">
                  <c:v>39675</c:v>
                </c:pt>
                <c:pt idx="470">
                  <c:v>39674</c:v>
                </c:pt>
                <c:pt idx="471">
                  <c:v>39673</c:v>
                </c:pt>
                <c:pt idx="472">
                  <c:v>39672</c:v>
                </c:pt>
                <c:pt idx="473">
                  <c:v>39671</c:v>
                </c:pt>
                <c:pt idx="474">
                  <c:v>39668</c:v>
                </c:pt>
                <c:pt idx="475">
                  <c:v>39667</c:v>
                </c:pt>
                <c:pt idx="476">
                  <c:v>39666</c:v>
                </c:pt>
                <c:pt idx="477">
                  <c:v>39665</c:v>
                </c:pt>
                <c:pt idx="478">
                  <c:v>39664</c:v>
                </c:pt>
                <c:pt idx="479">
                  <c:v>39661</c:v>
                </c:pt>
                <c:pt idx="480">
                  <c:v>39660</c:v>
                </c:pt>
                <c:pt idx="481">
                  <c:v>39659</c:v>
                </c:pt>
                <c:pt idx="482">
                  <c:v>39658</c:v>
                </c:pt>
                <c:pt idx="483">
                  <c:v>39657</c:v>
                </c:pt>
                <c:pt idx="484">
                  <c:v>39654</c:v>
                </c:pt>
                <c:pt idx="485">
                  <c:v>39653</c:v>
                </c:pt>
                <c:pt idx="486">
                  <c:v>39652</c:v>
                </c:pt>
                <c:pt idx="487">
                  <c:v>39651</c:v>
                </c:pt>
                <c:pt idx="488">
                  <c:v>39650</c:v>
                </c:pt>
                <c:pt idx="489">
                  <c:v>39647</c:v>
                </c:pt>
                <c:pt idx="490">
                  <c:v>39646</c:v>
                </c:pt>
                <c:pt idx="491">
                  <c:v>39645</c:v>
                </c:pt>
                <c:pt idx="492">
                  <c:v>39644</c:v>
                </c:pt>
                <c:pt idx="493">
                  <c:v>39643</c:v>
                </c:pt>
                <c:pt idx="494">
                  <c:v>39640</c:v>
                </c:pt>
                <c:pt idx="495">
                  <c:v>39639</c:v>
                </c:pt>
                <c:pt idx="496">
                  <c:v>39638</c:v>
                </c:pt>
                <c:pt idx="497">
                  <c:v>39637</c:v>
                </c:pt>
                <c:pt idx="498">
                  <c:v>39636</c:v>
                </c:pt>
                <c:pt idx="499">
                  <c:v>39632</c:v>
                </c:pt>
                <c:pt idx="500">
                  <c:v>39631</c:v>
                </c:pt>
                <c:pt idx="501">
                  <c:v>39630</c:v>
                </c:pt>
                <c:pt idx="502">
                  <c:v>39629</c:v>
                </c:pt>
                <c:pt idx="503">
                  <c:v>39626</c:v>
                </c:pt>
                <c:pt idx="504">
                  <c:v>39625</c:v>
                </c:pt>
                <c:pt idx="505">
                  <c:v>39624</c:v>
                </c:pt>
                <c:pt idx="506">
                  <c:v>39623</c:v>
                </c:pt>
                <c:pt idx="507">
                  <c:v>39622</c:v>
                </c:pt>
                <c:pt idx="508">
                  <c:v>39619</c:v>
                </c:pt>
                <c:pt idx="509">
                  <c:v>39618</c:v>
                </c:pt>
                <c:pt idx="510">
                  <c:v>39617</c:v>
                </c:pt>
                <c:pt idx="511">
                  <c:v>39616</c:v>
                </c:pt>
                <c:pt idx="512">
                  <c:v>39615</c:v>
                </c:pt>
                <c:pt idx="513">
                  <c:v>39612</c:v>
                </c:pt>
                <c:pt idx="514">
                  <c:v>39611</c:v>
                </c:pt>
                <c:pt idx="515">
                  <c:v>39610</c:v>
                </c:pt>
                <c:pt idx="516">
                  <c:v>39609</c:v>
                </c:pt>
                <c:pt idx="517">
                  <c:v>39608</c:v>
                </c:pt>
                <c:pt idx="518">
                  <c:v>39605</c:v>
                </c:pt>
                <c:pt idx="519">
                  <c:v>39604</c:v>
                </c:pt>
                <c:pt idx="520">
                  <c:v>39603</c:v>
                </c:pt>
                <c:pt idx="521">
                  <c:v>39602</c:v>
                </c:pt>
                <c:pt idx="522">
                  <c:v>39601</c:v>
                </c:pt>
                <c:pt idx="523">
                  <c:v>39598</c:v>
                </c:pt>
                <c:pt idx="524">
                  <c:v>39597</c:v>
                </c:pt>
                <c:pt idx="525">
                  <c:v>39596</c:v>
                </c:pt>
                <c:pt idx="526">
                  <c:v>39595</c:v>
                </c:pt>
                <c:pt idx="527">
                  <c:v>39591</c:v>
                </c:pt>
                <c:pt idx="528">
                  <c:v>39590</c:v>
                </c:pt>
                <c:pt idx="529">
                  <c:v>39589</c:v>
                </c:pt>
                <c:pt idx="530">
                  <c:v>39588</c:v>
                </c:pt>
                <c:pt idx="531">
                  <c:v>39587</c:v>
                </c:pt>
                <c:pt idx="532">
                  <c:v>39584</c:v>
                </c:pt>
                <c:pt idx="533">
                  <c:v>39583</c:v>
                </c:pt>
                <c:pt idx="534">
                  <c:v>39582</c:v>
                </c:pt>
                <c:pt idx="535">
                  <c:v>39581</c:v>
                </c:pt>
                <c:pt idx="536">
                  <c:v>39580</c:v>
                </c:pt>
                <c:pt idx="537">
                  <c:v>39577</c:v>
                </c:pt>
                <c:pt idx="538">
                  <c:v>39576</c:v>
                </c:pt>
                <c:pt idx="539">
                  <c:v>39575</c:v>
                </c:pt>
                <c:pt idx="540">
                  <c:v>39574</c:v>
                </c:pt>
                <c:pt idx="541">
                  <c:v>39573</c:v>
                </c:pt>
                <c:pt idx="542">
                  <c:v>39570</c:v>
                </c:pt>
                <c:pt idx="543">
                  <c:v>39569</c:v>
                </c:pt>
                <c:pt idx="544">
                  <c:v>39568</c:v>
                </c:pt>
                <c:pt idx="545">
                  <c:v>39567</c:v>
                </c:pt>
                <c:pt idx="546">
                  <c:v>39566</c:v>
                </c:pt>
                <c:pt idx="547">
                  <c:v>39563</c:v>
                </c:pt>
                <c:pt idx="548">
                  <c:v>39562</c:v>
                </c:pt>
                <c:pt idx="549">
                  <c:v>39561</c:v>
                </c:pt>
                <c:pt idx="550">
                  <c:v>39560</c:v>
                </c:pt>
                <c:pt idx="551">
                  <c:v>39559</c:v>
                </c:pt>
                <c:pt idx="552">
                  <c:v>39556</c:v>
                </c:pt>
                <c:pt idx="553">
                  <c:v>39555</c:v>
                </c:pt>
                <c:pt idx="554">
                  <c:v>39554</c:v>
                </c:pt>
                <c:pt idx="555">
                  <c:v>39553</c:v>
                </c:pt>
                <c:pt idx="556">
                  <c:v>39552</c:v>
                </c:pt>
                <c:pt idx="557">
                  <c:v>39549</c:v>
                </c:pt>
                <c:pt idx="558">
                  <c:v>39548</c:v>
                </c:pt>
                <c:pt idx="559">
                  <c:v>39547</c:v>
                </c:pt>
                <c:pt idx="560">
                  <c:v>39546</c:v>
                </c:pt>
                <c:pt idx="561">
                  <c:v>39545</c:v>
                </c:pt>
                <c:pt idx="562">
                  <c:v>39542</c:v>
                </c:pt>
                <c:pt idx="563">
                  <c:v>39541</c:v>
                </c:pt>
                <c:pt idx="564">
                  <c:v>39540</c:v>
                </c:pt>
                <c:pt idx="565">
                  <c:v>39539</c:v>
                </c:pt>
                <c:pt idx="566">
                  <c:v>39538</c:v>
                </c:pt>
                <c:pt idx="567">
                  <c:v>39535</c:v>
                </c:pt>
                <c:pt idx="568">
                  <c:v>39534</c:v>
                </c:pt>
                <c:pt idx="569">
                  <c:v>39533</c:v>
                </c:pt>
                <c:pt idx="570">
                  <c:v>39532</c:v>
                </c:pt>
                <c:pt idx="571">
                  <c:v>39531</c:v>
                </c:pt>
                <c:pt idx="572">
                  <c:v>39527</c:v>
                </c:pt>
                <c:pt idx="573">
                  <c:v>39526</c:v>
                </c:pt>
                <c:pt idx="574">
                  <c:v>39525</c:v>
                </c:pt>
                <c:pt idx="575">
                  <c:v>39524</c:v>
                </c:pt>
                <c:pt idx="576">
                  <c:v>39521</c:v>
                </c:pt>
                <c:pt idx="577">
                  <c:v>39520</c:v>
                </c:pt>
                <c:pt idx="578">
                  <c:v>39519</c:v>
                </c:pt>
                <c:pt idx="579">
                  <c:v>39518</c:v>
                </c:pt>
                <c:pt idx="580">
                  <c:v>39517</c:v>
                </c:pt>
                <c:pt idx="581">
                  <c:v>39514</c:v>
                </c:pt>
                <c:pt idx="582">
                  <c:v>39513</c:v>
                </c:pt>
                <c:pt idx="583">
                  <c:v>39512</c:v>
                </c:pt>
                <c:pt idx="584">
                  <c:v>39511</c:v>
                </c:pt>
                <c:pt idx="585">
                  <c:v>39510</c:v>
                </c:pt>
                <c:pt idx="586">
                  <c:v>39507</c:v>
                </c:pt>
                <c:pt idx="587">
                  <c:v>39506</c:v>
                </c:pt>
                <c:pt idx="588">
                  <c:v>39505</c:v>
                </c:pt>
                <c:pt idx="589">
                  <c:v>39504</c:v>
                </c:pt>
                <c:pt idx="590">
                  <c:v>39503</c:v>
                </c:pt>
                <c:pt idx="591">
                  <c:v>39500</c:v>
                </c:pt>
                <c:pt idx="592">
                  <c:v>39499</c:v>
                </c:pt>
                <c:pt idx="593">
                  <c:v>39498</c:v>
                </c:pt>
                <c:pt idx="594">
                  <c:v>39497</c:v>
                </c:pt>
                <c:pt idx="595">
                  <c:v>39496</c:v>
                </c:pt>
                <c:pt idx="596">
                  <c:v>39493</c:v>
                </c:pt>
                <c:pt idx="597">
                  <c:v>39492</c:v>
                </c:pt>
                <c:pt idx="598">
                  <c:v>39491</c:v>
                </c:pt>
                <c:pt idx="599">
                  <c:v>39490</c:v>
                </c:pt>
                <c:pt idx="600">
                  <c:v>39489</c:v>
                </c:pt>
                <c:pt idx="601">
                  <c:v>39486</c:v>
                </c:pt>
                <c:pt idx="602">
                  <c:v>39485</c:v>
                </c:pt>
                <c:pt idx="603">
                  <c:v>39484</c:v>
                </c:pt>
                <c:pt idx="604">
                  <c:v>39479</c:v>
                </c:pt>
                <c:pt idx="605">
                  <c:v>39478</c:v>
                </c:pt>
                <c:pt idx="606">
                  <c:v>39477</c:v>
                </c:pt>
                <c:pt idx="607">
                  <c:v>39476</c:v>
                </c:pt>
                <c:pt idx="608">
                  <c:v>39475</c:v>
                </c:pt>
                <c:pt idx="609">
                  <c:v>39472</c:v>
                </c:pt>
                <c:pt idx="610">
                  <c:v>39471</c:v>
                </c:pt>
                <c:pt idx="611">
                  <c:v>39470</c:v>
                </c:pt>
                <c:pt idx="612">
                  <c:v>39469</c:v>
                </c:pt>
                <c:pt idx="613">
                  <c:v>39465</c:v>
                </c:pt>
                <c:pt idx="614">
                  <c:v>39464</c:v>
                </c:pt>
                <c:pt idx="615">
                  <c:v>39463</c:v>
                </c:pt>
                <c:pt idx="616">
                  <c:v>39462</c:v>
                </c:pt>
                <c:pt idx="617">
                  <c:v>39461</c:v>
                </c:pt>
                <c:pt idx="618">
                  <c:v>39458</c:v>
                </c:pt>
                <c:pt idx="619">
                  <c:v>39457</c:v>
                </c:pt>
                <c:pt idx="620">
                  <c:v>39456</c:v>
                </c:pt>
                <c:pt idx="621">
                  <c:v>39455</c:v>
                </c:pt>
                <c:pt idx="622">
                  <c:v>39454</c:v>
                </c:pt>
                <c:pt idx="623">
                  <c:v>39451</c:v>
                </c:pt>
                <c:pt idx="624">
                  <c:v>39450</c:v>
                </c:pt>
                <c:pt idx="625">
                  <c:v>39449</c:v>
                </c:pt>
                <c:pt idx="626">
                  <c:v>39447</c:v>
                </c:pt>
                <c:pt idx="627">
                  <c:v>39444</c:v>
                </c:pt>
                <c:pt idx="628">
                  <c:v>39443</c:v>
                </c:pt>
                <c:pt idx="629">
                  <c:v>39442</c:v>
                </c:pt>
                <c:pt idx="630">
                  <c:v>39440</c:v>
                </c:pt>
                <c:pt idx="631">
                  <c:v>39437</c:v>
                </c:pt>
                <c:pt idx="632">
                  <c:v>39436</c:v>
                </c:pt>
                <c:pt idx="633">
                  <c:v>39435</c:v>
                </c:pt>
                <c:pt idx="634">
                  <c:v>39434</c:v>
                </c:pt>
                <c:pt idx="635">
                  <c:v>39433</c:v>
                </c:pt>
                <c:pt idx="636">
                  <c:v>39430</c:v>
                </c:pt>
                <c:pt idx="637">
                  <c:v>39429</c:v>
                </c:pt>
                <c:pt idx="638">
                  <c:v>39428</c:v>
                </c:pt>
                <c:pt idx="639">
                  <c:v>39427</c:v>
                </c:pt>
                <c:pt idx="640">
                  <c:v>39426</c:v>
                </c:pt>
                <c:pt idx="641">
                  <c:v>39423</c:v>
                </c:pt>
                <c:pt idx="642">
                  <c:v>39422</c:v>
                </c:pt>
                <c:pt idx="643">
                  <c:v>39421</c:v>
                </c:pt>
                <c:pt idx="644">
                  <c:v>39420</c:v>
                </c:pt>
                <c:pt idx="645">
                  <c:v>39419</c:v>
                </c:pt>
                <c:pt idx="646">
                  <c:v>39416</c:v>
                </c:pt>
                <c:pt idx="647">
                  <c:v>39415</c:v>
                </c:pt>
                <c:pt idx="648">
                  <c:v>39413</c:v>
                </c:pt>
                <c:pt idx="649">
                  <c:v>39412</c:v>
                </c:pt>
                <c:pt idx="650">
                  <c:v>39409</c:v>
                </c:pt>
                <c:pt idx="651">
                  <c:v>39407</c:v>
                </c:pt>
                <c:pt idx="652">
                  <c:v>39406</c:v>
                </c:pt>
                <c:pt idx="653">
                  <c:v>39405</c:v>
                </c:pt>
                <c:pt idx="654">
                  <c:v>39402</c:v>
                </c:pt>
                <c:pt idx="655">
                  <c:v>39400</c:v>
                </c:pt>
                <c:pt idx="656">
                  <c:v>39399</c:v>
                </c:pt>
                <c:pt idx="657">
                  <c:v>39395</c:v>
                </c:pt>
                <c:pt idx="658">
                  <c:v>39394</c:v>
                </c:pt>
                <c:pt idx="659">
                  <c:v>39393</c:v>
                </c:pt>
                <c:pt idx="660">
                  <c:v>39392</c:v>
                </c:pt>
                <c:pt idx="661">
                  <c:v>39391</c:v>
                </c:pt>
                <c:pt idx="662">
                  <c:v>39388</c:v>
                </c:pt>
                <c:pt idx="663">
                  <c:v>39387</c:v>
                </c:pt>
                <c:pt idx="664">
                  <c:v>39386</c:v>
                </c:pt>
                <c:pt idx="665">
                  <c:v>39385</c:v>
                </c:pt>
                <c:pt idx="666">
                  <c:v>39384</c:v>
                </c:pt>
                <c:pt idx="667">
                  <c:v>39381</c:v>
                </c:pt>
                <c:pt idx="668">
                  <c:v>39380</c:v>
                </c:pt>
                <c:pt idx="669">
                  <c:v>39379</c:v>
                </c:pt>
                <c:pt idx="670">
                  <c:v>39378</c:v>
                </c:pt>
                <c:pt idx="671">
                  <c:v>39377</c:v>
                </c:pt>
                <c:pt idx="672">
                  <c:v>39374</c:v>
                </c:pt>
                <c:pt idx="673">
                  <c:v>39373</c:v>
                </c:pt>
                <c:pt idx="674">
                  <c:v>39372</c:v>
                </c:pt>
                <c:pt idx="675">
                  <c:v>39371</c:v>
                </c:pt>
                <c:pt idx="676">
                  <c:v>39370</c:v>
                </c:pt>
                <c:pt idx="677">
                  <c:v>39367</c:v>
                </c:pt>
                <c:pt idx="678">
                  <c:v>39366</c:v>
                </c:pt>
                <c:pt idx="679">
                  <c:v>39365</c:v>
                </c:pt>
                <c:pt idx="680">
                  <c:v>39364</c:v>
                </c:pt>
                <c:pt idx="681">
                  <c:v>39363</c:v>
                </c:pt>
                <c:pt idx="682">
                  <c:v>39360</c:v>
                </c:pt>
                <c:pt idx="683">
                  <c:v>39359</c:v>
                </c:pt>
                <c:pt idx="684">
                  <c:v>39358</c:v>
                </c:pt>
                <c:pt idx="685">
                  <c:v>39357</c:v>
                </c:pt>
                <c:pt idx="686">
                  <c:v>39356</c:v>
                </c:pt>
                <c:pt idx="687">
                  <c:v>39353</c:v>
                </c:pt>
                <c:pt idx="688">
                  <c:v>39352</c:v>
                </c:pt>
                <c:pt idx="689">
                  <c:v>39351</c:v>
                </c:pt>
                <c:pt idx="690">
                  <c:v>39350</c:v>
                </c:pt>
                <c:pt idx="691">
                  <c:v>39349</c:v>
                </c:pt>
                <c:pt idx="692">
                  <c:v>39346</c:v>
                </c:pt>
                <c:pt idx="693">
                  <c:v>39345</c:v>
                </c:pt>
                <c:pt idx="694">
                  <c:v>39344</c:v>
                </c:pt>
                <c:pt idx="695">
                  <c:v>39343</c:v>
                </c:pt>
                <c:pt idx="696">
                  <c:v>39342</c:v>
                </c:pt>
                <c:pt idx="697">
                  <c:v>39339</c:v>
                </c:pt>
                <c:pt idx="698">
                  <c:v>39338</c:v>
                </c:pt>
                <c:pt idx="699">
                  <c:v>39337</c:v>
                </c:pt>
                <c:pt idx="700">
                  <c:v>39336</c:v>
                </c:pt>
                <c:pt idx="701">
                  <c:v>39335</c:v>
                </c:pt>
                <c:pt idx="702">
                  <c:v>39332</c:v>
                </c:pt>
                <c:pt idx="703">
                  <c:v>39331</c:v>
                </c:pt>
                <c:pt idx="704">
                  <c:v>39330</c:v>
                </c:pt>
                <c:pt idx="705">
                  <c:v>39329</c:v>
                </c:pt>
                <c:pt idx="706">
                  <c:v>39325</c:v>
                </c:pt>
                <c:pt idx="707">
                  <c:v>39324</c:v>
                </c:pt>
                <c:pt idx="708">
                  <c:v>39323</c:v>
                </c:pt>
                <c:pt idx="709">
                  <c:v>39322</c:v>
                </c:pt>
                <c:pt idx="710">
                  <c:v>39321</c:v>
                </c:pt>
                <c:pt idx="711">
                  <c:v>39318</c:v>
                </c:pt>
                <c:pt idx="712">
                  <c:v>39317</c:v>
                </c:pt>
                <c:pt idx="713">
                  <c:v>39316</c:v>
                </c:pt>
                <c:pt idx="714">
                  <c:v>39315</c:v>
                </c:pt>
                <c:pt idx="715">
                  <c:v>39314</c:v>
                </c:pt>
                <c:pt idx="716">
                  <c:v>39311</c:v>
                </c:pt>
                <c:pt idx="717">
                  <c:v>39310</c:v>
                </c:pt>
                <c:pt idx="718">
                  <c:v>39309</c:v>
                </c:pt>
                <c:pt idx="719">
                  <c:v>39308</c:v>
                </c:pt>
                <c:pt idx="720">
                  <c:v>39307</c:v>
                </c:pt>
                <c:pt idx="721">
                  <c:v>39304</c:v>
                </c:pt>
                <c:pt idx="722">
                  <c:v>39303</c:v>
                </c:pt>
                <c:pt idx="723">
                  <c:v>39302</c:v>
                </c:pt>
                <c:pt idx="724">
                  <c:v>39301</c:v>
                </c:pt>
                <c:pt idx="725">
                  <c:v>39300</c:v>
                </c:pt>
                <c:pt idx="726">
                  <c:v>39297</c:v>
                </c:pt>
                <c:pt idx="727">
                  <c:v>39296</c:v>
                </c:pt>
                <c:pt idx="728">
                  <c:v>39295</c:v>
                </c:pt>
                <c:pt idx="729">
                  <c:v>39294</c:v>
                </c:pt>
                <c:pt idx="730">
                  <c:v>39293</c:v>
                </c:pt>
                <c:pt idx="731">
                  <c:v>39290</c:v>
                </c:pt>
                <c:pt idx="732">
                  <c:v>39289</c:v>
                </c:pt>
                <c:pt idx="733">
                  <c:v>39288</c:v>
                </c:pt>
                <c:pt idx="734">
                  <c:v>39287</c:v>
                </c:pt>
                <c:pt idx="735">
                  <c:v>39286</c:v>
                </c:pt>
                <c:pt idx="736">
                  <c:v>39283</c:v>
                </c:pt>
                <c:pt idx="737">
                  <c:v>39282</c:v>
                </c:pt>
                <c:pt idx="738">
                  <c:v>39281</c:v>
                </c:pt>
                <c:pt idx="739">
                  <c:v>39280</c:v>
                </c:pt>
                <c:pt idx="740">
                  <c:v>39279</c:v>
                </c:pt>
                <c:pt idx="741">
                  <c:v>39276</c:v>
                </c:pt>
                <c:pt idx="742">
                  <c:v>39275</c:v>
                </c:pt>
                <c:pt idx="743">
                  <c:v>39274</c:v>
                </c:pt>
                <c:pt idx="744">
                  <c:v>39273</c:v>
                </c:pt>
                <c:pt idx="745">
                  <c:v>39272</c:v>
                </c:pt>
                <c:pt idx="746">
                  <c:v>39269</c:v>
                </c:pt>
                <c:pt idx="747">
                  <c:v>39268</c:v>
                </c:pt>
                <c:pt idx="748">
                  <c:v>39266</c:v>
                </c:pt>
                <c:pt idx="749">
                  <c:v>39265</c:v>
                </c:pt>
                <c:pt idx="750">
                  <c:v>39262</c:v>
                </c:pt>
                <c:pt idx="751">
                  <c:v>39261</c:v>
                </c:pt>
                <c:pt idx="752">
                  <c:v>39260</c:v>
                </c:pt>
                <c:pt idx="753">
                  <c:v>39259</c:v>
                </c:pt>
                <c:pt idx="754">
                  <c:v>39258</c:v>
                </c:pt>
                <c:pt idx="755">
                  <c:v>39255</c:v>
                </c:pt>
                <c:pt idx="756">
                  <c:v>39254</c:v>
                </c:pt>
                <c:pt idx="757">
                  <c:v>39253</c:v>
                </c:pt>
                <c:pt idx="758">
                  <c:v>39252</c:v>
                </c:pt>
                <c:pt idx="759">
                  <c:v>39251</c:v>
                </c:pt>
                <c:pt idx="760">
                  <c:v>39248</c:v>
                </c:pt>
                <c:pt idx="761">
                  <c:v>39247</c:v>
                </c:pt>
                <c:pt idx="762">
                  <c:v>39246</c:v>
                </c:pt>
                <c:pt idx="763">
                  <c:v>39245</c:v>
                </c:pt>
                <c:pt idx="764">
                  <c:v>39244</c:v>
                </c:pt>
                <c:pt idx="765">
                  <c:v>39241</c:v>
                </c:pt>
                <c:pt idx="766">
                  <c:v>39239</c:v>
                </c:pt>
                <c:pt idx="767">
                  <c:v>39238</c:v>
                </c:pt>
                <c:pt idx="768">
                  <c:v>39237</c:v>
                </c:pt>
                <c:pt idx="769">
                  <c:v>39234</c:v>
                </c:pt>
                <c:pt idx="770">
                  <c:v>39233</c:v>
                </c:pt>
                <c:pt idx="771">
                  <c:v>39232</c:v>
                </c:pt>
                <c:pt idx="772">
                  <c:v>39231</c:v>
                </c:pt>
                <c:pt idx="773">
                  <c:v>39227</c:v>
                </c:pt>
                <c:pt idx="774">
                  <c:v>39226</c:v>
                </c:pt>
                <c:pt idx="775">
                  <c:v>39225</c:v>
                </c:pt>
                <c:pt idx="776">
                  <c:v>39224</c:v>
                </c:pt>
                <c:pt idx="777">
                  <c:v>39223</c:v>
                </c:pt>
                <c:pt idx="778">
                  <c:v>39220</c:v>
                </c:pt>
                <c:pt idx="779">
                  <c:v>39219</c:v>
                </c:pt>
                <c:pt idx="780">
                  <c:v>39218</c:v>
                </c:pt>
                <c:pt idx="781">
                  <c:v>39217</c:v>
                </c:pt>
                <c:pt idx="782">
                  <c:v>39216</c:v>
                </c:pt>
                <c:pt idx="783">
                  <c:v>39213</c:v>
                </c:pt>
                <c:pt idx="784">
                  <c:v>39212</c:v>
                </c:pt>
                <c:pt idx="785">
                  <c:v>39211</c:v>
                </c:pt>
                <c:pt idx="786">
                  <c:v>39210</c:v>
                </c:pt>
                <c:pt idx="787">
                  <c:v>39209</c:v>
                </c:pt>
                <c:pt idx="788">
                  <c:v>39206</c:v>
                </c:pt>
                <c:pt idx="789">
                  <c:v>39205</c:v>
                </c:pt>
                <c:pt idx="790">
                  <c:v>39204</c:v>
                </c:pt>
                <c:pt idx="791">
                  <c:v>39202</c:v>
                </c:pt>
                <c:pt idx="792">
                  <c:v>39199</c:v>
                </c:pt>
                <c:pt idx="793">
                  <c:v>39198</c:v>
                </c:pt>
                <c:pt idx="794">
                  <c:v>39197</c:v>
                </c:pt>
                <c:pt idx="795">
                  <c:v>39196</c:v>
                </c:pt>
                <c:pt idx="796">
                  <c:v>39195</c:v>
                </c:pt>
                <c:pt idx="797">
                  <c:v>39192</c:v>
                </c:pt>
                <c:pt idx="798">
                  <c:v>39191</c:v>
                </c:pt>
                <c:pt idx="799">
                  <c:v>39190</c:v>
                </c:pt>
                <c:pt idx="800">
                  <c:v>39189</c:v>
                </c:pt>
                <c:pt idx="801">
                  <c:v>39188</c:v>
                </c:pt>
                <c:pt idx="802">
                  <c:v>39185</c:v>
                </c:pt>
                <c:pt idx="803">
                  <c:v>39184</c:v>
                </c:pt>
                <c:pt idx="804">
                  <c:v>39183</c:v>
                </c:pt>
                <c:pt idx="805">
                  <c:v>39182</c:v>
                </c:pt>
                <c:pt idx="806">
                  <c:v>39181</c:v>
                </c:pt>
                <c:pt idx="807">
                  <c:v>39177</c:v>
                </c:pt>
                <c:pt idx="808">
                  <c:v>39176</c:v>
                </c:pt>
                <c:pt idx="809">
                  <c:v>39175</c:v>
                </c:pt>
                <c:pt idx="810">
                  <c:v>39174</c:v>
                </c:pt>
                <c:pt idx="811">
                  <c:v>39171</c:v>
                </c:pt>
                <c:pt idx="812">
                  <c:v>39170</c:v>
                </c:pt>
                <c:pt idx="813">
                  <c:v>39169</c:v>
                </c:pt>
                <c:pt idx="814">
                  <c:v>39168</c:v>
                </c:pt>
                <c:pt idx="815">
                  <c:v>39167</c:v>
                </c:pt>
                <c:pt idx="816">
                  <c:v>39164</c:v>
                </c:pt>
                <c:pt idx="817">
                  <c:v>39163</c:v>
                </c:pt>
                <c:pt idx="818">
                  <c:v>39162</c:v>
                </c:pt>
                <c:pt idx="819">
                  <c:v>39161</c:v>
                </c:pt>
                <c:pt idx="820">
                  <c:v>39160</c:v>
                </c:pt>
                <c:pt idx="821">
                  <c:v>39157</c:v>
                </c:pt>
                <c:pt idx="822">
                  <c:v>39156</c:v>
                </c:pt>
                <c:pt idx="823">
                  <c:v>39155</c:v>
                </c:pt>
                <c:pt idx="824">
                  <c:v>39154</c:v>
                </c:pt>
                <c:pt idx="825">
                  <c:v>39153</c:v>
                </c:pt>
                <c:pt idx="826">
                  <c:v>39150</c:v>
                </c:pt>
                <c:pt idx="827">
                  <c:v>39149</c:v>
                </c:pt>
                <c:pt idx="828">
                  <c:v>39148</c:v>
                </c:pt>
                <c:pt idx="829">
                  <c:v>39147</c:v>
                </c:pt>
                <c:pt idx="830">
                  <c:v>39146</c:v>
                </c:pt>
                <c:pt idx="831">
                  <c:v>39143</c:v>
                </c:pt>
                <c:pt idx="832">
                  <c:v>39142</c:v>
                </c:pt>
                <c:pt idx="833">
                  <c:v>39141</c:v>
                </c:pt>
                <c:pt idx="834">
                  <c:v>39140</c:v>
                </c:pt>
                <c:pt idx="835">
                  <c:v>39139</c:v>
                </c:pt>
                <c:pt idx="836">
                  <c:v>39136</c:v>
                </c:pt>
                <c:pt idx="837">
                  <c:v>39135</c:v>
                </c:pt>
                <c:pt idx="838">
                  <c:v>39134</c:v>
                </c:pt>
                <c:pt idx="839">
                  <c:v>39129</c:v>
                </c:pt>
                <c:pt idx="840">
                  <c:v>39128</c:v>
                </c:pt>
                <c:pt idx="841">
                  <c:v>39127</c:v>
                </c:pt>
                <c:pt idx="842">
                  <c:v>39126</c:v>
                </c:pt>
                <c:pt idx="843">
                  <c:v>39125</c:v>
                </c:pt>
                <c:pt idx="844">
                  <c:v>39122</c:v>
                </c:pt>
                <c:pt idx="845">
                  <c:v>39121</c:v>
                </c:pt>
                <c:pt idx="846">
                  <c:v>39120</c:v>
                </c:pt>
                <c:pt idx="847">
                  <c:v>39119</c:v>
                </c:pt>
                <c:pt idx="848">
                  <c:v>39118</c:v>
                </c:pt>
                <c:pt idx="849">
                  <c:v>39115</c:v>
                </c:pt>
                <c:pt idx="850">
                  <c:v>39114</c:v>
                </c:pt>
                <c:pt idx="851">
                  <c:v>39113</c:v>
                </c:pt>
                <c:pt idx="852">
                  <c:v>39112</c:v>
                </c:pt>
                <c:pt idx="853">
                  <c:v>39111</c:v>
                </c:pt>
                <c:pt idx="854">
                  <c:v>39108</c:v>
                </c:pt>
                <c:pt idx="855">
                  <c:v>39107</c:v>
                </c:pt>
                <c:pt idx="856">
                  <c:v>39106</c:v>
                </c:pt>
                <c:pt idx="857">
                  <c:v>39105</c:v>
                </c:pt>
                <c:pt idx="858">
                  <c:v>39104</c:v>
                </c:pt>
                <c:pt idx="859">
                  <c:v>39101</c:v>
                </c:pt>
                <c:pt idx="860">
                  <c:v>39100</c:v>
                </c:pt>
                <c:pt idx="861">
                  <c:v>39099</c:v>
                </c:pt>
                <c:pt idx="862">
                  <c:v>39094</c:v>
                </c:pt>
                <c:pt idx="863">
                  <c:v>39093</c:v>
                </c:pt>
                <c:pt idx="864">
                  <c:v>39092</c:v>
                </c:pt>
                <c:pt idx="865">
                  <c:v>39091</c:v>
                </c:pt>
                <c:pt idx="866">
                  <c:v>39090</c:v>
                </c:pt>
                <c:pt idx="867">
                  <c:v>39087</c:v>
                </c:pt>
                <c:pt idx="868">
                  <c:v>39086</c:v>
                </c:pt>
                <c:pt idx="869">
                  <c:v>39085</c:v>
                </c:pt>
                <c:pt idx="870">
                  <c:v>39084</c:v>
                </c:pt>
                <c:pt idx="871">
                  <c:v>39079</c:v>
                </c:pt>
                <c:pt idx="872">
                  <c:v>39078</c:v>
                </c:pt>
                <c:pt idx="873">
                  <c:v>39077</c:v>
                </c:pt>
                <c:pt idx="874">
                  <c:v>39073</c:v>
                </c:pt>
                <c:pt idx="875">
                  <c:v>39072</c:v>
                </c:pt>
                <c:pt idx="876">
                  <c:v>39071</c:v>
                </c:pt>
                <c:pt idx="877">
                  <c:v>39070</c:v>
                </c:pt>
                <c:pt idx="878">
                  <c:v>39069</c:v>
                </c:pt>
                <c:pt idx="879">
                  <c:v>39066</c:v>
                </c:pt>
                <c:pt idx="880">
                  <c:v>39065</c:v>
                </c:pt>
                <c:pt idx="881">
                  <c:v>39064</c:v>
                </c:pt>
                <c:pt idx="882">
                  <c:v>39063</c:v>
                </c:pt>
                <c:pt idx="883">
                  <c:v>39062</c:v>
                </c:pt>
                <c:pt idx="884">
                  <c:v>39059</c:v>
                </c:pt>
                <c:pt idx="885">
                  <c:v>39058</c:v>
                </c:pt>
                <c:pt idx="886">
                  <c:v>39057</c:v>
                </c:pt>
                <c:pt idx="887">
                  <c:v>39056</c:v>
                </c:pt>
                <c:pt idx="888">
                  <c:v>39055</c:v>
                </c:pt>
                <c:pt idx="889">
                  <c:v>39052</c:v>
                </c:pt>
                <c:pt idx="890">
                  <c:v>39051</c:v>
                </c:pt>
                <c:pt idx="891">
                  <c:v>39050</c:v>
                </c:pt>
                <c:pt idx="892">
                  <c:v>39049</c:v>
                </c:pt>
                <c:pt idx="893">
                  <c:v>39048</c:v>
                </c:pt>
                <c:pt idx="894">
                  <c:v>39045</c:v>
                </c:pt>
                <c:pt idx="895">
                  <c:v>39043</c:v>
                </c:pt>
                <c:pt idx="896">
                  <c:v>39042</c:v>
                </c:pt>
                <c:pt idx="897">
                  <c:v>39041</c:v>
                </c:pt>
                <c:pt idx="898">
                  <c:v>39038</c:v>
                </c:pt>
                <c:pt idx="899">
                  <c:v>39037</c:v>
                </c:pt>
                <c:pt idx="900">
                  <c:v>39036</c:v>
                </c:pt>
                <c:pt idx="901">
                  <c:v>39035</c:v>
                </c:pt>
                <c:pt idx="902">
                  <c:v>39034</c:v>
                </c:pt>
                <c:pt idx="903">
                  <c:v>39031</c:v>
                </c:pt>
                <c:pt idx="904">
                  <c:v>39030</c:v>
                </c:pt>
                <c:pt idx="905">
                  <c:v>39029</c:v>
                </c:pt>
                <c:pt idx="906">
                  <c:v>39028</c:v>
                </c:pt>
                <c:pt idx="907">
                  <c:v>39027</c:v>
                </c:pt>
                <c:pt idx="908">
                  <c:v>39024</c:v>
                </c:pt>
                <c:pt idx="909">
                  <c:v>39022</c:v>
                </c:pt>
                <c:pt idx="910">
                  <c:v>39021</c:v>
                </c:pt>
                <c:pt idx="911">
                  <c:v>39020</c:v>
                </c:pt>
                <c:pt idx="912">
                  <c:v>39017</c:v>
                </c:pt>
                <c:pt idx="913">
                  <c:v>39016</c:v>
                </c:pt>
                <c:pt idx="914">
                  <c:v>39015</c:v>
                </c:pt>
                <c:pt idx="915">
                  <c:v>39014</c:v>
                </c:pt>
                <c:pt idx="916">
                  <c:v>39013</c:v>
                </c:pt>
                <c:pt idx="917">
                  <c:v>39010</c:v>
                </c:pt>
                <c:pt idx="918">
                  <c:v>39009</c:v>
                </c:pt>
                <c:pt idx="919">
                  <c:v>39008</c:v>
                </c:pt>
                <c:pt idx="920">
                  <c:v>39007</c:v>
                </c:pt>
                <c:pt idx="921">
                  <c:v>39006</c:v>
                </c:pt>
                <c:pt idx="922">
                  <c:v>39003</c:v>
                </c:pt>
                <c:pt idx="923">
                  <c:v>39002</c:v>
                </c:pt>
                <c:pt idx="924">
                  <c:v>39001</c:v>
                </c:pt>
                <c:pt idx="925">
                  <c:v>39000</c:v>
                </c:pt>
                <c:pt idx="926">
                  <c:v>38996</c:v>
                </c:pt>
                <c:pt idx="927">
                  <c:v>38995</c:v>
                </c:pt>
                <c:pt idx="928">
                  <c:v>38994</c:v>
                </c:pt>
                <c:pt idx="929">
                  <c:v>38993</c:v>
                </c:pt>
                <c:pt idx="930">
                  <c:v>38992</c:v>
                </c:pt>
                <c:pt idx="931">
                  <c:v>38989</c:v>
                </c:pt>
                <c:pt idx="932">
                  <c:v>38988</c:v>
                </c:pt>
                <c:pt idx="933">
                  <c:v>38987</c:v>
                </c:pt>
                <c:pt idx="934">
                  <c:v>38986</c:v>
                </c:pt>
                <c:pt idx="935">
                  <c:v>38985</c:v>
                </c:pt>
                <c:pt idx="936">
                  <c:v>38982</c:v>
                </c:pt>
                <c:pt idx="937">
                  <c:v>38981</c:v>
                </c:pt>
                <c:pt idx="938">
                  <c:v>38980</c:v>
                </c:pt>
                <c:pt idx="939">
                  <c:v>38979</c:v>
                </c:pt>
                <c:pt idx="940">
                  <c:v>38978</c:v>
                </c:pt>
                <c:pt idx="941">
                  <c:v>38975</c:v>
                </c:pt>
                <c:pt idx="942">
                  <c:v>38974</c:v>
                </c:pt>
                <c:pt idx="943">
                  <c:v>38973</c:v>
                </c:pt>
                <c:pt idx="944">
                  <c:v>38972</c:v>
                </c:pt>
                <c:pt idx="945">
                  <c:v>38971</c:v>
                </c:pt>
                <c:pt idx="946">
                  <c:v>38968</c:v>
                </c:pt>
                <c:pt idx="947">
                  <c:v>38967</c:v>
                </c:pt>
                <c:pt idx="948">
                  <c:v>38966</c:v>
                </c:pt>
                <c:pt idx="949">
                  <c:v>38965</c:v>
                </c:pt>
                <c:pt idx="950">
                  <c:v>38961</c:v>
                </c:pt>
                <c:pt idx="951">
                  <c:v>38960</c:v>
                </c:pt>
                <c:pt idx="952">
                  <c:v>38959</c:v>
                </c:pt>
                <c:pt idx="953">
                  <c:v>38958</c:v>
                </c:pt>
                <c:pt idx="954">
                  <c:v>38957</c:v>
                </c:pt>
                <c:pt idx="955">
                  <c:v>38954</c:v>
                </c:pt>
                <c:pt idx="956">
                  <c:v>38953</c:v>
                </c:pt>
                <c:pt idx="957">
                  <c:v>38952</c:v>
                </c:pt>
                <c:pt idx="958">
                  <c:v>38951</c:v>
                </c:pt>
                <c:pt idx="959">
                  <c:v>38950</c:v>
                </c:pt>
                <c:pt idx="960">
                  <c:v>38947</c:v>
                </c:pt>
                <c:pt idx="961">
                  <c:v>38946</c:v>
                </c:pt>
                <c:pt idx="962">
                  <c:v>38945</c:v>
                </c:pt>
                <c:pt idx="963">
                  <c:v>38944</c:v>
                </c:pt>
                <c:pt idx="964">
                  <c:v>38943</c:v>
                </c:pt>
                <c:pt idx="965">
                  <c:v>38940</c:v>
                </c:pt>
                <c:pt idx="966">
                  <c:v>38939</c:v>
                </c:pt>
                <c:pt idx="967">
                  <c:v>38938</c:v>
                </c:pt>
                <c:pt idx="968">
                  <c:v>38937</c:v>
                </c:pt>
                <c:pt idx="969">
                  <c:v>38936</c:v>
                </c:pt>
                <c:pt idx="970">
                  <c:v>38933</c:v>
                </c:pt>
                <c:pt idx="971">
                  <c:v>38932</c:v>
                </c:pt>
                <c:pt idx="972">
                  <c:v>38931</c:v>
                </c:pt>
                <c:pt idx="973">
                  <c:v>38930</c:v>
                </c:pt>
                <c:pt idx="974">
                  <c:v>38929</c:v>
                </c:pt>
                <c:pt idx="975">
                  <c:v>38926</c:v>
                </c:pt>
                <c:pt idx="976">
                  <c:v>38925</c:v>
                </c:pt>
                <c:pt idx="977">
                  <c:v>38924</c:v>
                </c:pt>
                <c:pt idx="978">
                  <c:v>38923</c:v>
                </c:pt>
                <c:pt idx="979">
                  <c:v>38922</c:v>
                </c:pt>
                <c:pt idx="980">
                  <c:v>38919</c:v>
                </c:pt>
                <c:pt idx="981">
                  <c:v>38918</c:v>
                </c:pt>
                <c:pt idx="982">
                  <c:v>38917</c:v>
                </c:pt>
                <c:pt idx="983">
                  <c:v>38916</c:v>
                </c:pt>
                <c:pt idx="984">
                  <c:v>38915</c:v>
                </c:pt>
                <c:pt idx="985">
                  <c:v>38912</c:v>
                </c:pt>
                <c:pt idx="986">
                  <c:v>38911</c:v>
                </c:pt>
                <c:pt idx="987">
                  <c:v>38910</c:v>
                </c:pt>
                <c:pt idx="988">
                  <c:v>38909</c:v>
                </c:pt>
                <c:pt idx="989">
                  <c:v>38908</c:v>
                </c:pt>
                <c:pt idx="990">
                  <c:v>38905</c:v>
                </c:pt>
                <c:pt idx="991">
                  <c:v>38904</c:v>
                </c:pt>
                <c:pt idx="992">
                  <c:v>38903</c:v>
                </c:pt>
                <c:pt idx="993">
                  <c:v>38901</c:v>
                </c:pt>
                <c:pt idx="994">
                  <c:v>38898</c:v>
                </c:pt>
                <c:pt idx="995">
                  <c:v>38897</c:v>
                </c:pt>
                <c:pt idx="996">
                  <c:v>38896</c:v>
                </c:pt>
                <c:pt idx="997">
                  <c:v>38895</c:v>
                </c:pt>
                <c:pt idx="998">
                  <c:v>38894</c:v>
                </c:pt>
                <c:pt idx="999">
                  <c:v>38891</c:v>
                </c:pt>
                <c:pt idx="1000">
                  <c:v>38890</c:v>
                </c:pt>
                <c:pt idx="1001">
                  <c:v>38889</c:v>
                </c:pt>
                <c:pt idx="1002">
                  <c:v>38888</c:v>
                </c:pt>
                <c:pt idx="1003">
                  <c:v>38887</c:v>
                </c:pt>
                <c:pt idx="1004">
                  <c:v>38884</c:v>
                </c:pt>
                <c:pt idx="1005">
                  <c:v>38883</c:v>
                </c:pt>
                <c:pt idx="1006">
                  <c:v>38882</c:v>
                </c:pt>
                <c:pt idx="1007">
                  <c:v>38881</c:v>
                </c:pt>
                <c:pt idx="1008">
                  <c:v>38880</c:v>
                </c:pt>
                <c:pt idx="1009">
                  <c:v>38877</c:v>
                </c:pt>
                <c:pt idx="1010">
                  <c:v>38876</c:v>
                </c:pt>
                <c:pt idx="1011">
                  <c:v>38875</c:v>
                </c:pt>
                <c:pt idx="1012">
                  <c:v>38874</c:v>
                </c:pt>
                <c:pt idx="1013">
                  <c:v>38873</c:v>
                </c:pt>
                <c:pt idx="1014">
                  <c:v>38870</c:v>
                </c:pt>
                <c:pt idx="1015">
                  <c:v>38869</c:v>
                </c:pt>
                <c:pt idx="1016">
                  <c:v>38868</c:v>
                </c:pt>
                <c:pt idx="1017">
                  <c:v>38867</c:v>
                </c:pt>
                <c:pt idx="1018">
                  <c:v>38863</c:v>
                </c:pt>
                <c:pt idx="1019">
                  <c:v>38862</c:v>
                </c:pt>
                <c:pt idx="1020">
                  <c:v>38861</c:v>
                </c:pt>
                <c:pt idx="1021">
                  <c:v>38860</c:v>
                </c:pt>
                <c:pt idx="1022">
                  <c:v>38859</c:v>
                </c:pt>
                <c:pt idx="1023">
                  <c:v>38856</c:v>
                </c:pt>
                <c:pt idx="1024">
                  <c:v>38855</c:v>
                </c:pt>
                <c:pt idx="1025">
                  <c:v>38854</c:v>
                </c:pt>
                <c:pt idx="1026">
                  <c:v>38853</c:v>
                </c:pt>
                <c:pt idx="1027">
                  <c:v>38852</c:v>
                </c:pt>
                <c:pt idx="1028">
                  <c:v>38849</c:v>
                </c:pt>
                <c:pt idx="1029">
                  <c:v>38848</c:v>
                </c:pt>
                <c:pt idx="1030">
                  <c:v>38847</c:v>
                </c:pt>
                <c:pt idx="1031">
                  <c:v>38846</c:v>
                </c:pt>
                <c:pt idx="1032">
                  <c:v>38845</c:v>
                </c:pt>
                <c:pt idx="1033">
                  <c:v>38842</c:v>
                </c:pt>
                <c:pt idx="1034">
                  <c:v>38841</c:v>
                </c:pt>
                <c:pt idx="1035">
                  <c:v>38840</c:v>
                </c:pt>
                <c:pt idx="1036">
                  <c:v>38839</c:v>
                </c:pt>
                <c:pt idx="1037">
                  <c:v>38835</c:v>
                </c:pt>
                <c:pt idx="1038">
                  <c:v>38834</c:v>
                </c:pt>
                <c:pt idx="1039">
                  <c:v>38833</c:v>
                </c:pt>
                <c:pt idx="1040">
                  <c:v>38832</c:v>
                </c:pt>
                <c:pt idx="1041">
                  <c:v>38831</c:v>
                </c:pt>
                <c:pt idx="1042">
                  <c:v>38827</c:v>
                </c:pt>
                <c:pt idx="1043">
                  <c:v>38826</c:v>
                </c:pt>
                <c:pt idx="1044">
                  <c:v>38825</c:v>
                </c:pt>
                <c:pt idx="1045">
                  <c:v>38824</c:v>
                </c:pt>
                <c:pt idx="1046">
                  <c:v>38820</c:v>
                </c:pt>
                <c:pt idx="1047">
                  <c:v>38819</c:v>
                </c:pt>
                <c:pt idx="1048">
                  <c:v>38818</c:v>
                </c:pt>
                <c:pt idx="1049">
                  <c:v>38817</c:v>
                </c:pt>
                <c:pt idx="1050">
                  <c:v>38814</c:v>
                </c:pt>
                <c:pt idx="1051">
                  <c:v>38813</c:v>
                </c:pt>
                <c:pt idx="1052">
                  <c:v>38812</c:v>
                </c:pt>
                <c:pt idx="1053">
                  <c:v>38811</c:v>
                </c:pt>
                <c:pt idx="1054">
                  <c:v>38810</c:v>
                </c:pt>
                <c:pt idx="1055">
                  <c:v>38807</c:v>
                </c:pt>
                <c:pt idx="1056">
                  <c:v>38806</c:v>
                </c:pt>
                <c:pt idx="1057">
                  <c:v>38805</c:v>
                </c:pt>
                <c:pt idx="1058">
                  <c:v>38804</c:v>
                </c:pt>
                <c:pt idx="1059">
                  <c:v>38803</c:v>
                </c:pt>
                <c:pt idx="1060">
                  <c:v>38800</c:v>
                </c:pt>
                <c:pt idx="1061">
                  <c:v>38799</c:v>
                </c:pt>
                <c:pt idx="1062">
                  <c:v>38798</c:v>
                </c:pt>
                <c:pt idx="1063">
                  <c:v>38797</c:v>
                </c:pt>
                <c:pt idx="1064">
                  <c:v>38796</c:v>
                </c:pt>
                <c:pt idx="1065">
                  <c:v>38793</c:v>
                </c:pt>
                <c:pt idx="1066">
                  <c:v>38792</c:v>
                </c:pt>
                <c:pt idx="1067">
                  <c:v>38791</c:v>
                </c:pt>
                <c:pt idx="1068">
                  <c:v>38790</c:v>
                </c:pt>
                <c:pt idx="1069">
                  <c:v>38789</c:v>
                </c:pt>
                <c:pt idx="1070">
                  <c:v>38786</c:v>
                </c:pt>
                <c:pt idx="1071">
                  <c:v>38785</c:v>
                </c:pt>
                <c:pt idx="1072">
                  <c:v>38784</c:v>
                </c:pt>
                <c:pt idx="1073">
                  <c:v>38783</c:v>
                </c:pt>
                <c:pt idx="1074">
                  <c:v>38782</c:v>
                </c:pt>
                <c:pt idx="1075">
                  <c:v>38779</c:v>
                </c:pt>
                <c:pt idx="1076">
                  <c:v>38778</c:v>
                </c:pt>
                <c:pt idx="1077">
                  <c:v>38777</c:v>
                </c:pt>
                <c:pt idx="1078">
                  <c:v>38776</c:v>
                </c:pt>
                <c:pt idx="1079">
                  <c:v>38775</c:v>
                </c:pt>
                <c:pt idx="1080">
                  <c:v>38772</c:v>
                </c:pt>
                <c:pt idx="1081">
                  <c:v>38771</c:v>
                </c:pt>
                <c:pt idx="1082">
                  <c:v>38770</c:v>
                </c:pt>
                <c:pt idx="1083">
                  <c:v>38769</c:v>
                </c:pt>
                <c:pt idx="1084">
                  <c:v>38768</c:v>
                </c:pt>
                <c:pt idx="1085">
                  <c:v>38765</c:v>
                </c:pt>
                <c:pt idx="1086">
                  <c:v>38764</c:v>
                </c:pt>
                <c:pt idx="1087">
                  <c:v>38763</c:v>
                </c:pt>
                <c:pt idx="1088">
                  <c:v>38762</c:v>
                </c:pt>
                <c:pt idx="1089">
                  <c:v>38761</c:v>
                </c:pt>
                <c:pt idx="1090">
                  <c:v>38758</c:v>
                </c:pt>
                <c:pt idx="1091">
                  <c:v>38757</c:v>
                </c:pt>
                <c:pt idx="1092">
                  <c:v>38756</c:v>
                </c:pt>
                <c:pt idx="1093">
                  <c:v>38755</c:v>
                </c:pt>
                <c:pt idx="1094">
                  <c:v>38754</c:v>
                </c:pt>
                <c:pt idx="1095">
                  <c:v>38751</c:v>
                </c:pt>
                <c:pt idx="1096">
                  <c:v>38750</c:v>
                </c:pt>
                <c:pt idx="1097">
                  <c:v>38749</c:v>
                </c:pt>
                <c:pt idx="1098">
                  <c:v>38748</c:v>
                </c:pt>
                <c:pt idx="1099">
                  <c:v>38747</c:v>
                </c:pt>
                <c:pt idx="1100">
                  <c:v>38744</c:v>
                </c:pt>
                <c:pt idx="1101">
                  <c:v>38743</c:v>
                </c:pt>
                <c:pt idx="1102">
                  <c:v>38742</c:v>
                </c:pt>
                <c:pt idx="1103">
                  <c:v>38741</c:v>
                </c:pt>
                <c:pt idx="1104">
                  <c:v>38740</c:v>
                </c:pt>
                <c:pt idx="1105">
                  <c:v>38737</c:v>
                </c:pt>
                <c:pt idx="1106">
                  <c:v>38736</c:v>
                </c:pt>
                <c:pt idx="1107">
                  <c:v>38735</c:v>
                </c:pt>
                <c:pt idx="1108">
                  <c:v>38734</c:v>
                </c:pt>
                <c:pt idx="1109">
                  <c:v>38733</c:v>
                </c:pt>
                <c:pt idx="1110">
                  <c:v>38730</c:v>
                </c:pt>
                <c:pt idx="1111">
                  <c:v>38729</c:v>
                </c:pt>
                <c:pt idx="1112">
                  <c:v>38728</c:v>
                </c:pt>
                <c:pt idx="1113">
                  <c:v>38727</c:v>
                </c:pt>
                <c:pt idx="1114">
                  <c:v>38726</c:v>
                </c:pt>
                <c:pt idx="1115">
                  <c:v>38723</c:v>
                </c:pt>
                <c:pt idx="1116">
                  <c:v>38722</c:v>
                </c:pt>
                <c:pt idx="1117">
                  <c:v>38721</c:v>
                </c:pt>
                <c:pt idx="1118">
                  <c:v>38720</c:v>
                </c:pt>
                <c:pt idx="1119">
                  <c:v>38719</c:v>
                </c:pt>
                <c:pt idx="1120">
                  <c:v>38716</c:v>
                </c:pt>
                <c:pt idx="1121">
                  <c:v>38715</c:v>
                </c:pt>
                <c:pt idx="1122">
                  <c:v>38714</c:v>
                </c:pt>
                <c:pt idx="1123">
                  <c:v>38713</c:v>
                </c:pt>
                <c:pt idx="1124">
                  <c:v>38712</c:v>
                </c:pt>
                <c:pt idx="1125">
                  <c:v>38709</c:v>
                </c:pt>
                <c:pt idx="1126">
                  <c:v>38708</c:v>
                </c:pt>
                <c:pt idx="1127">
                  <c:v>38707</c:v>
                </c:pt>
                <c:pt idx="1128">
                  <c:v>38706</c:v>
                </c:pt>
                <c:pt idx="1129">
                  <c:v>38705</c:v>
                </c:pt>
                <c:pt idx="1130">
                  <c:v>38702</c:v>
                </c:pt>
                <c:pt idx="1131">
                  <c:v>38701</c:v>
                </c:pt>
                <c:pt idx="1132">
                  <c:v>38700</c:v>
                </c:pt>
                <c:pt idx="1133">
                  <c:v>38699</c:v>
                </c:pt>
                <c:pt idx="1134">
                  <c:v>38698</c:v>
                </c:pt>
                <c:pt idx="1135">
                  <c:v>38695</c:v>
                </c:pt>
                <c:pt idx="1136">
                  <c:v>38694</c:v>
                </c:pt>
                <c:pt idx="1137">
                  <c:v>38693</c:v>
                </c:pt>
                <c:pt idx="1138">
                  <c:v>38692</c:v>
                </c:pt>
                <c:pt idx="1139">
                  <c:v>38691</c:v>
                </c:pt>
                <c:pt idx="1140">
                  <c:v>38688</c:v>
                </c:pt>
                <c:pt idx="1141">
                  <c:v>38687</c:v>
                </c:pt>
                <c:pt idx="1142">
                  <c:v>38686</c:v>
                </c:pt>
                <c:pt idx="1143">
                  <c:v>38685</c:v>
                </c:pt>
                <c:pt idx="1144">
                  <c:v>38684</c:v>
                </c:pt>
                <c:pt idx="1145">
                  <c:v>38681</c:v>
                </c:pt>
                <c:pt idx="1146">
                  <c:v>38680</c:v>
                </c:pt>
                <c:pt idx="1147">
                  <c:v>38679</c:v>
                </c:pt>
                <c:pt idx="1148">
                  <c:v>38678</c:v>
                </c:pt>
                <c:pt idx="1149">
                  <c:v>38677</c:v>
                </c:pt>
                <c:pt idx="1150">
                  <c:v>38674</c:v>
                </c:pt>
                <c:pt idx="1151">
                  <c:v>38673</c:v>
                </c:pt>
                <c:pt idx="1152">
                  <c:v>38672</c:v>
                </c:pt>
                <c:pt idx="1153">
                  <c:v>38670</c:v>
                </c:pt>
                <c:pt idx="1154">
                  <c:v>38667</c:v>
                </c:pt>
                <c:pt idx="1155">
                  <c:v>38666</c:v>
                </c:pt>
                <c:pt idx="1156">
                  <c:v>38665</c:v>
                </c:pt>
                <c:pt idx="1157">
                  <c:v>38664</c:v>
                </c:pt>
                <c:pt idx="1158">
                  <c:v>38663</c:v>
                </c:pt>
                <c:pt idx="1159">
                  <c:v>38660</c:v>
                </c:pt>
                <c:pt idx="1160">
                  <c:v>38659</c:v>
                </c:pt>
                <c:pt idx="1161">
                  <c:v>38658</c:v>
                </c:pt>
                <c:pt idx="1162">
                  <c:v>38657</c:v>
                </c:pt>
                <c:pt idx="1163">
                  <c:v>38656</c:v>
                </c:pt>
                <c:pt idx="1164">
                  <c:v>38653</c:v>
                </c:pt>
                <c:pt idx="1165">
                  <c:v>38652</c:v>
                </c:pt>
                <c:pt idx="1166">
                  <c:v>38651</c:v>
                </c:pt>
                <c:pt idx="1167">
                  <c:v>38650</c:v>
                </c:pt>
                <c:pt idx="1168">
                  <c:v>38649</c:v>
                </c:pt>
                <c:pt idx="1169">
                  <c:v>38646</c:v>
                </c:pt>
                <c:pt idx="1170">
                  <c:v>38645</c:v>
                </c:pt>
                <c:pt idx="1171">
                  <c:v>38644</c:v>
                </c:pt>
                <c:pt idx="1172">
                  <c:v>38643</c:v>
                </c:pt>
                <c:pt idx="1173">
                  <c:v>38642</c:v>
                </c:pt>
                <c:pt idx="1174">
                  <c:v>38639</c:v>
                </c:pt>
                <c:pt idx="1175">
                  <c:v>38638</c:v>
                </c:pt>
                <c:pt idx="1176">
                  <c:v>38637</c:v>
                </c:pt>
                <c:pt idx="1177">
                  <c:v>38636</c:v>
                </c:pt>
                <c:pt idx="1178">
                  <c:v>38635</c:v>
                </c:pt>
                <c:pt idx="1179">
                  <c:v>38632</c:v>
                </c:pt>
                <c:pt idx="1180">
                  <c:v>38631</c:v>
                </c:pt>
                <c:pt idx="1181">
                  <c:v>38630</c:v>
                </c:pt>
                <c:pt idx="1182">
                  <c:v>38629</c:v>
                </c:pt>
                <c:pt idx="1183">
                  <c:v>38628</c:v>
                </c:pt>
                <c:pt idx="1184">
                  <c:v>38625</c:v>
                </c:pt>
                <c:pt idx="1185">
                  <c:v>38624</c:v>
                </c:pt>
                <c:pt idx="1186">
                  <c:v>38623</c:v>
                </c:pt>
                <c:pt idx="1187">
                  <c:v>38622</c:v>
                </c:pt>
                <c:pt idx="1188">
                  <c:v>38621</c:v>
                </c:pt>
                <c:pt idx="1189">
                  <c:v>38618</c:v>
                </c:pt>
                <c:pt idx="1190">
                  <c:v>38617</c:v>
                </c:pt>
                <c:pt idx="1191">
                  <c:v>38616</c:v>
                </c:pt>
                <c:pt idx="1192">
                  <c:v>38615</c:v>
                </c:pt>
                <c:pt idx="1193">
                  <c:v>38614</c:v>
                </c:pt>
                <c:pt idx="1194">
                  <c:v>38611</c:v>
                </c:pt>
                <c:pt idx="1195">
                  <c:v>38610</c:v>
                </c:pt>
                <c:pt idx="1196">
                  <c:v>38609</c:v>
                </c:pt>
                <c:pt idx="1197">
                  <c:v>38608</c:v>
                </c:pt>
                <c:pt idx="1198">
                  <c:v>38607</c:v>
                </c:pt>
                <c:pt idx="1199">
                  <c:v>38604</c:v>
                </c:pt>
                <c:pt idx="1200">
                  <c:v>38603</c:v>
                </c:pt>
                <c:pt idx="1201">
                  <c:v>38601</c:v>
                </c:pt>
                <c:pt idx="1202">
                  <c:v>38600</c:v>
                </c:pt>
                <c:pt idx="1203">
                  <c:v>38597</c:v>
                </c:pt>
                <c:pt idx="1204">
                  <c:v>38596</c:v>
                </c:pt>
                <c:pt idx="1205">
                  <c:v>38595</c:v>
                </c:pt>
                <c:pt idx="1206">
                  <c:v>38594</c:v>
                </c:pt>
                <c:pt idx="1207">
                  <c:v>38593</c:v>
                </c:pt>
                <c:pt idx="1208">
                  <c:v>38590</c:v>
                </c:pt>
                <c:pt idx="1209">
                  <c:v>38589</c:v>
                </c:pt>
                <c:pt idx="1210">
                  <c:v>38588</c:v>
                </c:pt>
                <c:pt idx="1211">
                  <c:v>38587</c:v>
                </c:pt>
                <c:pt idx="1212">
                  <c:v>38586</c:v>
                </c:pt>
                <c:pt idx="1213">
                  <c:v>38583</c:v>
                </c:pt>
                <c:pt idx="1214">
                  <c:v>38582</c:v>
                </c:pt>
                <c:pt idx="1215">
                  <c:v>38581</c:v>
                </c:pt>
                <c:pt idx="1216">
                  <c:v>38580</c:v>
                </c:pt>
                <c:pt idx="1217">
                  <c:v>38579</c:v>
                </c:pt>
                <c:pt idx="1218">
                  <c:v>38576</c:v>
                </c:pt>
                <c:pt idx="1219">
                  <c:v>38575</c:v>
                </c:pt>
                <c:pt idx="1220">
                  <c:v>38574</c:v>
                </c:pt>
                <c:pt idx="1221">
                  <c:v>38573</c:v>
                </c:pt>
                <c:pt idx="1222">
                  <c:v>38572</c:v>
                </c:pt>
                <c:pt idx="1223">
                  <c:v>38569</c:v>
                </c:pt>
                <c:pt idx="1224">
                  <c:v>38568</c:v>
                </c:pt>
                <c:pt idx="1225">
                  <c:v>38567</c:v>
                </c:pt>
                <c:pt idx="1226">
                  <c:v>38566</c:v>
                </c:pt>
                <c:pt idx="1227">
                  <c:v>38565</c:v>
                </c:pt>
                <c:pt idx="1228">
                  <c:v>38562</c:v>
                </c:pt>
                <c:pt idx="1229">
                  <c:v>38561</c:v>
                </c:pt>
                <c:pt idx="1230">
                  <c:v>38560</c:v>
                </c:pt>
                <c:pt idx="1231">
                  <c:v>38559</c:v>
                </c:pt>
                <c:pt idx="1232">
                  <c:v>38558</c:v>
                </c:pt>
                <c:pt idx="1233">
                  <c:v>38555</c:v>
                </c:pt>
                <c:pt idx="1234">
                  <c:v>38554</c:v>
                </c:pt>
                <c:pt idx="1235">
                  <c:v>38553</c:v>
                </c:pt>
                <c:pt idx="1236">
                  <c:v>38552</c:v>
                </c:pt>
                <c:pt idx="1237">
                  <c:v>38551</c:v>
                </c:pt>
                <c:pt idx="1238">
                  <c:v>38548</c:v>
                </c:pt>
                <c:pt idx="1239">
                  <c:v>38547</c:v>
                </c:pt>
                <c:pt idx="1240">
                  <c:v>38546</c:v>
                </c:pt>
                <c:pt idx="1241">
                  <c:v>38545</c:v>
                </c:pt>
                <c:pt idx="1242">
                  <c:v>38544</c:v>
                </c:pt>
                <c:pt idx="1243">
                  <c:v>38541</c:v>
                </c:pt>
                <c:pt idx="1244">
                  <c:v>38540</c:v>
                </c:pt>
                <c:pt idx="1245">
                  <c:v>38539</c:v>
                </c:pt>
                <c:pt idx="1246">
                  <c:v>38538</c:v>
                </c:pt>
                <c:pt idx="1247">
                  <c:v>38537</c:v>
                </c:pt>
                <c:pt idx="1248">
                  <c:v>38534</c:v>
                </c:pt>
                <c:pt idx="1249">
                  <c:v>38533</c:v>
                </c:pt>
                <c:pt idx="1250">
                  <c:v>38532</c:v>
                </c:pt>
                <c:pt idx="1251">
                  <c:v>38531</c:v>
                </c:pt>
                <c:pt idx="1252">
                  <c:v>38530</c:v>
                </c:pt>
                <c:pt idx="1253">
                  <c:v>38527</c:v>
                </c:pt>
                <c:pt idx="1254">
                  <c:v>38526</c:v>
                </c:pt>
                <c:pt idx="1255">
                  <c:v>38525</c:v>
                </c:pt>
                <c:pt idx="1256">
                  <c:v>38524</c:v>
                </c:pt>
                <c:pt idx="1257">
                  <c:v>38523</c:v>
                </c:pt>
                <c:pt idx="1258">
                  <c:v>38520</c:v>
                </c:pt>
                <c:pt idx="1259">
                  <c:v>38519</c:v>
                </c:pt>
                <c:pt idx="1260">
                  <c:v>38518</c:v>
                </c:pt>
                <c:pt idx="1261">
                  <c:v>38517</c:v>
                </c:pt>
                <c:pt idx="1262">
                  <c:v>38516</c:v>
                </c:pt>
                <c:pt idx="1263">
                  <c:v>38513</c:v>
                </c:pt>
                <c:pt idx="1264">
                  <c:v>38512</c:v>
                </c:pt>
                <c:pt idx="1265">
                  <c:v>38511</c:v>
                </c:pt>
                <c:pt idx="1266">
                  <c:v>38510</c:v>
                </c:pt>
                <c:pt idx="1267">
                  <c:v>38509</c:v>
                </c:pt>
                <c:pt idx="1268">
                  <c:v>38506</c:v>
                </c:pt>
                <c:pt idx="1269">
                  <c:v>38505</c:v>
                </c:pt>
                <c:pt idx="1270">
                  <c:v>38504</c:v>
                </c:pt>
                <c:pt idx="1271">
                  <c:v>38503</c:v>
                </c:pt>
                <c:pt idx="1272">
                  <c:v>38502</c:v>
                </c:pt>
                <c:pt idx="1273">
                  <c:v>38499</c:v>
                </c:pt>
                <c:pt idx="1274">
                  <c:v>38497</c:v>
                </c:pt>
                <c:pt idx="1275">
                  <c:v>38496</c:v>
                </c:pt>
                <c:pt idx="1276">
                  <c:v>38495</c:v>
                </c:pt>
                <c:pt idx="1277">
                  <c:v>38492</c:v>
                </c:pt>
                <c:pt idx="1278">
                  <c:v>38491</c:v>
                </c:pt>
                <c:pt idx="1279">
                  <c:v>38490</c:v>
                </c:pt>
                <c:pt idx="1280">
                  <c:v>38489</c:v>
                </c:pt>
                <c:pt idx="1281">
                  <c:v>38488</c:v>
                </c:pt>
                <c:pt idx="1282">
                  <c:v>38485</c:v>
                </c:pt>
                <c:pt idx="1283">
                  <c:v>38484</c:v>
                </c:pt>
                <c:pt idx="1284">
                  <c:v>38483</c:v>
                </c:pt>
                <c:pt idx="1285">
                  <c:v>38482</c:v>
                </c:pt>
                <c:pt idx="1286">
                  <c:v>38481</c:v>
                </c:pt>
                <c:pt idx="1287">
                  <c:v>38478</c:v>
                </c:pt>
                <c:pt idx="1288">
                  <c:v>38477</c:v>
                </c:pt>
                <c:pt idx="1289">
                  <c:v>38476</c:v>
                </c:pt>
                <c:pt idx="1290">
                  <c:v>38475</c:v>
                </c:pt>
                <c:pt idx="1291">
                  <c:v>38474</c:v>
                </c:pt>
                <c:pt idx="1292">
                  <c:v>38471</c:v>
                </c:pt>
                <c:pt idx="1293">
                  <c:v>38470</c:v>
                </c:pt>
                <c:pt idx="1294">
                  <c:v>38469</c:v>
                </c:pt>
                <c:pt idx="1295">
                  <c:v>38468</c:v>
                </c:pt>
                <c:pt idx="1296">
                  <c:v>38467</c:v>
                </c:pt>
                <c:pt idx="1297">
                  <c:v>38464</c:v>
                </c:pt>
                <c:pt idx="1298">
                  <c:v>38463</c:v>
                </c:pt>
                <c:pt idx="1299">
                  <c:v>38462</c:v>
                </c:pt>
                <c:pt idx="1300">
                  <c:v>38461</c:v>
                </c:pt>
                <c:pt idx="1301">
                  <c:v>38460</c:v>
                </c:pt>
                <c:pt idx="1302">
                  <c:v>38457</c:v>
                </c:pt>
                <c:pt idx="1303">
                  <c:v>38456</c:v>
                </c:pt>
                <c:pt idx="1304">
                  <c:v>38455</c:v>
                </c:pt>
                <c:pt idx="1305">
                  <c:v>38454</c:v>
                </c:pt>
                <c:pt idx="1306">
                  <c:v>38453</c:v>
                </c:pt>
                <c:pt idx="1307">
                  <c:v>38450</c:v>
                </c:pt>
                <c:pt idx="1308">
                  <c:v>38449</c:v>
                </c:pt>
                <c:pt idx="1309">
                  <c:v>38448</c:v>
                </c:pt>
                <c:pt idx="1310">
                  <c:v>38447</c:v>
                </c:pt>
                <c:pt idx="1311">
                  <c:v>38446</c:v>
                </c:pt>
                <c:pt idx="1312">
                  <c:v>38443</c:v>
                </c:pt>
                <c:pt idx="1313">
                  <c:v>38442</c:v>
                </c:pt>
                <c:pt idx="1314">
                  <c:v>38441</c:v>
                </c:pt>
                <c:pt idx="1315">
                  <c:v>38440</c:v>
                </c:pt>
                <c:pt idx="1316">
                  <c:v>38439</c:v>
                </c:pt>
                <c:pt idx="1317">
                  <c:v>38435</c:v>
                </c:pt>
                <c:pt idx="1318">
                  <c:v>38434</c:v>
                </c:pt>
                <c:pt idx="1319">
                  <c:v>38433</c:v>
                </c:pt>
                <c:pt idx="1320">
                  <c:v>38432</c:v>
                </c:pt>
                <c:pt idx="1321">
                  <c:v>38429</c:v>
                </c:pt>
                <c:pt idx="1322">
                  <c:v>38428</c:v>
                </c:pt>
                <c:pt idx="1323">
                  <c:v>38427</c:v>
                </c:pt>
                <c:pt idx="1324">
                  <c:v>38426</c:v>
                </c:pt>
                <c:pt idx="1325">
                  <c:v>38425</c:v>
                </c:pt>
                <c:pt idx="1326">
                  <c:v>38422</c:v>
                </c:pt>
                <c:pt idx="1327">
                  <c:v>38421</c:v>
                </c:pt>
                <c:pt idx="1328">
                  <c:v>38420</c:v>
                </c:pt>
                <c:pt idx="1329">
                  <c:v>38419</c:v>
                </c:pt>
                <c:pt idx="1330">
                  <c:v>38418</c:v>
                </c:pt>
                <c:pt idx="1331">
                  <c:v>38415</c:v>
                </c:pt>
                <c:pt idx="1332">
                  <c:v>38414</c:v>
                </c:pt>
                <c:pt idx="1333">
                  <c:v>38413</c:v>
                </c:pt>
                <c:pt idx="1334">
                  <c:v>38412</c:v>
                </c:pt>
                <c:pt idx="1335">
                  <c:v>38411</c:v>
                </c:pt>
                <c:pt idx="1336">
                  <c:v>38408</c:v>
                </c:pt>
                <c:pt idx="1337">
                  <c:v>38407</c:v>
                </c:pt>
                <c:pt idx="1338">
                  <c:v>38406</c:v>
                </c:pt>
                <c:pt idx="1339">
                  <c:v>38405</c:v>
                </c:pt>
                <c:pt idx="1340">
                  <c:v>38404</c:v>
                </c:pt>
                <c:pt idx="1341">
                  <c:v>38401</c:v>
                </c:pt>
                <c:pt idx="1342">
                  <c:v>38400</c:v>
                </c:pt>
                <c:pt idx="1343">
                  <c:v>38399</c:v>
                </c:pt>
                <c:pt idx="1344">
                  <c:v>38398</c:v>
                </c:pt>
                <c:pt idx="1345">
                  <c:v>38397</c:v>
                </c:pt>
                <c:pt idx="1346">
                  <c:v>38394</c:v>
                </c:pt>
                <c:pt idx="1347">
                  <c:v>38393</c:v>
                </c:pt>
                <c:pt idx="1348">
                  <c:v>38392</c:v>
                </c:pt>
                <c:pt idx="1349">
                  <c:v>38391</c:v>
                </c:pt>
                <c:pt idx="1350">
                  <c:v>38390</c:v>
                </c:pt>
                <c:pt idx="1351">
                  <c:v>38387</c:v>
                </c:pt>
                <c:pt idx="1352">
                  <c:v>38386</c:v>
                </c:pt>
                <c:pt idx="1353">
                  <c:v>38385</c:v>
                </c:pt>
                <c:pt idx="1354">
                  <c:v>38384</c:v>
                </c:pt>
                <c:pt idx="1355">
                  <c:v>38383</c:v>
                </c:pt>
                <c:pt idx="1356">
                  <c:v>38380</c:v>
                </c:pt>
                <c:pt idx="1357">
                  <c:v>38379</c:v>
                </c:pt>
                <c:pt idx="1358">
                  <c:v>38378</c:v>
                </c:pt>
                <c:pt idx="1359">
                  <c:v>38377</c:v>
                </c:pt>
                <c:pt idx="1360">
                  <c:v>38376</c:v>
                </c:pt>
                <c:pt idx="1361">
                  <c:v>38373</c:v>
                </c:pt>
                <c:pt idx="1362">
                  <c:v>38372</c:v>
                </c:pt>
                <c:pt idx="1363">
                  <c:v>38371</c:v>
                </c:pt>
                <c:pt idx="1364">
                  <c:v>38370</c:v>
                </c:pt>
                <c:pt idx="1365">
                  <c:v>38369</c:v>
                </c:pt>
                <c:pt idx="1366">
                  <c:v>38366</c:v>
                </c:pt>
                <c:pt idx="1367">
                  <c:v>38365</c:v>
                </c:pt>
                <c:pt idx="1368">
                  <c:v>38364</c:v>
                </c:pt>
                <c:pt idx="1369">
                  <c:v>38363</c:v>
                </c:pt>
                <c:pt idx="1370">
                  <c:v>38362</c:v>
                </c:pt>
                <c:pt idx="1371">
                  <c:v>38359</c:v>
                </c:pt>
                <c:pt idx="1372">
                  <c:v>38358</c:v>
                </c:pt>
                <c:pt idx="1373">
                  <c:v>38357</c:v>
                </c:pt>
                <c:pt idx="1374">
                  <c:v>38356</c:v>
                </c:pt>
                <c:pt idx="1375">
                  <c:v>38355</c:v>
                </c:pt>
                <c:pt idx="1376">
                  <c:v>38352</c:v>
                </c:pt>
                <c:pt idx="1377">
                  <c:v>38351</c:v>
                </c:pt>
                <c:pt idx="1378">
                  <c:v>38350</c:v>
                </c:pt>
                <c:pt idx="1379">
                  <c:v>38349</c:v>
                </c:pt>
                <c:pt idx="1380">
                  <c:v>38348</c:v>
                </c:pt>
                <c:pt idx="1381">
                  <c:v>38344</c:v>
                </c:pt>
                <c:pt idx="1382">
                  <c:v>38343</c:v>
                </c:pt>
                <c:pt idx="1383">
                  <c:v>38342</c:v>
                </c:pt>
                <c:pt idx="1384">
                  <c:v>38341</c:v>
                </c:pt>
                <c:pt idx="1385">
                  <c:v>38338</c:v>
                </c:pt>
                <c:pt idx="1386">
                  <c:v>38337</c:v>
                </c:pt>
                <c:pt idx="1387">
                  <c:v>38336</c:v>
                </c:pt>
                <c:pt idx="1388">
                  <c:v>38335</c:v>
                </c:pt>
                <c:pt idx="1389">
                  <c:v>38334</c:v>
                </c:pt>
                <c:pt idx="1390">
                  <c:v>38331</c:v>
                </c:pt>
                <c:pt idx="1391">
                  <c:v>38330</c:v>
                </c:pt>
                <c:pt idx="1392">
                  <c:v>38329</c:v>
                </c:pt>
                <c:pt idx="1393">
                  <c:v>38328</c:v>
                </c:pt>
                <c:pt idx="1394">
                  <c:v>38327</c:v>
                </c:pt>
                <c:pt idx="1395">
                  <c:v>38324</c:v>
                </c:pt>
                <c:pt idx="1396">
                  <c:v>38323</c:v>
                </c:pt>
                <c:pt idx="1397">
                  <c:v>38322</c:v>
                </c:pt>
                <c:pt idx="1398">
                  <c:v>38321</c:v>
                </c:pt>
                <c:pt idx="1399">
                  <c:v>38320</c:v>
                </c:pt>
                <c:pt idx="1400">
                  <c:v>38317</c:v>
                </c:pt>
                <c:pt idx="1401">
                  <c:v>38316</c:v>
                </c:pt>
                <c:pt idx="1402">
                  <c:v>38315</c:v>
                </c:pt>
                <c:pt idx="1403">
                  <c:v>38314</c:v>
                </c:pt>
                <c:pt idx="1404">
                  <c:v>38313</c:v>
                </c:pt>
                <c:pt idx="1405">
                  <c:v>38310</c:v>
                </c:pt>
                <c:pt idx="1406">
                  <c:v>38309</c:v>
                </c:pt>
                <c:pt idx="1407">
                  <c:v>38308</c:v>
                </c:pt>
                <c:pt idx="1408">
                  <c:v>38307</c:v>
                </c:pt>
                <c:pt idx="1409">
                  <c:v>38303</c:v>
                </c:pt>
                <c:pt idx="1410">
                  <c:v>38302</c:v>
                </c:pt>
                <c:pt idx="1411">
                  <c:v>38301</c:v>
                </c:pt>
                <c:pt idx="1412">
                  <c:v>38300</c:v>
                </c:pt>
                <c:pt idx="1413">
                  <c:v>38299</c:v>
                </c:pt>
                <c:pt idx="1414">
                  <c:v>38296</c:v>
                </c:pt>
                <c:pt idx="1415">
                  <c:v>38295</c:v>
                </c:pt>
                <c:pt idx="1416">
                  <c:v>38294</c:v>
                </c:pt>
                <c:pt idx="1417">
                  <c:v>38292</c:v>
                </c:pt>
                <c:pt idx="1418">
                  <c:v>38289</c:v>
                </c:pt>
                <c:pt idx="1419">
                  <c:v>38288</c:v>
                </c:pt>
                <c:pt idx="1420">
                  <c:v>38287</c:v>
                </c:pt>
                <c:pt idx="1421">
                  <c:v>38286</c:v>
                </c:pt>
                <c:pt idx="1422">
                  <c:v>38285</c:v>
                </c:pt>
                <c:pt idx="1423">
                  <c:v>38282</c:v>
                </c:pt>
                <c:pt idx="1424">
                  <c:v>38281</c:v>
                </c:pt>
                <c:pt idx="1425">
                  <c:v>38280</c:v>
                </c:pt>
                <c:pt idx="1426">
                  <c:v>38279</c:v>
                </c:pt>
                <c:pt idx="1427">
                  <c:v>38278</c:v>
                </c:pt>
                <c:pt idx="1428">
                  <c:v>38275</c:v>
                </c:pt>
                <c:pt idx="1429">
                  <c:v>38274</c:v>
                </c:pt>
                <c:pt idx="1430">
                  <c:v>38273</c:v>
                </c:pt>
                <c:pt idx="1431">
                  <c:v>38271</c:v>
                </c:pt>
                <c:pt idx="1432">
                  <c:v>38268</c:v>
                </c:pt>
                <c:pt idx="1433">
                  <c:v>38267</c:v>
                </c:pt>
                <c:pt idx="1434">
                  <c:v>38266</c:v>
                </c:pt>
                <c:pt idx="1435">
                  <c:v>38265</c:v>
                </c:pt>
                <c:pt idx="1436">
                  <c:v>38264</c:v>
                </c:pt>
                <c:pt idx="1437">
                  <c:v>38261</c:v>
                </c:pt>
                <c:pt idx="1438">
                  <c:v>38260</c:v>
                </c:pt>
                <c:pt idx="1439">
                  <c:v>38259</c:v>
                </c:pt>
                <c:pt idx="1440">
                  <c:v>38258</c:v>
                </c:pt>
                <c:pt idx="1441">
                  <c:v>38257</c:v>
                </c:pt>
                <c:pt idx="1442">
                  <c:v>38254</c:v>
                </c:pt>
                <c:pt idx="1443">
                  <c:v>38253</c:v>
                </c:pt>
                <c:pt idx="1444">
                  <c:v>38252</c:v>
                </c:pt>
                <c:pt idx="1445">
                  <c:v>38251</c:v>
                </c:pt>
                <c:pt idx="1446">
                  <c:v>38250</c:v>
                </c:pt>
                <c:pt idx="1447">
                  <c:v>38247</c:v>
                </c:pt>
                <c:pt idx="1448">
                  <c:v>38246</c:v>
                </c:pt>
                <c:pt idx="1449">
                  <c:v>38245</c:v>
                </c:pt>
                <c:pt idx="1450">
                  <c:v>38244</c:v>
                </c:pt>
                <c:pt idx="1451">
                  <c:v>38243</c:v>
                </c:pt>
                <c:pt idx="1452">
                  <c:v>38240</c:v>
                </c:pt>
                <c:pt idx="1453">
                  <c:v>38239</c:v>
                </c:pt>
                <c:pt idx="1454">
                  <c:v>38238</c:v>
                </c:pt>
                <c:pt idx="1455">
                  <c:v>38236</c:v>
                </c:pt>
                <c:pt idx="1456">
                  <c:v>38233</c:v>
                </c:pt>
                <c:pt idx="1457">
                  <c:v>38232</c:v>
                </c:pt>
                <c:pt idx="1458">
                  <c:v>38231</c:v>
                </c:pt>
                <c:pt idx="1459">
                  <c:v>38230</c:v>
                </c:pt>
                <c:pt idx="1460">
                  <c:v>38229</c:v>
                </c:pt>
                <c:pt idx="1461">
                  <c:v>38226</c:v>
                </c:pt>
                <c:pt idx="1462">
                  <c:v>38225</c:v>
                </c:pt>
                <c:pt idx="1463">
                  <c:v>38224</c:v>
                </c:pt>
                <c:pt idx="1464">
                  <c:v>38223</c:v>
                </c:pt>
                <c:pt idx="1465">
                  <c:v>38222</c:v>
                </c:pt>
                <c:pt idx="1466">
                  <c:v>38219</c:v>
                </c:pt>
                <c:pt idx="1467">
                  <c:v>38218</c:v>
                </c:pt>
                <c:pt idx="1468">
                  <c:v>38217</c:v>
                </c:pt>
                <c:pt idx="1469">
                  <c:v>38216</c:v>
                </c:pt>
                <c:pt idx="1470">
                  <c:v>38215</c:v>
                </c:pt>
                <c:pt idx="1471">
                  <c:v>38212</c:v>
                </c:pt>
                <c:pt idx="1472">
                  <c:v>38211</c:v>
                </c:pt>
                <c:pt idx="1473">
                  <c:v>38210</c:v>
                </c:pt>
                <c:pt idx="1474">
                  <c:v>38209</c:v>
                </c:pt>
                <c:pt idx="1475">
                  <c:v>38208</c:v>
                </c:pt>
                <c:pt idx="1476">
                  <c:v>38205</c:v>
                </c:pt>
                <c:pt idx="1477">
                  <c:v>38204</c:v>
                </c:pt>
                <c:pt idx="1478">
                  <c:v>38203</c:v>
                </c:pt>
                <c:pt idx="1479">
                  <c:v>38202</c:v>
                </c:pt>
                <c:pt idx="1480">
                  <c:v>38201</c:v>
                </c:pt>
                <c:pt idx="1481">
                  <c:v>38198</c:v>
                </c:pt>
                <c:pt idx="1482">
                  <c:v>38197</c:v>
                </c:pt>
                <c:pt idx="1483">
                  <c:v>38196</c:v>
                </c:pt>
                <c:pt idx="1484">
                  <c:v>38195</c:v>
                </c:pt>
                <c:pt idx="1485">
                  <c:v>38194</c:v>
                </c:pt>
                <c:pt idx="1486">
                  <c:v>38191</c:v>
                </c:pt>
                <c:pt idx="1487">
                  <c:v>38190</c:v>
                </c:pt>
                <c:pt idx="1488">
                  <c:v>38189</c:v>
                </c:pt>
                <c:pt idx="1489">
                  <c:v>38188</c:v>
                </c:pt>
                <c:pt idx="1490">
                  <c:v>38187</c:v>
                </c:pt>
                <c:pt idx="1491">
                  <c:v>38184</c:v>
                </c:pt>
                <c:pt idx="1492">
                  <c:v>38183</c:v>
                </c:pt>
                <c:pt idx="1493">
                  <c:v>38182</c:v>
                </c:pt>
                <c:pt idx="1494">
                  <c:v>38181</c:v>
                </c:pt>
                <c:pt idx="1495">
                  <c:v>38180</c:v>
                </c:pt>
                <c:pt idx="1496">
                  <c:v>38177</c:v>
                </c:pt>
                <c:pt idx="1497">
                  <c:v>38176</c:v>
                </c:pt>
                <c:pt idx="1498">
                  <c:v>38175</c:v>
                </c:pt>
                <c:pt idx="1499">
                  <c:v>38174</c:v>
                </c:pt>
                <c:pt idx="1500">
                  <c:v>38173</c:v>
                </c:pt>
                <c:pt idx="1501">
                  <c:v>38170</c:v>
                </c:pt>
                <c:pt idx="1502">
                  <c:v>38169</c:v>
                </c:pt>
                <c:pt idx="1503">
                  <c:v>38168</c:v>
                </c:pt>
                <c:pt idx="1504">
                  <c:v>38167</c:v>
                </c:pt>
                <c:pt idx="1505">
                  <c:v>38166</c:v>
                </c:pt>
                <c:pt idx="1506">
                  <c:v>38163</c:v>
                </c:pt>
                <c:pt idx="1507">
                  <c:v>38162</c:v>
                </c:pt>
                <c:pt idx="1508">
                  <c:v>38161</c:v>
                </c:pt>
                <c:pt idx="1509">
                  <c:v>38160</c:v>
                </c:pt>
                <c:pt idx="1510">
                  <c:v>38159</c:v>
                </c:pt>
                <c:pt idx="1511">
                  <c:v>38156</c:v>
                </c:pt>
                <c:pt idx="1512">
                  <c:v>38155</c:v>
                </c:pt>
                <c:pt idx="1513">
                  <c:v>38154</c:v>
                </c:pt>
                <c:pt idx="1514">
                  <c:v>38153</c:v>
                </c:pt>
                <c:pt idx="1515">
                  <c:v>38152</c:v>
                </c:pt>
                <c:pt idx="1516">
                  <c:v>38149</c:v>
                </c:pt>
                <c:pt idx="1517">
                  <c:v>38147</c:v>
                </c:pt>
                <c:pt idx="1518">
                  <c:v>38146</c:v>
                </c:pt>
                <c:pt idx="1519">
                  <c:v>38145</c:v>
                </c:pt>
                <c:pt idx="1520">
                  <c:v>38142</c:v>
                </c:pt>
                <c:pt idx="1521">
                  <c:v>38141</c:v>
                </c:pt>
                <c:pt idx="1522">
                  <c:v>38140</c:v>
                </c:pt>
                <c:pt idx="1523">
                  <c:v>38139</c:v>
                </c:pt>
                <c:pt idx="1524">
                  <c:v>38138</c:v>
                </c:pt>
                <c:pt idx="1525">
                  <c:v>38135</c:v>
                </c:pt>
                <c:pt idx="1526">
                  <c:v>38134</c:v>
                </c:pt>
                <c:pt idx="1527">
                  <c:v>38133</c:v>
                </c:pt>
                <c:pt idx="1528">
                  <c:v>38132</c:v>
                </c:pt>
                <c:pt idx="1529">
                  <c:v>38131</c:v>
                </c:pt>
                <c:pt idx="1530">
                  <c:v>38128</c:v>
                </c:pt>
                <c:pt idx="1531">
                  <c:v>38127</c:v>
                </c:pt>
                <c:pt idx="1532">
                  <c:v>38126</c:v>
                </c:pt>
                <c:pt idx="1533">
                  <c:v>38125</c:v>
                </c:pt>
                <c:pt idx="1534">
                  <c:v>38124</c:v>
                </c:pt>
                <c:pt idx="1535">
                  <c:v>38121</c:v>
                </c:pt>
                <c:pt idx="1536">
                  <c:v>38120</c:v>
                </c:pt>
                <c:pt idx="1537">
                  <c:v>38119</c:v>
                </c:pt>
                <c:pt idx="1538">
                  <c:v>38118</c:v>
                </c:pt>
                <c:pt idx="1539">
                  <c:v>38117</c:v>
                </c:pt>
                <c:pt idx="1540">
                  <c:v>38114</c:v>
                </c:pt>
                <c:pt idx="1541">
                  <c:v>38113</c:v>
                </c:pt>
                <c:pt idx="1542">
                  <c:v>38112</c:v>
                </c:pt>
                <c:pt idx="1543">
                  <c:v>38111</c:v>
                </c:pt>
                <c:pt idx="1544">
                  <c:v>38110</c:v>
                </c:pt>
                <c:pt idx="1545">
                  <c:v>38107</c:v>
                </c:pt>
                <c:pt idx="1546">
                  <c:v>38106</c:v>
                </c:pt>
                <c:pt idx="1547">
                  <c:v>38105</c:v>
                </c:pt>
                <c:pt idx="1548">
                  <c:v>38104</c:v>
                </c:pt>
                <c:pt idx="1549">
                  <c:v>38103</c:v>
                </c:pt>
                <c:pt idx="1550">
                  <c:v>38100</c:v>
                </c:pt>
                <c:pt idx="1551">
                  <c:v>38099</c:v>
                </c:pt>
                <c:pt idx="1552">
                  <c:v>38097</c:v>
                </c:pt>
                <c:pt idx="1553">
                  <c:v>38096</c:v>
                </c:pt>
                <c:pt idx="1554">
                  <c:v>38093</c:v>
                </c:pt>
                <c:pt idx="1555">
                  <c:v>38092</c:v>
                </c:pt>
                <c:pt idx="1556">
                  <c:v>38091</c:v>
                </c:pt>
                <c:pt idx="1557">
                  <c:v>38090</c:v>
                </c:pt>
                <c:pt idx="1558">
                  <c:v>38089</c:v>
                </c:pt>
                <c:pt idx="1559">
                  <c:v>38085</c:v>
                </c:pt>
                <c:pt idx="1560">
                  <c:v>38084</c:v>
                </c:pt>
                <c:pt idx="1561">
                  <c:v>38083</c:v>
                </c:pt>
                <c:pt idx="1562">
                  <c:v>38082</c:v>
                </c:pt>
                <c:pt idx="1563">
                  <c:v>38079</c:v>
                </c:pt>
                <c:pt idx="1564">
                  <c:v>38078</c:v>
                </c:pt>
                <c:pt idx="1565">
                  <c:v>38077</c:v>
                </c:pt>
                <c:pt idx="1566">
                  <c:v>38076</c:v>
                </c:pt>
                <c:pt idx="1567">
                  <c:v>38075</c:v>
                </c:pt>
                <c:pt idx="1568">
                  <c:v>38072</c:v>
                </c:pt>
                <c:pt idx="1569">
                  <c:v>38071</c:v>
                </c:pt>
                <c:pt idx="1570">
                  <c:v>38070</c:v>
                </c:pt>
                <c:pt idx="1571">
                  <c:v>38069</c:v>
                </c:pt>
                <c:pt idx="1572">
                  <c:v>38068</c:v>
                </c:pt>
                <c:pt idx="1573">
                  <c:v>38065</c:v>
                </c:pt>
                <c:pt idx="1574">
                  <c:v>38064</c:v>
                </c:pt>
                <c:pt idx="1575">
                  <c:v>38063</c:v>
                </c:pt>
                <c:pt idx="1576">
                  <c:v>38062</c:v>
                </c:pt>
                <c:pt idx="1577">
                  <c:v>38061</c:v>
                </c:pt>
                <c:pt idx="1578">
                  <c:v>38058</c:v>
                </c:pt>
                <c:pt idx="1579">
                  <c:v>38057</c:v>
                </c:pt>
                <c:pt idx="1580">
                  <c:v>38056</c:v>
                </c:pt>
                <c:pt idx="1581">
                  <c:v>38055</c:v>
                </c:pt>
                <c:pt idx="1582">
                  <c:v>38054</c:v>
                </c:pt>
                <c:pt idx="1583">
                  <c:v>38051</c:v>
                </c:pt>
                <c:pt idx="1584">
                  <c:v>38050</c:v>
                </c:pt>
                <c:pt idx="1585">
                  <c:v>38049</c:v>
                </c:pt>
                <c:pt idx="1586">
                  <c:v>38048</c:v>
                </c:pt>
                <c:pt idx="1587">
                  <c:v>38047</c:v>
                </c:pt>
                <c:pt idx="1588">
                  <c:v>38044</c:v>
                </c:pt>
                <c:pt idx="1589">
                  <c:v>38043</c:v>
                </c:pt>
                <c:pt idx="1590">
                  <c:v>38042</c:v>
                </c:pt>
                <c:pt idx="1591">
                  <c:v>38037</c:v>
                </c:pt>
                <c:pt idx="1592">
                  <c:v>38036</c:v>
                </c:pt>
                <c:pt idx="1593">
                  <c:v>38035</c:v>
                </c:pt>
                <c:pt idx="1594">
                  <c:v>38034</c:v>
                </c:pt>
                <c:pt idx="1595">
                  <c:v>38033</c:v>
                </c:pt>
                <c:pt idx="1596">
                  <c:v>38030</c:v>
                </c:pt>
                <c:pt idx="1597">
                  <c:v>38029</c:v>
                </c:pt>
                <c:pt idx="1598">
                  <c:v>38028</c:v>
                </c:pt>
                <c:pt idx="1599">
                  <c:v>38027</c:v>
                </c:pt>
                <c:pt idx="1600">
                  <c:v>38026</c:v>
                </c:pt>
                <c:pt idx="1601">
                  <c:v>38023</c:v>
                </c:pt>
                <c:pt idx="1602">
                  <c:v>38022</c:v>
                </c:pt>
                <c:pt idx="1603">
                  <c:v>38021</c:v>
                </c:pt>
                <c:pt idx="1604">
                  <c:v>38020</c:v>
                </c:pt>
                <c:pt idx="1605">
                  <c:v>38019</c:v>
                </c:pt>
                <c:pt idx="1606">
                  <c:v>38016</c:v>
                </c:pt>
                <c:pt idx="1607">
                  <c:v>38015</c:v>
                </c:pt>
                <c:pt idx="1608">
                  <c:v>38014</c:v>
                </c:pt>
                <c:pt idx="1609">
                  <c:v>38013</c:v>
                </c:pt>
                <c:pt idx="1610">
                  <c:v>38012</c:v>
                </c:pt>
                <c:pt idx="1611">
                  <c:v>38009</c:v>
                </c:pt>
                <c:pt idx="1612">
                  <c:v>38008</c:v>
                </c:pt>
                <c:pt idx="1613">
                  <c:v>38007</c:v>
                </c:pt>
                <c:pt idx="1614">
                  <c:v>38006</c:v>
                </c:pt>
                <c:pt idx="1615">
                  <c:v>38005</c:v>
                </c:pt>
                <c:pt idx="1616">
                  <c:v>38002</c:v>
                </c:pt>
                <c:pt idx="1617">
                  <c:v>38001</c:v>
                </c:pt>
                <c:pt idx="1618">
                  <c:v>38000</c:v>
                </c:pt>
                <c:pt idx="1619">
                  <c:v>37999</c:v>
                </c:pt>
                <c:pt idx="1620">
                  <c:v>37998</c:v>
                </c:pt>
                <c:pt idx="1621">
                  <c:v>37995</c:v>
                </c:pt>
                <c:pt idx="1622">
                  <c:v>37994</c:v>
                </c:pt>
                <c:pt idx="1623">
                  <c:v>37993</c:v>
                </c:pt>
                <c:pt idx="1624">
                  <c:v>37992</c:v>
                </c:pt>
                <c:pt idx="1625">
                  <c:v>37991</c:v>
                </c:pt>
                <c:pt idx="1626">
                  <c:v>37988</c:v>
                </c:pt>
                <c:pt idx="1627">
                  <c:v>37986</c:v>
                </c:pt>
                <c:pt idx="1628">
                  <c:v>37985</c:v>
                </c:pt>
                <c:pt idx="1629">
                  <c:v>37984</c:v>
                </c:pt>
                <c:pt idx="1630">
                  <c:v>37981</c:v>
                </c:pt>
                <c:pt idx="1631">
                  <c:v>37979</c:v>
                </c:pt>
                <c:pt idx="1632">
                  <c:v>37978</c:v>
                </c:pt>
                <c:pt idx="1633">
                  <c:v>37977</c:v>
                </c:pt>
                <c:pt idx="1634">
                  <c:v>37974</c:v>
                </c:pt>
                <c:pt idx="1635">
                  <c:v>37973</c:v>
                </c:pt>
                <c:pt idx="1636">
                  <c:v>37972</c:v>
                </c:pt>
                <c:pt idx="1637">
                  <c:v>37971</c:v>
                </c:pt>
                <c:pt idx="1638">
                  <c:v>37970</c:v>
                </c:pt>
                <c:pt idx="1639">
                  <c:v>37967</c:v>
                </c:pt>
                <c:pt idx="1640">
                  <c:v>37966</c:v>
                </c:pt>
                <c:pt idx="1641">
                  <c:v>37965</c:v>
                </c:pt>
                <c:pt idx="1642">
                  <c:v>37964</c:v>
                </c:pt>
                <c:pt idx="1643">
                  <c:v>37963</c:v>
                </c:pt>
                <c:pt idx="1644">
                  <c:v>37960</c:v>
                </c:pt>
                <c:pt idx="1645">
                  <c:v>37959</c:v>
                </c:pt>
                <c:pt idx="1646">
                  <c:v>37958</c:v>
                </c:pt>
                <c:pt idx="1647">
                  <c:v>37957</c:v>
                </c:pt>
                <c:pt idx="1648">
                  <c:v>37956</c:v>
                </c:pt>
                <c:pt idx="1649">
                  <c:v>37953</c:v>
                </c:pt>
                <c:pt idx="1650">
                  <c:v>37952</c:v>
                </c:pt>
                <c:pt idx="1651">
                  <c:v>37951</c:v>
                </c:pt>
                <c:pt idx="1652">
                  <c:v>37950</c:v>
                </c:pt>
                <c:pt idx="1653">
                  <c:v>37949</c:v>
                </c:pt>
                <c:pt idx="1654">
                  <c:v>37946</c:v>
                </c:pt>
                <c:pt idx="1655">
                  <c:v>37945</c:v>
                </c:pt>
                <c:pt idx="1656">
                  <c:v>37944</c:v>
                </c:pt>
              </c:numCache>
            </c:numRef>
          </c:cat>
          <c:val>
            <c:numRef>
              <c:f>'EMBI+'!$B$39:$B$1695</c:f>
              <c:numCache>
                <c:formatCode>#,##0</c:formatCode>
                <c:ptCount val="1657"/>
                <c:pt idx="0">
                  <c:v>249</c:v>
                </c:pt>
                <c:pt idx="1">
                  <c:v>248</c:v>
                </c:pt>
                <c:pt idx="2">
                  <c:v>240</c:v>
                </c:pt>
                <c:pt idx="3">
                  <c:v>235</c:v>
                </c:pt>
                <c:pt idx="4">
                  <c:v>235</c:v>
                </c:pt>
                <c:pt idx="5">
                  <c:v>235</c:v>
                </c:pt>
                <c:pt idx="6">
                  <c:v>233</c:v>
                </c:pt>
                <c:pt idx="7">
                  <c:v>222</c:v>
                </c:pt>
                <c:pt idx="8">
                  <c:v>222</c:v>
                </c:pt>
                <c:pt idx="9">
                  <c:v>222</c:v>
                </c:pt>
                <c:pt idx="10">
                  <c:v>224</c:v>
                </c:pt>
                <c:pt idx="11">
                  <c:v>222</c:v>
                </c:pt>
                <c:pt idx="12">
                  <c:v>232</c:v>
                </c:pt>
                <c:pt idx="13">
                  <c:v>239</c:v>
                </c:pt>
                <c:pt idx="14">
                  <c:v>232</c:v>
                </c:pt>
                <c:pt idx="15">
                  <c:v>246</c:v>
                </c:pt>
                <c:pt idx="16">
                  <c:v>247</c:v>
                </c:pt>
                <c:pt idx="17">
                  <c:v>244</c:v>
                </c:pt>
                <c:pt idx="18">
                  <c:v>239</c:v>
                </c:pt>
                <c:pt idx="19">
                  <c:v>228</c:v>
                </c:pt>
                <c:pt idx="20">
                  <c:v>234</c:v>
                </c:pt>
                <c:pt idx="21">
                  <c:v>234</c:v>
                </c:pt>
                <c:pt idx="22">
                  <c:v>234</c:v>
                </c:pt>
                <c:pt idx="23">
                  <c:v>227</c:v>
                </c:pt>
                <c:pt idx="24">
                  <c:v>243</c:v>
                </c:pt>
                <c:pt idx="25">
                  <c:v>247</c:v>
                </c:pt>
                <c:pt idx="26">
                  <c:v>240</c:v>
                </c:pt>
                <c:pt idx="27">
                  <c:v>243</c:v>
                </c:pt>
                <c:pt idx="28">
                  <c:v>242</c:v>
                </c:pt>
                <c:pt idx="29">
                  <c:v>227</c:v>
                </c:pt>
                <c:pt idx="30">
                  <c:v>222</c:v>
                </c:pt>
                <c:pt idx="31">
                  <c:v>196</c:v>
                </c:pt>
                <c:pt idx="32">
                  <c:v>211</c:v>
                </c:pt>
                <c:pt idx="33">
                  <c:v>197</c:v>
                </c:pt>
                <c:pt idx="34">
                  <c:v>193</c:v>
                </c:pt>
                <c:pt idx="35">
                  <c:v>209</c:v>
                </c:pt>
                <c:pt idx="36">
                  <c:v>211</c:v>
                </c:pt>
                <c:pt idx="37">
                  <c:v>240</c:v>
                </c:pt>
                <c:pt idx="38">
                  <c:v>237</c:v>
                </c:pt>
                <c:pt idx="39">
                  <c:v>215</c:v>
                </c:pt>
                <c:pt idx="40">
                  <c:v>205</c:v>
                </c:pt>
                <c:pt idx="41">
                  <c:v>190</c:v>
                </c:pt>
                <c:pt idx="42">
                  <c:v>188</c:v>
                </c:pt>
                <c:pt idx="43">
                  <c:v>190</c:v>
                </c:pt>
                <c:pt idx="44">
                  <c:v>185</c:v>
                </c:pt>
                <c:pt idx="45">
                  <c:v>194</c:v>
                </c:pt>
                <c:pt idx="46">
                  <c:v>177</c:v>
                </c:pt>
                <c:pt idx="47">
                  <c:v>176</c:v>
                </c:pt>
                <c:pt idx="48">
                  <c:v>179</c:v>
                </c:pt>
                <c:pt idx="49">
                  <c:v>174</c:v>
                </c:pt>
                <c:pt idx="50">
                  <c:v>174</c:v>
                </c:pt>
                <c:pt idx="51">
                  <c:v>177</c:v>
                </c:pt>
                <c:pt idx="52">
                  <c:v>166</c:v>
                </c:pt>
                <c:pt idx="53">
                  <c:v>168</c:v>
                </c:pt>
                <c:pt idx="54">
                  <c:v>178</c:v>
                </c:pt>
                <c:pt idx="55">
                  <c:v>180</c:v>
                </c:pt>
                <c:pt idx="56">
                  <c:v>175</c:v>
                </c:pt>
                <c:pt idx="57">
                  <c:v>173</c:v>
                </c:pt>
                <c:pt idx="58">
                  <c:v>182</c:v>
                </c:pt>
                <c:pt idx="59">
                  <c:v>172</c:v>
                </c:pt>
                <c:pt idx="60">
                  <c:v>171</c:v>
                </c:pt>
                <c:pt idx="61">
                  <c:v>181</c:v>
                </c:pt>
                <c:pt idx="62">
                  <c:v>184</c:v>
                </c:pt>
                <c:pt idx="63">
                  <c:v>180</c:v>
                </c:pt>
                <c:pt idx="64">
                  <c:v>180</c:v>
                </c:pt>
                <c:pt idx="65">
                  <c:v>182</c:v>
                </c:pt>
                <c:pt idx="66">
                  <c:v>173</c:v>
                </c:pt>
                <c:pt idx="67">
                  <c:v>180</c:v>
                </c:pt>
                <c:pt idx="68">
                  <c:v>191</c:v>
                </c:pt>
                <c:pt idx="69">
                  <c:v>196</c:v>
                </c:pt>
                <c:pt idx="70">
                  <c:v>194</c:v>
                </c:pt>
                <c:pt idx="71">
                  <c:v>190</c:v>
                </c:pt>
                <c:pt idx="72">
                  <c:v>189</c:v>
                </c:pt>
                <c:pt idx="73">
                  <c:v>187</c:v>
                </c:pt>
                <c:pt idx="74">
                  <c:v>186</c:v>
                </c:pt>
                <c:pt idx="75">
                  <c:v>187</c:v>
                </c:pt>
                <c:pt idx="76">
                  <c:v>190</c:v>
                </c:pt>
                <c:pt idx="77">
                  <c:v>185</c:v>
                </c:pt>
                <c:pt idx="78">
                  <c:v>182</c:v>
                </c:pt>
                <c:pt idx="79">
                  <c:v>181</c:v>
                </c:pt>
                <c:pt idx="80">
                  <c:v>187</c:v>
                </c:pt>
                <c:pt idx="81">
                  <c:v>196</c:v>
                </c:pt>
                <c:pt idx="82">
                  <c:v>201</c:v>
                </c:pt>
                <c:pt idx="83">
                  <c:v>201</c:v>
                </c:pt>
                <c:pt idx="84">
                  <c:v>201</c:v>
                </c:pt>
                <c:pt idx="85">
                  <c:v>213</c:v>
                </c:pt>
                <c:pt idx="86">
                  <c:v>220</c:v>
                </c:pt>
                <c:pt idx="87">
                  <c:v>217</c:v>
                </c:pt>
                <c:pt idx="88">
                  <c:v>219</c:v>
                </c:pt>
                <c:pt idx="89">
                  <c:v>208</c:v>
                </c:pt>
                <c:pt idx="90">
                  <c:v>209</c:v>
                </c:pt>
                <c:pt idx="91">
                  <c:v>206</c:v>
                </c:pt>
                <c:pt idx="92">
                  <c:v>210</c:v>
                </c:pt>
                <c:pt idx="93">
                  <c:v>219</c:v>
                </c:pt>
                <c:pt idx="94">
                  <c:v>212</c:v>
                </c:pt>
                <c:pt idx="95">
                  <c:v>220</c:v>
                </c:pt>
                <c:pt idx="96">
                  <c:v>233</c:v>
                </c:pt>
                <c:pt idx="97">
                  <c:v>241</c:v>
                </c:pt>
                <c:pt idx="98">
                  <c:v>243</c:v>
                </c:pt>
                <c:pt idx="99">
                  <c:v>242</c:v>
                </c:pt>
                <c:pt idx="100">
                  <c:v>223</c:v>
                </c:pt>
                <c:pt idx="101">
                  <c:v>230</c:v>
                </c:pt>
                <c:pt idx="102">
                  <c:v>229</c:v>
                </c:pt>
                <c:pt idx="103">
                  <c:v>233</c:v>
                </c:pt>
                <c:pt idx="104">
                  <c:v>226</c:v>
                </c:pt>
                <c:pt idx="105">
                  <c:v>223</c:v>
                </c:pt>
                <c:pt idx="106">
                  <c:v>219</c:v>
                </c:pt>
                <c:pt idx="107">
                  <c:v>217</c:v>
                </c:pt>
                <c:pt idx="108">
                  <c:v>222</c:v>
                </c:pt>
                <c:pt idx="109">
                  <c:v>220</c:v>
                </c:pt>
                <c:pt idx="110">
                  <c:v>213</c:v>
                </c:pt>
                <c:pt idx="111">
                  <c:v>203</c:v>
                </c:pt>
                <c:pt idx="112">
                  <c:v>209</c:v>
                </c:pt>
                <c:pt idx="113">
                  <c:v>209</c:v>
                </c:pt>
                <c:pt idx="114">
                  <c:v>202</c:v>
                </c:pt>
                <c:pt idx="115">
                  <c:v>191</c:v>
                </c:pt>
                <c:pt idx="116">
                  <c:v>200</c:v>
                </c:pt>
                <c:pt idx="117">
                  <c:v>187</c:v>
                </c:pt>
                <c:pt idx="118">
                  <c:v>191</c:v>
                </c:pt>
                <c:pt idx="119">
                  <c:v>191</c:v>
                </c:pt>
                <c:pt idx="120">
                  <c:v>191</c:v>
                </c:pt>
                <c:pt idx="121">
                  <c:v>196</c:v>
                </c:pt>
                <c:pt idx="122">
                  <c:v>189</c:v>
                </c:pt>
                <c:pt idx="123">
                  <c:v>195</c:v>
                </c:pt>
                <c:pt idx="124">
                  <c:v>196</c:v>
                </c:pt>
                <c:pt idx="125">
                  <c:v>196</c:v>
                </c:pt>
                <c:pt idx="126">
                  <c:v>197</c:v>
                </c:pt>
                <c:pt idx="127">
                  <c:v>194</c:v>
                </c:pt>
                <c:pt idx="128">
                  <c:v>198</c:v>
                </c:pt>
                <c:pt idx="129">
                  <c:v>203</c:v>
                </c:pt>
                <c:pt idx="130">
                  <c:v>205</c:v>
                </c:pt>
                <c:pt idx="131">
                  <c:v>200</c:v>
                </c:pt>
                <c:pt idx="132">
                  <c:v>211</c:v>
                </c:pt>
                <c:pt idx="133">
                  <c:v>216</c:v>
                </c:pt>
                <c:pt idx="134">
                  <c:v>201</c:v>
                </c:pt>
                <c:pt idx="135">
                  <c:v>195</c:v>
                </c:pt>
                <c:pt idx="136">
                  <c:v>202</c:v>
                </c:pt>
                <c:pt idx="137">
                  <c:v>203</c:v>
                </c:pt>
                <c:pt idx="138">
                  <c:v>204</c:v>
                </c:pt>
                <c:pt idx="139">
                  <c:v>208</c:v>
                </c:pt>
                <c:pt idx="140">
                  <c:v>212</c:v>
                </c:pt>
                <c:pt idx="141">
                  <c:v>207</c:v>
                </c:pt>
                <c:pt idx="142">
                  <c:v>205</c:v>
                </c:pt>
                <c:pt idx="143">
                  <c:v>212</c:v>
                </c:pt>
                <c:pt idx="144">
                  <c:v>215</c:v>
                </c:pt>
                <c:pt idx="145">
                  <c:v>220</c:v>
                </c:pt>
                <c:pt idx="146">
                  <c:v>230</c:v>
                </c:pt>
                <c:pt idx="147">
                  <c:v>226</c:v>
                </c:pt>
                <c:pt idx="148">
                  <c:v>216</c:v>
                </c:pt>
                <c:pt idx="149">
                  <c:v>212</c:v>
                </c:pt>
                <c:pt idx="150">
                  <c:v>215</c:v>
                </c:pt>
                <c:pt idx="151">
                  <c:v>212</c:v>
                </c:pt>
                <c:pt idx="152">
                  <c:v>214</c:v>
                </c:pt>
                <c:pt idx="153">
                  <c:v>219</c:v>
                </c:pt>
                <c:pt idx="154">
                  <c:v>218</c:v>
                </c:pt>
                <c:pt idx="155">
                  <c:v>219</c:v>
                </c:pt>
                <c:pt idx="156">
                  <c:v>216</c:v>
                </c:pt>
                <c:pt idx="157">
                  <c:v>218</c:v>
                </c:pt>
                <c:pt idx="158">
                  <c:v>216</c:v>
                </c:pt>
                <c:pt idx="159">
                  <c:v>209</c:v>
                </c:pt>
                <c:pt idx="160">
                  <c:v>209</c:v>
                </c:pt>
                <c:pt idx="161">
                  <c:v>215</c:v>
                </c:pt>
                <c:pt idx="162">
                  <c:v>227</c:v>
                </c:pt>
                <c:pt idx="163">
                  <c:v>228</c:v>
                </c:pt>
                <c:pt idx="164">
                  <c:v>229</c:v>
                </c:pt>
                <c:pt idx="165">
                  <c:v>236</c:v>
                </c:pt>
                <c:pt idx="166">
                  <c:v>233</c:v>
                </c:pt>
                <c:pt idx="167">
                  <c:v>227</c:v>
                </c:pt>
                <c:pt idx="168">
                  <c:v>243</c:v>
                </c:pt>
                <c:pt idx="169">
                  <c:v>240</c:v>
                </c:pt>
                <c:pt idx="170">
                  <c:v>221</c:v>
                </c:pt>
                <c:pt idx="171">
                  <c:v>219</c:v>
                </c:pt>
                <c:pt idx="172">
                  <c:v>222</c:v>
                </c:pt>
                <c:pt idx="173">
                  <c:v>223</c:v>
                </c:pt>
                <c:pt idx="174">
                  <c:v>222</c:v>
                </c:pt>
                <c:pt idx="175">
                  <c:v>219</c:v>
                </c:pt>
                <c:pt idx="176">
                  <c:v>216</c:v>
                </c:pt>
                <c:pt idx="177">
                  <c:v>207</c:v>
                </c:pt>
                <c:pt idx="178">
                  <c:v>206</c:v>
                </c:pt>
                <c:pt idx="179">
                  <c:v>213</c:v>
                </c:pt>
                <c:pt idx="180">
                  <c:v>212</c:v>
                </c:pt>
                <c:pt idx="181">
                  <c:v>221</c:v>
                </c:pt>
                <c:pt idx="182">
                  <c:v>234</c:v>
                </c:pt>
                <c:pt idx="183">
                  <c:v>229</c:v>
                </c:pt>
                <c:pt idx="184">
                  <c:v>239</c:v>
                </c:pt>
                <c:pt idx="185">
                  <c:v>246</c:v>
                </c:pt>
                <c:pt idx="186">
                  <c:v>252</c:v>
                </c:pt>
                <c:pt idx="187">
                  <c:v>234</c:v>
                </c:pt>
                <c:pt idx="188">
                  <c:v>235</c:v>
                </c:pt>
                <c:pt idx="189">
                  <c:v>243</c:v>
                </c:pt>
                <c:pt idx="190">
                  <c:v>238</c:v>
                </c:pt>
                <c:pt idx="191">
                  <c:v>232</c:v>
                </c:pt>
                <c:pt idx="192">
                  <c:v>226</c:v>
                </c:pt>
                <c:pt idx="193">
                  <c:v>220</c:v>
                </c:pt>
                <c:pt idx="194">
                  <c:v>221</c:v>
                </c:pt>
                <c:pt idx="195">
                  <c:v>221</c:v>
                </c:pt>
                <c:pt idx="196">
                  <c:v>228</c:v>
                </c:pt>
                <c:pt idx="197">
                  <c:v>210</c:v>
                </c:pt>
                <c:pt idx="198">
                  <c:v>224</c:v>
                </c:pt>
                <c:pt idx="199">
                  <c:v>233</c:v>
                </c:pt>
                <c:pt idx="200">
                  <c:v>249</c:v>
                </c:pt>
                <c:pt idx="201">
                  <c:v>245</c:v>
                </c:pt>
                <c:pt idx="202">
                  <c:v>238</c:v>
                </c:pt>
                <c:pt idx="203">
                  <c:v>237</c:v>
                </c:pt>
                <c:pt idx="204">
                  <c:v>250</c:v>
                </c:pt>
                <c:pt idx="205">
                  <c:v>258</c:v>
                </c:pt>
                <c:pt idx="206">
                  <c:v>284</c:v>
                </c:pt>
                <c:pt idx="207">
                  <c:v>274</c:v>
                </c:pt>
                <c:pt idx="208">
                  <c:v>270</c:v>
                </c:pt>
                <c:pt idx="209">
                  <c:v>266</c:v>
                </c:pt>
                <c:pt idx="210">
                  <c:v>265</c:v>
                </c:pt>
                <c:pt idx="211">
                  <c:v>265</c:v>
                </c:pt>
                <c:pt idx="212">
                  <c:v>264</c:v>
                </c:pt>
                <c:pt idx="213">
                  <c:v>257</c:v>
                </c:pt>
                <c:pt idx="214">
                  <c:v>251</c:v>
                </c:pt>
                <c:pt idx="215">
                  <c:v>265</c:v>
                </c:pt>
                <c:pt idx="216">
                  <c:v>263</c:v>
                </c:pt>
                <c:pt idx="217">
                  <c:v>255</c:v>
                </c:pt>
                <c:pt idx="218">
                  <c:v>263</c:v>
                </c:pt>
                <c:pt idx="219">
                  <c:v>255</c:v>
                </c:pt>
                <c:pt idx="220">
                  <c:v>253</c:v>
                </c:pt>
                <c:pt idx="221">
                  <c:v>244</c:v>
                </c:pt>
                <c:pt idx="222">
                  <c:v>247</c:v>
                </c:pt>
                <c:pt idx="223">
                  <c:v>238</c:v>
                </c:pt>
                <c:pt idx="224">
                  <c:v>228</c:v>
                </c:pt>
                <c:pt idx="225">
                  <c:v>234</c:v>
                </c:pt>
                <c:pt idx="226">
                  <c:v>231</c:v>
                </c:pt>
                <c:pt idx="227">
                  <c:v>240</c:v>
                </c:pt>
                <c:pt idx="228">
                  <c:v>249</c:v>
                </c:pt>
                <c:pt idx="229">
                  <c:v>267</c:v>
                </c:pt>
                <c:pt idx="230">
                  <c:v>260</c:v>
                </c:pt>
                <c:pt idx="231">
                  <c:v>256</c:v>
                </c:pt>
                <c:pt idx="232">
                  <c:v>251</c:v>
                </c:pt>
                <c:pt idx="233">
                  <c:v>248</c:v>
                </c:pt>
                <c:pt idx="234">
                  <c:v>245</c:v>
                </c:pt>
                <c:pt idx="235">
                  <c:v>250</c:v>
                </c:pt>
                <c:pt idx="236">
                  <c:v>268</c:v>
                </c:pt>
                <c:pt idx="237">
                  <c:v>267</c:v>
                </c:pt>
                <c:pt idx="238">
                  <c:v>250</c:v>
                </c:pt>
                <c:pt idx="239">
                  <c:v>252</c:v>
                </c:pt>
                <c:pt idx="240">
                  <c:v>262</c:v>
                </c:pt>
                <c:pt idx="241">
                  <c:v>265</c:v>
                </c:pt>
                <c:pt idx="242">
                  <c:v>275</c:v>
                </c:pt>
                <c:pt idx="243">
                  <c:v>275</c:v>
                </c:pt>
                <c:pt idx="244">
                  <c:v>290</c:v>
                </c:pt>
                <c:pt idx="245">
                  <c:v>298</c:v>
                </c:pt>
                <c:pt idx="246">
                  <c:v>304</c:v>
                </c:pt>
                <c:pt idx="247">
                  <c:v>293</c:v>
                </c:pt>
                <c:pt idx="248">
                  <c:v>281</c:v>
                </c:pt>
                <c:pt idx="249">
                  <c:v>289</c:v>
                </c:pt>
                <c:pt idx="250">
                  <c:v>289</c:v>
                </c:pt>
                <c:pt idx="251">
                  <c:v>275</c:v>
                </c:pt>
                <c:pt idx="252">
                  <c:v>284</c:v>
                </c:pt>
                <c:pt idx="253">
                  <c:v>279</c:v>
                </c:pt>
                <c:pt idx="254">
                  <c:v>290</c:v>
                </c:pt>
                <c:pt idx="255">
                  <c:v>295</c:v>
                </c:pt>
                <c:pt idx="256">
                  <c:v>294</c:v>
                </c:pt>
                <c:pt idx="257">
                  <c:v>309</c:v>
                </c:pt>
                <c:pt idx="258">
                  <c:v>309</c:v>
                </c:pt>
                <c:pt idx="259">
                  <c:v>291</c:v>
                </c:pt>
                <c:pt idx="260">
                  <c:v>285</c:v>
                </c:pt>
                <c:pt idx="261">
                  <c:v>294</c:v>
                </c:pt>
                <c:pt idx="262">
                  <c:v>281</c:v>
                </c:pt>
                <c:pt idx="263">
                  <c:v>274</c:v>
                </c:pt>
                <c:pt idx="264">
                  <c:v>265</c:v>
                </c:pt>
                <c:pt idx="265">
                  <c:v>260</c:v>
                </c:pt>
                <c:pt idx="266">
                  <c:v>260</c:v>
                </c:pt>
                <c:pt idx="267">
                  <c:v>264</c:v>
                </c:pt>
                <c:pt idx="268">
                  <c:v>266</c:v>
                </c:pt>
                <c:pt idx="269">
                  <c:v>269</c:v>
                </c:pt>
                <c:pt idx="270">
                  <c:v>278</c:v>
                </c:pt>
                <c:pt idx="271">
                  <c:v>291</c:v>
                </c:pt>
                <c:pt idx="272">
                  <c:v>280</c:v>
                </c:pt>
                <c:pt idx="273">
                  <c:v>266</c:v>
                </c:pt>
                <c:pt idx="274">
                  <c:v>294</c:v>
                </c:pt>
                <c:pt idx="275">
                  <c:v>282</c:v>
                </c:pt>
                <c:pt idx="276">
                  <c:v>278</c:v>
                </c:pt>
                <c:pt idx="277">
                  <c:v>291</c:v>
                </c:pt>
                <c:pt idx="278">
                  <c:v>300</c:v>
                </c:pt>
                <c:pt idx="279">
                  <c:v>306</c:v>
                </c:pt>
                <c:pt idx="280">
                  <c:v>310</c:v>
                </c:pt>
                <c:pt idx="281">
                  <c:v>309</c:v>
                </c:pt>
                <c:pt idx="282">
                  <c:v>316</c:v>
                </c:pt>
                <c:pt idx="283">
                  <c:v>330</c:v>
                </c:pt>
                <c:pt idx="284">
                  <c:v>333</c:v>
                </c:pt>
                <c:pt idx="285">
                  <c:v>337</c:v>
                </c:pt>
                <c:pt idx="286">
                  <c:v>326</c:v>
                </c:pt>
                <c:pt idx="287">
                  <c:v>324</c:v>
                </c:pt>
                <c:pt idx="288">
                  <c:v>310</c:v>
                </c:pt>
                <c:pt idx="289">
                  <c:v>305</c:v>
                </c:pt>
                <c:pt idx="290">
                  <c:v>314</c:v>
                </c:pt>
                <c:pt idx="291">
                  <c:v>330</c:v>
                </c:pt>
                <c:pt idx="292">
                  <c:v>342</c:v>
                </c:pt>
                <c:pt idx="293">
                  <c:v>351</c:v>
                </c:pt>
                <c:pt idx="294">
                  <c:v>355</c:v>
                </c:pt>
                <c:pt idx="295">
                  <c:v>359</c:v>
                </c:pt>
                <c:pt idx="296">
                  <c:v>370</c:v>
                </c:pt>
                <c:pt idx="297">
                  <c:v>384</c:v>
                </c:pt>
                <c:pt idx="298">
                  <c:v>376</c:v>
                </c:pt>
                <c:pt idx="299">
                  <c:v>389</c:v>
                </c:pt>
                <c:pt idx="300">
                  <c:v>386</c:v>
                </c:pt>
                <c:pt idx="301">
                  <c:v>391</c:v>
                </c:pt>
                <c:pt idx="302">
                  <c:v>399</c:v>
                </c:pt>
                <c:pt idx="303">
                  <c:v>381</c:v>
                </c:pt>
                <c:pt idx="304">
                  <c:v>388</c:v>
                </c:pt>
                <c:pt idx="305">
                  <c:v>388</c:v>
                </c:pt>
                <c:pt idx="306">
                  <c:v>380</c:v>
                </c:pt>
                <c:pt idx="307">
                  <c:v>368</c:v>
                </c:pt>
                <c:pt idx="308">
                  <c:v>368</c:v>
                </c:pt>
                <c:pt idx="309">
                  <c:v>376</c:v>
                </c:pt>
                <c:pt idx="310">
                  <c:v>383</c:v>
                </c:pt>
                <c:pt idx="311">
                  <c:v>378</c:v>
                </c:pt>
                <c:pt idx="312">
                  <c:v>384</c:v>
                </c:pt>
                <c:pt idx="313">
                  <c:v>412</c:v>
                </c:pt>
                <c:pt idx="314">
                  <c:v>427</c:v>
                </c:pt>
                <c:pt idx="315">
                  <c:v>425</c:v>
                </c:pt>
                <c:pt idx="316">
                  <c:v>427</c:v>
                </c:pt>
                <c:pt idx="317">
                  <c:v>414</c:v>
                </c:pt>
                <c:pt idx="318">
                  <c:v>411</c:v>
                </c:pt>
                <c:pt idx="319">
                  <c:v>417</c:v>
                </c:pt>
                <c:pt idx="320">
                  <c:v>421</c:v>
                </c:pt>
                <c:pt idx="321">
                  <c:v>419</c:v>
                </c:pt>
                <c:pt idx="322">
                  <c:v>426</c:v>
                </c:pt>
                <c:pt idx="323">
                  <c:v>423</c:v>
                </c:pt>
                <c:pt idx="324">
                  <c:v>438</c:v>
                </c:pt>
                <c:pt idx="325">
                  <c:v>428</c:v>
                </c:pt>
                <c:pt idx="326">
                  <c:v>431</c:v>
                </c:pt>
                <c:pt idx="327">
                  <c:v>442</c:v>
                </c:pt>
                <c:pt idx="328">
                  <c:v>446</c:v>
                </c:pt>
                <c:pt idx="329">
                  <c:v>446</c:v>
                </c:pt>
                <c:pt idx="330">
                  <c:v>442</c:v>
                </c:pt>
                <c:pt idx="331">
                  <c:v>453</c:v>
                </c:pt>
                <c:pt idx="332">
                  <c:v>457</c:v>
                </c:pt>
                <c:pt idx="333">
                  <c:v>458</c:v>
                </c:pt>
                <c:pt idx="334">
                  <c:v>434</c:v>
                </c:pt>
                <c:pt idx="335">
                  <c:v>441</c:v>
                </c:pt>
                <c:pt idx="336">
                  <c:v>442</c:v>
                </c:pt>
                <c:pt idx="337">
                  <c:v>421</c:v>
                </c:pt>
                <c:pt idx="338">
                  <c:v>419</c:v>
                </c:pt>
                <c:pt idx="339">
                  <c:v>420</c:v>
                </c:pt>
                <c:pt idx="340">
                  <c:v>431</c:v>
                </c:pt>
                <c:pt idx="341">
                  <c:v>439</c:v>
                </c:pt>
                <c:pt idx="342">
                  <c:v>426</c:v>
                </c:pt>
                <c:pt idx="343">
                  <c:v>417</c:v>
                </c:pt>
                <c:pt idx="344">
                  <c:v>441</c:v>
                </c:pt>
                <c:pt idx="345">
                  <c:v>451</c:v>
                </c:pt>
                <c:pt idx="346">
                  <c:v>426</c:v>
                </c:pt>
                <c:pt idx="347">
                  <c:v>451</c:v>
                </c:pt>
                <c:pt idx="348">
                  <c:v>439</c:v>
                </c:pt>
                <c:pt idx="349">
                  <c:v>426</c:v>
                </c:pt>
                <c:pt idx="350">
                  <c:v>408</c:v>
                </c:pt>
                <c:pt idx="351">
                  <c:v>413</c:v>
                </c:pt>
                <c:pt idx="352">
                  <c:v>429</c:v>
                </c:pt>
                <c:pt idx="353">
                  <c:v>418</c:v>
                </c:pt>
                <c:pt idx="354">
                  <c:v>413</c:v>
                </c:pt>
                <c:pt idx="355">
                  <c:v>426</c:v>
                </c:pt>
                <c:pt idx="356">
                  <c:v>409</c:v>
                </c:pt>
                <c:pt idx="357">
                  <c:v>412</c:v>
                </c:pt>
                <c:pt idx="358">
                  <c:v>413</c:v>
                </c:pt>
                <c:pt idx="359">
                  <c:v>429</c:v>
                </c:pt>
                <c:pt idx="360">
                  <c:v>423</c:v>
                </c:pt>
                <c:pt idx="361">
                  <c:v>432</c:v>
                </c:pt>
                <c:pt idx="362">
                  <c:v>438</c:v>
                </c:pt>
                <c:pt idx="363">
                  <c:v>448</c:v>
                </c:pt>
                <c:pt idx="364">
                  <c:v>460</c:v>
                </c:pt>
                <c:pt idx="365">
                  <c:v>450</c:v>
                </c:pt>
                <c:pt idx="366">
                  <c:v>465</c:v>
                </c:pt>
                <c:pt idx="367">
                  <c:v>459</c:v>
                </c:pt>
                <c:pt idx="368">
                  <c:v>446</c:v>
                </c:pt>
                <c:pt idx="369">
                  <c:v>445</c:v>
                </c:pt>
                <c:pt idx="370">
                  <c:v>423</c:v>
                </c:pt>
                <c:pt idx="371">
                  <c:v>426</c:v>
                </c:pt>
                <c:pt idx="372">
                  <c:v>402</c:v>
                </c:pt>
                <c:pt idx="373">
                  <c:v>388</c:v>
                </c:pt>
                <c:pt idx="374">
                  <c:v>393</c:v>
                </c:pt>
                <c:pt idx="375">
                  <c:v>405</c:v>
                </c:pt>
                <c:pt idx="376">
                  <c:v>428</c:v>
                </c:pt>
                <c:pt idx="377">
                  <c:v>430</c:v>
                </c:pt>
                <c:pt idx="378">
                  <c:v>439</c:v>
                </c:pt>
                <c:pt idx="379">
                  <c:v>437</c:v>
                </c:pt>
                <c:pt idx="380">
                  <c:v>436</c:v>
                </c:pt>
                <c:pt idx="381">
                  <c:v>437</c:v>
                </c:pt>
                <c:pt idx="382">
                  <c:v>445</c:v>
                </c:pt>
                <c:pt idx="383">
                  <c:v>448</c:v>
                </c:pt>
                <c:pt idx="384">
                  <c:v>453</c:v>
                </c:pt>
                <c:pt idx="385">
                  <c:v>463</c:v>
                </c:pt>
                <c:pt idx="386">
                  <c:v>503</c:v>
                </c:pt>
                <c:pt idx="387">
                  <c:v>506</c:v>
                </c:pt>
                <c:pt idx="388">
                  <c:v>495</c:v>
                </c:pt>
                <c:pt idx="389">
                  <c:v>489</c:v>
                </c:pt>
                <c:pt idx="390">
                  <c:v>489</c:v>
                </c:pt>
                <c:pt idx="391">
                  <c:v>498</c:v>
                </c:pt>
                <c:pt idx="392">
                  <c:v>499</c:v>
                </c:pt>
                <c:pt idx="393">
                  <c:v>523</c:v>
                </c:pt>
                <c:pt idx="394">
                  <c:v>530</c:v>
                </c:pt>
                <c:pt idx="395">
                  <c:v>524</c:v>
                </c:pt>
                <c:pt idx="396">
                  <c:v>526</c:v>
                </c:pt>
                <c:pt idx="397">
                  <c:v>530</c:v>
                </c:pt>
                <c:pt idx="398">
                  <c:v>489</c:v>
                </c:pt>
                <c:pt idx="399">
                  <c:v>488</c:v>
                </c:pt>
                <c:pt idx="400">
                  <c:v>483</c:v>
                </c:pt>
                <c:pt idx="401">
                  <c:v>499</c:v>
                </c:pt>
                <c:pt idx="402">
                  <c:v>539</c:v>
                </c:pt>
                <c:pt idx="403">
                  <c:v>534</c:v>
                </c:pt>
                <c:pt idx="404">
                  <c:v>495</c:v>
                </c:pt>
                <c:pt idx="405">
                  <c:v>465</c:v>
                </c:pt>
                <c:pt idx="406">
                  <c:v>451</c:v>
                </c:pt>
                <c:pt idx="407">
                  <c:v>460</c:v>
                </c:pt>
                <c:pt idx="408">
                  <c:v>460</c:v>
                </c:pt>
                <c:pt idx="409">
                  <c:v>461</c:v>
                </c:pt>
                <c:pt idx="410">
                  <c:v>434</c:v>
                </c:pt>
                <c:pt idx="411">
                  <c:v>440</c:v>
                </c:pt>
                <c:pt idx="412">
                  <c:v>451</c:v>
                </c:pt>
                <c:pt idx="413">
                  <c:v>443</c:v>
                </c:pt>
                <c:pt idx="414">
                  <c:v>418</c:v>
                </c:pt>
                <c:pt idx="415">
                  <c:v>439</c:v>
                </c:pt>
                <c:pt idx="416">
                  <c:v>449</c:v>
                </c:pt>
                <c:pt idx="417">
                  <c:v>488</c:v>
                </c:pt>
                <c:pt idx="418">
                  <c:v>515</c:v>
                </c:pt>
                <c:pt idx="419">
                  <c:v>560</c:v>
                </c:pt>
                <c:pt idx="420">
                  <c:v>613</c:v>
                </c:pt>
                <c:pt idx="421">
                  <c:v>668</c:v>
                </c:pt>
                <c:pt idx="422">
                  <c:v>688</c:v>
                </c:pt>
                <c:pt idx="423">
                  <c:v>671</c:v>
                </c:pt>
                <c:pt idx="424">
                  <c:v>530</c:v>
                </c:pt>
                <c:pt idx="425">
                  <c:v>489</c:v>
                </c:pt>
                <c:pt idx="426">
                  <c:v>482</c:v>
                </c:pt>
                <c:pt idx="427">
                  <c:v>493</c:v>
                </c:pt>
                <c:pt idx="428">
                  <c:v>467</c:v>
                </c:pt>
                <c:pt idx="429">
                  <c:v>437</c:v>
                </c:pt>
                <c:pt idx="430">
                  <c:v>520</c:v>
                </c:pt>
                <c:pt idx="431">
                  <c:v>440</c:v>
                </c:pt>
                <c:pt idx="432">
                  <c:v>438</c:v>
                </c:pt>
                <c:pt idx="433">
                  <c:v>404</c:v>
                </c:pt>
                <c:pt idx="434">
                  <c:v>409</c:v>
                </c:pt>
                <c:pt idx="435">
                  <c:v>349</c:v>
                </c:pt>
                <c:pt idx="436">
                  <c:v>356</c:v>
                </c:pt>
                <c:pt idx="437">
                  <c:v>337</c:v>
                </c:pt>
                <c:pt idx="438">
                  <c:v>331</c:v>
                </c:pt>
                <c:pt idx="439">
                  <c:v>337</c:v>
                </c:pt>
                <c:pt idx="440">
                  <c:v>296</c:v>
                </c:pt>
                <c:pt idx="441">
                  <c:v>285</c:v>
                </c:pt>
                <c:pt idx="442">
                  <c:v>296</c:v>
                </c:pt>
                <c:pt idx="443">
                  <c:v>289</c:v>
                </c:pt>
                <c:pt idx="444">
                  <c:v>278</c:v>
                </c:pt>
                <c:pt idx="445">
                  <c:v>285</c:v>
                </c:pt>
                <c:pt idx="446">
                  <c:v>339</c:v>
                </c:pt>
                <c:pt idx="447">
                  <c:v>373</c:v>
                </c:pt>
                <c:pt idx="448">
                  <c:v>350</c:v>
                </c:pt>
                <c:pt idx="449">
                  <c:v>310</c:v>
                </c:pt>
                <c:pt idx="450">
                  <c:v>268</c:v>
                </c:pt>
                <c:pt idx="451">
                  <c:v>272</c:v>
                </c:pt>
                <c:pt idx="452">
                  <c:v>268</c:v>
                </c:pt>
                <c:pt idx="453">
                  <c:v>268</c:v>
                </c:pt>
                <c:pt idx="454">
                  <c:v>254</c:v>
                </c:pt>
                <c:pt idx="455">
                  <c:v>262</c:v>
                </c:pt>
                <c:pt idx="456">
                  <c:v>259</c:v>
                </c:pt>
                <c:pt idx="457">
                  <c:v>252</c:v>
                </c:pt>
                <c:pt idx="458">
                  <c:v>246</c:v>
                </c:pt>
                <c:pt idx="459">
                  <c:v>240</c:v>
                </c:pt>
                <c:pt idx="460">
                  <c:v>244</c:v>
                </c:pt>
                <c:pt idx="461">
                  <c:v>248</c:v>
                </c:pt>
                <c:pt idx="462">
                  <c:v>247</c:v>
                </c:pt>
                <c:pt idx="463">
                  <c:v>247</c:v>
                </c:pt>
                <c:pt idx="464">
                  <c:v>240</c:v>
                </c:pt>
                <c:pt idx="465">
                  <c:v>241</c:v>
                </c:pt>
                <c:pt idx="466">
                  <c:v>245</c:v>
                </c:pt>
                <c:pt idx="467">
                  <c:v>241</c:v>
                </c:pt>
                <c:pt idx="468">
                  <c:v>244</c:v>
                </c:pt>
                <c:pt idx="469">
                  <c:v>239</c:v>
                </c:pt>
                <c:pt idx="470">
                  <c:v>235</c:v>
                </c:pt>
                <c:pt idx="471">
                  <c:v>231</c:v>
                </c:pt>
                <c:pt idx="472">
                  <c:v>231</c:v>
                </c:pt>
                <c:pt idx="473">
                  <c:v>225</c:v>
                </c:pt>
                <c:pt idx="474">
                  <c:v>230</c:v>
                </c:pt>
                <c:pt idx="475">
                  <c:v>229</c:v>
                </c:pt>
                <c:pt idx="476">
                  <c:v>220</c:v>
                </c:pt>
                <c:pt idx="477">
                  <c:v>224</c:v>
                </c:pt>
                <c:pt idx="478">
                  <c:v>227</c:v>
                </c:pt>
                <c:pt idx="479">
                  <c:v>228</c:v>
                </c:pt>
                <c:pt idx="480">
                  <c:v>226</c:v>
                </c:pt>
                <c:pt idx="481">
                  <c:v>221</c:v>
                </c:pt>
                <c:pt idx="482">
                  <c:v>220</c:v>
                </c:pt>
                <c:pt idx="483">
                  <c:v>222</c:v>
                </c:pt>
                <c:pt idx="484">
                  <c:v>217</c:v>
                </c:pt>
                <c:pt idx="485">
                  <c:v>225</c:v>
                </c:pt>
                <c:pt idx="486">
                  <c:v>217</c:v>
                </c:pt>
                <c:pt idx="487">
                  <c:v>223</c:v>
                </c:pt>
                <c:pt idx="488">
                  <c:v>226</c:v>
                </c:pt>
                <c:pt idx="489">
                  <c:v>226</c:v>
                </c:pt>
                <c:pt idx="490">
                  <c:v>228</c:v>
                </c:pt>
                <c:pt idx="491">
                  <c:v>239</c:v>
                </c:pt>
                <c:pt idx="492">
                  <c:v>248</c:v>
                </c:pt>
                <c:pt idx="493">
                  <c:v>249</c:v>
                </c:pt>
                <c:pt idx="494">
                  <c:v>241</c:v>
                </c:pt>
                <c:pt idx="495">
                  <c:v>249</c:v>
                </c:pt>
                <c:pt idx="496">
                  <c:v>247</c:v>
                </c:pt>
                <c:pt idx="497">
                  <c:v>244</c:v>
                </c:pt>
                <c:pt idx="498">
                  <c:v>238</c:v>
                </c:pt>
                <c:pt idx="499">
                  <c:v>235</c:v>
                </c:pt>
                <c:pt idx="500">
                  <c:v>235</c:v>
                </c:pt>
                <c:pt idx="501">
                  <c:v>232</c:v>
                </c:pt>
                <c:pt idx="502">
                  <c:v>228</c:v>
                </c:pt>
                <c:pt idx="503">
                  <c:v>229</c:v>
                </c:pt>
                <c:pt idx="504">
                  <c:v>221</c:v>
                </c:pt>
                <c:pt idx="505">
                  <c:v>209</c:v>
                </c:pt>
                <c:pt idx="506">
                  <c:v>206</c:v>
                </c:pt>
                <c:pt idx="507">
                  <c:v>199</c:v>
                </c:pt>
                <c:pt idx="508">
                  <c:v>197</c:v>
                </c:pt>
                <c:pt idx="509">
                  <c:v>190</c:v>
                </c:pt>
                <c:pt idx="510">
                  <c:v>194</c:v>
                </c:pt>
                <c:pt idx="511">
                  <c:v>187</c:v>
                </c:pt>
                <c:pt idx="512">
                  <c:v>188</c:v>
                </c:pt>
                <c:pt idx="513">
                  <c:v>183</c:v>
                </c:pt>
                <c:pt idx="514">
                  <c:v>186</c:v>
                </c:pt>
                <c:pt idx="515">
                  <c:v>192</c:v>
                </c:pt>
                <c:pt idx="516">
                  <c:v>184</c:v>
                </c:pt>
                <c:pt idx="517">
                  <c:v>195</c:v>
                </c:pt>
                <c:pt idx="518">
                  <c:v>190</c:v>
                </c:pt>
                <c:pt idx="519">
                  <c:v>179</c:v>
                </c:pt>
                <c:pt idx="520">
                  <c:v>180</c:v>
                </c:pt>
                <c:pt idx="521">
                  <c:v>184</c:v>
                </c:pt>
                <c:pt idx="522">
                  <c:v>179</c:v>
                </c:pt>
                <c:pt idx="523">
                  <c:v>181</c:v>
                </c:pt>
                <c:pt idx="524">
                  <c:v>191</c:v>
                </c:pt>
                <c:pt idx="525">
                  <c:v>207</c:v>
                </c:pt>
                <c:pt idx="526">
                  <c:v>208</c:v>
                </c:pt>
                <c:pt idx="527">
                  <c:v>210</c:v>
                </c:pt>
                <c:pt idx="528">
                  <c:v>202</c:v>
                </c:pt>
                <c:pt idx="529">
                  <c:v>208</c:v>
                </c:pt>
                <c:pt idx="530">
                  <c:v>210</c:v>
                </c:pt>
                <c:pt idx="531">
                  <c:v>206</c:v>
                </c:pt>
                <c:pt idx="532">
                  <c:v>205</c:v>
                </c:pt>
                <c:pt idx="533">
                  <c:v>210</c:v>
                </c:pt>
                <c:pt idx="534">
                  <c:v>205</c:v>
                </c:pt>
                <c:pt idx="535">
                  <c:v>205</c:v>
                </c:pt>
                <c:pt idx="536">
                  <c:v>216</c:v>
                </c:pt>
                <c:pt idx="537">
                  <c:v>216</c:v>
                </c:pt>
                <c:pt idx="538">
                  <c:v>211</c:v>
                </c:pt>
                <c:pt idx="539">
                  <c:v>204</c:v>
                </c:pt>
                <c:pt idx="540">
                  <c:v>198</c:v>
                </c:pt>
                <c:pt idx="541">
                  <c:v>201</c:v>
                </c:pt>
                <c:pt idx="542">
                  <c:v>201</c:v>
                </c:pt>
                <c:pt idx="543">
                  <c:v>207</c:v>
                </c:pt>
                <c:pt idx="544">
                  <c:v>218</c:v>
                </c:pt>
                <c:pt idx="545">
                  <c:v>225</c:v>
                </c:pt>
                <c:pt idx="546">
                  <c:v>228</c:v>
                </c:pt>
                <c:pt idx="547">
                  <c:v>225</c:v>
                </c:pt>
                <c:pt idx="548">
                  <c:v>228</c:v>
                </c:pt>
                <c:pt idx="549">
                  <c:v>233</c:v>
                </c:pt>
                <c:pt idx="550">
                  <c:v>234</c:v>
                </c:pt>
                <c:pt idx="551">
                  <c:v>235</c:v>
                </c:pt>
                <c:pt idx="552">
                  <c:v>229</c:v>
                </c:pt>
                <c:pt idx="553">
                  <c:v>230</c:v>
                </c:pt>
                <c:pt idx="554">
                  <c:v>228</c:v>
                </c:pt>
                <c:pt idx="555">
                  <c:v>245</c:v>
                </c:pt>
                <c:pt idx="556">
                  <c:v>252</c:v>
                </c:pt>
                <c:pt idx="557">
                  <c:v>256</c:v>
                </c:pt>
                <c:pt idx="558">
                  <c:v>256</c:v>
                </c:pt>
                <c:pt idx="559">
                  <c:v>264</c:v>
                </c:pt>
                <c:pt idx="560">
                  <c:v>256</c:v>
                </c:pt>
                <c:pt idx="561">
                  <c:v>258</c:v>
                </c:pt>
                <c:pt idx="562">
                  <c:v>265</c:v>
                </c:pt>
                <c:pt idx="563">
                  <c:v>263</c:v>
                </c:pt>
                <c:pt idx="564">
                  <c:v>268</c:v>
                </c:pt>
                <c:pt idx="565">
                  <c:v>273</c:v>
                </c:pt>
                <c:pt idx="566">
                  <c:v>284</c:v>
                </c:pt>
                <c:pt idx="567">
                  <c:v>278</c:v>
                </c:pt>
                <c:pt idx="568">
                  <c:v>273</c:v>
                </c:pt>
                <c:pt idx="569">
                  <c:v>277</c:v>
                </c:pt>
                <c:pt idx="570">
                  <c:v>275</c:v>
                </c:pt>
                <c:pt idx="571">
                  <c:v>273</c:v>
                </c:pt>
                <c:pt idx="572">
                  <c:v>291</c:v>
                </c:pt>
                <c:pt idx="573">
                  <c:v>290</c:v>
                </c:pt>
                <c:pt idx="574">
                  <c:v>285</c:v>
                </c:pt>
                <c:pt idx="575">
                  <c:v>305</c:v>
                </c:pt>
                <c:pt idx="576">
                  <c:v>289</c:v>
                </c:pt>
                <c:pt idx="577">
                  <c:v>277</c:v>
                </c:pt>
                <c:pt idx="578">
                  <c:v>272</c:v>
                </c:pt>
                <c:pt idx="579">
                  <c:v>265</c:v>
                </c:pt>
                <c:pt idx="580">
                  <c:v>284</c:v>
                </c:pt>
                <c:pt idx="581">
                  <c:v>273</c:v>
                </c:pt>
                <c:pt idx="582">
                  <c:v>257</c:v>
                </c:pt>
                <c:pt idx="583">
                  <c:v>252</c:v>
                </c:pt>
                <c:pt idx="584">
                  <c:v>258</c:v>
                </c:pt>
                <c:pt idx="585">
                  <c:v>267</c:v>
                </c:pt>
                <c:pt idx="586">
                  <c:v>265</c:v>
                </c:pt>
                <c:pt idx="587">
                  <c:v>255</c:v>
                </c:pt>
                <c:pt idx="588">
                  <c:v>240</c:v>
                </c:pt>
                <c:pt idx="589">
                  <c:v>238</c:v>
                </c:pt>
                <c:pt idx="590">
                  <c:v>239</c:v>
                </c:pt>
                <c:pt idx="591">
                  <c:v>248</c:v>
                </c:pt>
                <c:pt idx="592">
                  <c:v>255</c:v>
                </c:pt>
                <c:pt idx="593">
                  <c:v>252</c:v>
                </c:pt>
                <c:pt idx="594">
                  <c:v>261</c:v>
                </c:pt>
                <c:pt idx="595">
                  <c:v>261</c:v>
                </c:pt>
                <c:pt idx="596">
                  <c:v>261</c:v>
                </c:pt>
                <c:pt idx="597">
                  <c:v>252</c:v>
                </c:pt>
                <c:pt idx="598">
                  <c:v>258</c:v>
                </c:pt>
                <c:pt idx="599">
                  <c:v>263</c:v>
                </c:pt>
                <c:pt idx="600">
                  <c:v>273</c:v>
                </c:pt>
                <c:pt idx="601">
                  <c:v>273</c:v>
                </c:pt>
                <c:pt idx="602">
                  <c:v>257</c:v>
                </c:pt>
                <c:pt idx="603">
                  <c:v>265</c:v>
                </c:pt>
                <c:pt idx="604">
                  <c:v>259</c:v>
                </c:pt>
                <c:pt idx="605">
                  <c:v>255</c:v>
                </c:pt>
                <c:pt idx="606">
                  <c:v>244</c:v>
                </c:pt>
                <c:pt idx="607">
                  <c:v>253</c:v>
                </c:pt>
                <c:pt idx="608">
                  <c:v>259</c:v>
                </c:pt>
                <c:pt idx="609">
                  <c:v>258</c:v>
                </c:pt>
                <c:pt idx="610">
                  <c:v>252</c:v>
                </c:pt>
                <c:pt idx="611">
                  <c:v>275</c:v>
                </c:pt>
                <c:pt idx="612">
                  <c:v>269</c:v>
                </c:pt>
                <c:pt idx="613">
                  <c:v>252</c:v>
                </c:pt>
                <c:pt idx="614">
                  <c:v>248</c:v>
                </c:pt>
                <c:pt idx="615">
                  <c:v>236</c:v>
                </c:pt>
                <c:pt idx="616">
                  <c:v>238</c:v>
                </c:pt>
                <c:pt idx="617">
                  <c:v>231</c:v>
                </c:pt>
                <c:pt idx="618">
                  <c:v>231</c:v>
                </c:pt>
                <c:pt idx="619">
                  <c:v>226</c:v>
                </c:pt>
                <c:pt idx="620">
                  <c:v>238</c:v>
                </c:pt>
                <c:pt idx="621">
                  <c:v>225</c:v>
                </c:pt>
                <c:pt idx="622">
                  <c:v>229</c:v>
                </c:pt>
                <c:pt idx="623">
                  <c:v>231</c:v>
                </c:pt>
                <c:pt idx="624">
                  <c:v>226</c:v>
                </c:pt>
                <c:pt idx="625">
                  <c:v>227</c:v>
                </c:pt>
                <c:pt idx="626">
                  <c:v>221</c:v>
                </c:pt>
                <c:pt idx="627">
                  <c:v>213</c:v>
                </c:pt>
                <c:pt idx="628">
                  <c:v>205</c:v>
                </c:pt>
                <c:pt idx="629">
                  <c:v>203</c:v>
                </c:pt>
                <c:pt idx="630">
                  <c:v>207</c:v>
                </c:pt>
                <c:pt idx="631">
                  <c:v>214</c:v>
                </c:pt>
                <c:pt idx="632">
                  <c:v>228</c:v>
                </c:pt>
                <c:pt idx="633">
                  <c:v>223</c:v>
                </c:pt>
                <c:pt idx="634">
                  <c:v>217</c:v>
                </c:pt>
                <c:pt idx="635">
                  <c:v>212</c:v>
                </c:pt>
                <c:pt idx="636">
                  <c:v>202</c:v>
                </c:pt>
                <c:pt idx="637">
                  <c:v>205</c:v>
                </c:pt>
                <c:pt idx="638">
                  <c:v>214</c:v>
                </c:pt>
                <c:pt idx="639">
                  <c:v>216</c:v>
                </c:pt>
                <c:pt idx="640">
                  <c:v>205</c:v>
                </c:pt>
                <c:pt idx="641">
                  <c:v>211</c:v>
                </c:pt>
                <c:pt idx="642">
                  <c:v>218</c:v>
                </c:pt>
                <c:pt idx="643">
                  <c:v>227</c:v>
                </c:pt>
                <c:pt idx="644">
                  <c:v>231</c:v>
                </c:pt>
                <c:pt idx="645">
                  <c:v>230</c:v>
                </c:pt>
                <c:pt idx="646">
                  <c:v>220</c:v>
                </c:pt>
                <c:pt idx="647">
                  <c:v>233</c:v>
                </c:pt>
                <c:pt idx="648">
                  <c:v>246</c:v>
                </c:pt>
                <c:pt idx="649">
                  <c:v>254</c:v>
                </c:pt>
                <c:pt idx="650">
                  <c:v>233</c:v>
                </c:pt>
                <c:pt idx="651">
                  <c:v>234</c:v>
                </c:pt>
                <c:pt idx="652">
                  <c:v>221</c:v>
                </c:pt>
                <c:pt idx="653">
                  <c:v>220</c:v>
                </c:pt>
                <c:pt idx="654">
                  <c:v>210</c:v>
                </c:pt>
                <c:pt idx="655">
                  <c:v>197</c:v>
                </c:pt>
                <c:pt idx="656">
                  <c:v>202</c:v>
                </c:pt>
                <c:pt idx="657">
                  <c:v>202</c:v>
                </c:pt>
                <c:pt idx="658">
                  <c:v>200</c:v>
                </c:pt>
                <c:pt idx="659">
                  <c:v>191</c:v>
                </c:pt>
                <c:pt idx="660">
                  <c:v>184</c:v>
                </c:pt>
                <c:pt idx="661">
                  <c:v>186</c:v>
                </c:pt>
                <c:pt idx="662">
                  <c:v>187</c:v>
                </c:pt>
                <c:pt idx="663">
                  <c:v>179</c:v>
                </c:pt>
                <c:pt idx="664">
                  <c:v>167</c:v>
                </c:pt>
                <c:pt idx="665">
                  <c:v>175</c:v>
                </c:pt>
                <c:pt idx="666">
                  <c:v>176</c:v>
                </c:pt>
                <c:pt idx="667">
                  <c:v>177</c:v>
                </c:pt>
                <c:pt idx="668">
                  <c:v>180</c:v>
                </c:pt>
                <c:pt idx="669">
                  <c:v>183</c:v>
                </c:pt>
                <c:pt idx="670">
                  <c:v>177</c:v>
                </c:pt>
                <c:pt idx="671">
                  <c:v>179</c:v>
                </c:pt>
                <c:pt idx="672">
                  <c:v>177</c:v>
                </c:pt>
                <c:pt idx="673">
                  <c:v>167</c:v>
                </c:pt>
                <c:pt idx="674">
                  <c:v>170</c:v>
                </c:pt>
                <c:pt idx="675">
                  <c:v>161</c:v>
                </c:pt>
                <c:pt idx="676">
                  <c:v>160</c:v>
                </c:pt>
                <c:pt idx="677">
                  <c:v>158</c:v>
                </c:pt>
                <c:pt idx="678">
                  <c:v>161</c:v>
                </c:pt>
                <c:pt idx="679">
                  <c:v>162</c:v>
                </c:pt>
                <c:pt idx="680">
                  <c:v>161</c:v>
                </c:pt>
                <c:pt idx="681">
                  <c:v>165</c:v>
                </c:pt>
                <c:pt idx="682">
                  <c:v>171</c:v>
                </c:pt>
                <c:pt idx="683">
                  <c:v>170</c:v>
                </c:pt>
                <c:pt idx="684">
                  <c:v>173</c:v>
                </c:pt>
                <c:pt idx="685">
                  <c:v>173</c:v>
                </c:pt>
                <c:pt idx="686">
                  <c:v>173</c:v>
                </c:pt>
                <c:pt idx="687">
                  <c:v>176</c:v>
                </c:pt>
                <c:pt idx="688">
                  <c:v>172</c:v>
                </c:pt>
                <c:pt idx="689">
                  <c:v>173</c:v>
                </c:pt>
                <c:pt idx="690">
                  <c:v>174</c:v>
                </c:pt>
                <c:pt idx="691">
                  <c:v>172</c:v>
                </c:pt>
                <c:pt idx="692">
                  <c:v>172</c:v>
                </c:pt>
                <c:pt idx="693">
                  <c:v>177</c:v>
                </c:pt>
                <c:pt idx="694">
                  <c:v>188</c:v>
                </c:pt>
                <c:pt idx="695">
                  <c:v>199</c:v>
                </c:pt>
                <c:pt idx="696">
                  <c:v>198</c:v>
                </c:pt>
                <c:pt idx="697">
                  <c:v>199</c:v>
                </c:pt>
                <c:pt idx="698">
                  <c:v>207</c:v>
                </c:pt>
                <c:pt idx="699">
                  <c:v>210</c:v>
                </c:pt>
                <c:pt idx="700">
                  <c:v>219</c:v>
                </c:pt>
                <c:pt idx="701">
                  <c:v>212</c:v>
                </c:pt>
                <c:pt idx="702">
                  <c:v>204</c:v>
                </c:pt>
                <c:pt idx="703">
                  <c:v>204</c:v>
                </c:pt>
                <c:pt idx="704">
                  <c:v>206</c:v>
                </c:pt>
                <c:pt idx="705">
                  <c:v>196</c:v>
                </c:pt>
                <c:pt idx="706">
                  <c:v>195</c:v>
                </c:pt>
                <c:pt idx="707">
                  <c:v>206</c:v>
                </c:pt>
                <c:pt idx="708">
                  <c:v>200</c:v>
                </c:pt>
                <c:pt idx="709">
                  <c:v>207</c:v>
                </c:pt>
                <c:pt idx="710">
                  <c:v>200</c:v>
                </c:pt>
                <c:pt idx="711">
                  <c:v>200</c:v>
                </c:pt>
                <c:pt idx="712">
                  <c:v>207</c:v>
                </c:pt>
                <c:pt idx="713">
                  <c:v>210</c:v>
                </c:pt>
                <c:pt idx="714">
                  <c:v>217</c:v>
                </c:pt>
                <c:pt idx="715">
                  <c:v>216</c:v>
                </c:pt>
                <c:pt idx="716">
                  <c:v>208</c:v>
                </c:pt>
                <c:pt idx="717">
                  <c:v>229</c:v>
                </c:pt>
                <c:pt idx="718">
                  <c:v>200</c:v>
                </c:pt>
                <c:pt idx="719">
                  <c:v>197</c:v>
                </c:pt>
                <c:pt idx="720">
                  <c:v>189</c:v>
                </c:pt>
                <c:pt idx="721">
                  <c:v>190</c:v>
                </c:pt>
                <c:pt idx="722">
                  <c:v>184</c:v>
                </c:pt>
                <c:pt idx="723">
                  <c:v>175</c:v>
                </c:pt>
                <c:pt idx="724">
                  <c:v>194</c:v>
                </c:pt>
                <c:pt idx="725">
                  <c:v>200</c:v>
                </c:pt>
                <c:pt idx="726">
                  <c:v>201</c:v>
                </c:pt>
                <c:pt idx="727">
                  <c:v>201</c:v>
                </c:pt>
                <c:pt idx="728">
                  <c:v>206</c:v>
                </c:pt>
                <c:pt idx="729">
                  <c:v>208</c:v>
                </c:pt>
                <c:pt idx="730">
                  <c:v>207</c:v>
                </c:pt>
                <c:pt idx="731">
                  <c:v>212</c:v>
                </c:pt>
                <c:pt idx="732">
                  <c:v>222</c:v>
                </c:pt>
                <c:pt idx="733">
                  <c:v>183</c:v>
                </c:pt>
                <c:pt idx="734">
                  <c:v>176</c:v>
                </c:pt>
                <c:pt idx="735">
                  <c:v>169</c:v>
                </c:pt>
                <c:pt idx="736">
                  <c:v>167</c:v>
                </c:pt>
                <c:pt idx="737">
                  <c:v>160</c:v>
                </c:pt>
                <c:pt idx="738">
                  <c:v>162</c:v>
                </c:pt>
                <c:pt idx="739">
                  <c:v>155</c:v>
                </c:pt>
                <c:pt idx="740">
                  <c:v>158</c:v>
                </c:pt>
                <c:pt idx="741">
                  <c:v>154</c:v>
                </c:pt>
                <c:pt idx="742">
                  <c:v>151</c:v>
                </c:pt>
                <c:pt idx="743">
                  <c:v>154</c:v>
                </c:pt>
                <c:pt idx="744">
                  <c:v>158</c:v>
                </c:pt>
                <c:pt idx="745">
                  <c:v>148</c:v>
                </c:pt>
                <c:pt idx="746">
                  <c:v>147</c:v>
                </c:pt>
                <c:pt idx="747">
                  <c:v>153</c:v>
                </c:pt>
                <c:pt idx="748">
                  <c:v>157</c:v>
                </c:pt>
                <c:pt idx="749">
                  <c:v>157</c:v>
                </c:pt>
                <c:pt idx="750">
                  <c:v>160</c:v>
                </c:pt>
                <c:pt idx="751">
                  <c:v>151</c:v>
                </c:pt>
                <c:pt idx="752">
                  <c:v>158</c:v>
                </c:pt>
                <c:pt idx="753">
                  <c:v>157</c:v>
                </c:pt>
                <c:pt idx="754">
                  <c:v>154</c:v>
                </c:pt>
                <c:pt idx="755">
                  <c:v>147</c:v>
                </c:pt>
                <c:pt idx="756">
                  <c:v>145</c:v>
                </c:pt>
                <c:pt idx="757">
                  <c:v>142</c:v>
                </c:pt>
                <c:pt idx="758">
                  <c:v>143</c:v>
                </c:pt>
                <c:pt idx="759">
                  <c:v>138</c:v>
                </c:pt>
                <c:pt idx="760">
                  <c:v>141</c:v>
                </c:pt>
                <c:pt idx="761">
                  <c:v>148</c:v>
                </c:pt>
                <c:pt idx="762">
                  <c:v>151</c:v>
                </c:pt>
                <c:pt idx="763">
                  <c:v>143</c:v>
                </c:pt>
                <c:pt idx="764">
                  <c:v>146</c:v>
                </c:pt>
                <c:pt idx="765">
                  <c:v>146</c:v>
                </c:pt>
                <c:pt idx="766">
                  <c:v>146</c:v>
                </c:pt>
                <c:pt idx="767">
                  <c:v>144</c:v>
                </c:pt>
                <c:pt idx="768">
                  <c:v>144</c:v>
                </c:pt>
                <c:pt idx="769">
                  <c:v>139</c:v>
                </c:pt>
                <c:pt idx="770">
                  <c:v>142</c:v>
                </c:pt>
                <c:pt idx="771">
                  <c:v>146</c:v>
                </c:pt>
                <c:pt idx="772">
                  <c:v>142</c:v>
                </c:pt>
                <c:pt idx="773">
                  <c:v>140</c:v>
                </c:pt>
                <c:pt idx="774">
                  <c:v>143</c:v>
                </c:pt>
                <c:pt idx="775">
                  <c:v>139</c:v>
                </c:pt>
                <c:pt idx="776">
                  <c:v>139</c:v>
                </c:pt>
                <c:pt idx="777">
                  <c:v>143</c:v>
                </c:pt>
                <c:pt idx="778">
                  <c:v>141</c:v>
                </c:pt>
                <c:pt idx="779">
                  <c:v>145</c:v>
                </c:pt>
                <c:pt idx="780">
                  <c:v>148</c:v>
                </c:pt>
                <c:pt idx="781">
                  <c:v>150</c:v>
                </c:pt>
                <c:pt idx="782">
                  <c:v>152</c:v>
                </c:pt>
                <c:pt idx="783">
                  <c:v>152</c:v>
                </c:pt>
                <c:pt idx="784">
                  <c:v>154</c:v>
                </c:pt>
                <c:pt idx="785">
                  <c:v>152</c:v>
                </c:pt>
                <c:pt idx="786">
                  <c:v>155</c:v>
                </c:pt>
                <c:pt idx="787">
                  <c:v>156</c:v>
                </c:pt>
                <c:pt idx="788">
                  <c:v>157</c:v>
                </c:pt>
                <c:pt idx="789">
                  <c:v>152</c:v>
                </c:pt>
                <c:pt idx="790">
                  <c:v>153</c:v>
                </c:pt>
                <c:pt idx="791">
                  <c:v>156</c:v>
                </c:pt>
                <c:pt idx="792">
                  <c:v>148</c:v>
                </c:pt>
                <c:pt idx="793">
                  <c:v>148</c:v>
                </c:pt>
                <c:pt idx="794">
                  <c:v>148</c:v>
                </c:pt>
                <c:pt idx="795">
                  <c:v>149</c:v>
                </c:pt>
                <c:pt idx="796">
                  <c:v>148</c:v>
                </c:pt>
                <c:pt idx="797">
                  <c:v>146</c:v>
                </c:pt>
                <c:pt idx="798">
                  <c:v>148</c:v>
                </c:pt>
                <c:pt idx="799">
                  <c:v>153</c:v>
                </c:pt>
                <c:pt idx="800">
                  <c:v>155</c:v>
                </c:pt>
                <c:pt idx="801">
                  <c:v>154</c:v>
                </c:pt>
                <c:pt idx="802">
                  <c:v>154</c:v>
                </c:pt>
                <c:pt idx="803">
                  <c:v>157</c:v>
                </c:pt>
                <c:pt idx="804">
                  <c:v>156</c:v>
                </c:pt>
                <c:pt idx="805">
                  <c:v>158</c:v>
                </c:pt>
                <c:pt idx="806">
                  <c:v>156</c:v>
                </c:pt>
                <c:pt idx="807">
                  <c:v>164</c:v>
                </c:pt>
                <c:pt idx="808">
                  <c:v>165</c:v>
                </c:pt>
                <c:pt idx="809">
                  <c:v>164</c:v>
                </c:pt>
                <c:pt idx="810">
                  <c:v>167</c:v>
                </c:pt>
                <c:pt idx="811">
                  <c:v>170</c:v>
                </c:pt>
                <c:pt idx="812">
                  <c:v>172</c:v>
                </c:pt>
                <c:pt idx="813">
                  <c:v>173</c:v>
                </c:pt>
                <c:pt idx="814">
                  <c:v>174</c:v>
                </c:pt>
                <c:pt idx="815">
                  <c:v>175</c:v>
                </c:pt>
                <c:pt idx="816">
                  <c:v>175</c:v>
                </c:pt>
                <c:pt idx="817">
                  <c:v>181</c:v>
                </c:pt>
                <c:pt idx="818">
                  <c:v>186</c:v>
                </c:pt>
                <c:pt idx="819">
                  <c:v>186</c:v>
                </c:pt>
                <c:pt idx="820">
                  <c:v>191</c:v>
                </c:pt>
                <c:pt idx="821">
                  <c:v>193</c:v>
                </c:pt>
                <c:pt idx="822">
                  <c:v>194</c:v>
                </c:pt>
                <c:pt idx="823">
                  <c:v>198</c:v>
                </c:pt>
                <c:pt idx="824">
                  <c:v>191</c:v>
                </c:pt>
                <c:pt idx="825">
                  <c:v>190</c:v>
                </c:pt>
                <c:pt idx="826">
                  <c:v>197</c:v>
                </c:pt>
                <c:pt idx="827">
                  <c:v>199</c:v>
                </c:pt>
                <c:pt idx="828">
                  <c:v>197</c:v>
                </c:pt>
                <c:pt idx="829">
                  <c:v>201</c:v>
                </c:pt>
                <c:pt idx="830">
                  <c:v>201</c:v>
                </c:pt>
                <c:pt idx="831">
                  <c:v>195</c:v>
                </c:pt>
                <c:pt idx="832">
                  <c:v>195</c:v>
                </c:pt>
                <c:pt idx="833">
                  <c:v>204</c:v>
                </c:pt>
                <c:pt idx="834">
                  <c:v>182</c:v>
                </c:pt>
                <c:pt idx="835">
                  <c:v>179</c:v>
                </c:pt>
                <c:pt idx="836">
                  <c:v>176</c:v>
                </c:pt>
                <c:pt idx="837">
                  <c:v>179</c:v>
                </c:pt>
                <c:pt idx="838">
                  <c:v>181</c:v>
                </c:pt>
                <c:pt idx="839">
                  <c:v>182</c:v>
                </c:pt>
                <c:pt idx="840">
                  <c:v>180</c:v>
                </c:pt>
                <c:pt idx="841">
                  <c:v>181</c:v>
                </c:pt>
                <c:pt idx="842">
                  <c:v>177</c:v>
                </c:pt>
                <c:pt idx="843">
                  <c:v>182</c:v>
                </c:pt>
                <c:pt idx="844">
                  <c:v>184</c:v>
                </c:pt>
                <c:pt idx="845">
                  <c:v>186</c:v>
                </c:pt>
                <c:pt idx="846">
                  <c:v>186</c:v>
                </c:pt>
                <c:pt idx="847">
                  <c:v>181</c:v>
                </c:pt>
                <c:pt idx="848">
                  <c:v>182</c:v>
                </c:pt>
                <c:pt idx="849">
                  <c:v>182</c:v>
                </c:pt>
                <c:pt idx="850">
                  <c:v>182</c:v>
                </c:pt>
                <c:pt idx="851">
                  <c:v>190</c:v>
                </c:pt>
                <c:pt idx="852">
                  <c:v>190</c:v>
                </c:pt>
                <c:pt idx="853">
                  <c:v>190</c:v>
                </c:pt>
                <c:pt idx="854">
                  <c:v>186</c:v>
                </c:pt>
                <c:pt idx="855">
                  <c:v>184</c:v>
                </c:pt>
                <c:pt idx="856">
                  <c:v>185</c:v>
                </c:pt>
                <c:pt idx="857">
                  <c:v>185</c:v>
                </c:pt>
                <c:pt idx="858">
                  <c:v>188</c:v>
                </c:pt>
                <c:pt idx="859">
                  <c:v>187</c:v>
                </c:pt>
                <c:pt idx="860">
                  <c:v>190</c:v>
                </c:pt>
                <c:pt idx="861">
                  <c:v>186</c:v>
                </c:pt>
                <c:pt idx="862">
                  <c:v>192</c:v>
                </c:pt>
                <c:pt idx="863">
                  <c:v>193</c:v>
                </c:pt>
                <c:pt idx="864">
                  <c:v>196</c:v>
                </c:pt>
                <c:pt idx="865">
                  <c:v>199</c:v>
                </c:pt>
                <c:pt idx="866">
                  <c:v>200</c:v>
                </c:pt>
                <c:pt idx="867">
                  <c:v>197</c:v>
                </c:pt>
                <c:pt idx="868">
                  <c:v>198</c:v>
                </c:pt>
                <c:pt idx="869">
                  <c:v>199</c:v>
                </c:pt>
                <c:pt idx="870">
                  <c:v>194</c:v>
                </c:pt>
                <c:pt idx="871">
                  <c:v>194</c:v>
                </c:pt>
                <c:pt idx="872">
                  <c:v>192</c:v>
                </c:pt>
                <c:pt idx="873">
                  <c:v>196</c:v>
                </c:pt>
                <c:pt idx="874">
                  <c:v>200</c:v>
                </c:pt>
                <c:pt idx="875">
                  <c:v>198</c:v>
                </c:pt>
                <c:pt idx="876">
                  <c:v>201</c:v>
                </c:pt>
                <c:pt idx="877">
                  <c:v>201</c:v>
                </c:pt>
                <c:pt idx="878">
                  <c:v>200</c:v>
                </c:pt>
                <c:pt idx="879">
                  <c:v>203</c:v>
                </c:pt>
                <c:pt idx="880">
                  <c:v>202</c:v>
                </c:pt>
                <c:pt idx="881">
                  <c:v>203</c:v>
                </c:pt>
                <c:pt idx="882">
                  <c:v>206</c:v>
                </c:pt>
                <c:pt idx="883">
                  <c:v>213</c:v>
                </c:pt>
                <c:pt idx="884">
                  <c:v>210</c:v>
                </c:pt>
                <c:pt idx="885">
                  <c:v>210</c:v>
                </c:pt>
                <c:pt idx="886">
                  <c:v>216</c:v>
                </c:pt>
                <c:pt idx="887">
                  <c:v>216</c:v>
                </c:pt>
                <c:pt idx="888">
                  <c:v>218</c:v>
                </c:pt>
                <c:pt idx="889">
                  <c:v>224</c:v>
                </c:pt>
                <c:pt idx="890">
                  <c:v>229</c:v>
                </c:pt>
                <c:pt idx="891">
                  <c:v>223</c:v>
                </c:pt>
                <c:pt idx="892">
                  <c:v>222</c:v>
                </c:pt>
                <c:pt idx="893">
                  <c:v>230</c:v>
                </c:pt>
                <c:pt idx="894">
                  <c:v>229</c:v>
                </c:pt>
                <c:pt idx="895">
                  <c:v>223</c:v>
                </c:pt>
                <c:pt idx="896">
                  <c:v>221</c:v>
                </c:pt>
                <c:pt idx="897">
                  <c:v>220</c:v>
                </c:pt>
                <c:pt idx="898">
                  <c:v>219</c:v>
                </c:pt>
                <c:pt idx="899">
                  <c:v>219</c:v>
                </c:pt>
                <c:pt idx="900">
                  <c:v>214</c:v>
                </c:pt>
                <c:pt idx="901">
                  <c:v>216</c:v>
                </c:pt>
                <c:pt idx="902">
                  <c:v>218</c:v>
                </c:pt>
                <c:pt idx="903">
                  <c:v>220</c:v>
                </c:pt>
                <c:pt idx="904">
                  <c:v>221</c:v>
                </c:pt>
                <c:pt idx="905">
                  <c:v>219</c:v>
                </c:pt>
                <c:pt idx="906">
                  <c:v>217</c:v>
                </c:pt>
                <c:pt idx="907">
                  <c:v>216</c:v>
                </c:pt>
                <c:pt idx="908">
                  <c:v>212</c:v>
                </c:pt>
                <c:pt idx="909">
                  <c:v>213</c:v>
                </c:pt>
                <c:pt idx="910">
                  <c:v>224</c:v>
                </c:pt>
                <c:pt idx="911">
                  <c:v>223</c:v>
                </c:pt>
                <c:pt idx="912">
                  <c:v>218</c:v>
                </c:pt>
                <c:pt idx="913">
                  <c:v>215</c:v>
                </c:pt>
                <c:pt idx="914">
                  <c:v>213</c:v>
                </c:pt>
                <c:pt idx="915">
                  <c:v>212</c:v>
                </c:pt>
                <c:pt idx="916">
                  <c:v>212</c:v>
                </c:pt>
                <c:pt idx="917">
                  <c:v>211</c:v>
                </c:pt>
                <c:pt idx="918">
                  <c:v>212</c:v>
                </c:pt>
                <c:pt idx="919">
                  <c:v>210</c:v>
                </c:pt>
                <c:pt idx="920">
                  <c:v>211</c:v>
                </c:pt>
                <c:pt idx="921">
                  <c:v>213</c:v>
                </c:pt>
                <c:pt idx="922">
                  <c:v>210</c:v>
                </c:pt>
                <c:pt idx="923">
                  <c:v>210</c:v>
                </c:pt>
                <c:pt idx="924">
                  <c:v>212</c:v>
                </c:pt>
                <c:pt idx="925">
                  <c:v>216</c:v>
                </c:pt>
                <c:pt idx="926">
                  <c:v>217</c:v>
                </c:pt>
                <c:pt idx="927">
                  <c:v>223</c:v>
                </c:pt>
                <c:pt idx="928">
                  <c:v>228</c:v>
                </c:pt>
                <c:pt idx="929">
                  <c:v>234</c:v>
                </c:pt>
                <c:pt idx="930">
                  <c:v>236</c:v>
                </c:pt>
                <c:pt idx="931">
                  <c:v>231</c:v>
                </c:pt>
                <c:pt idx="932">
                  <c:v>233</c:v>
                </c:pt>
                <c:pt idx="933">
                  <c:v>233</c:v>
                </c:pt>
                <c:pt idx="934">
                  <c:v>240</c:v>
                </c:pt>
                <c:pt idx="935">
                  <c:v>244</c:v>
                </c:pt>
                <c:pt idx="936">
                  <c:v>250</c:v>
                </c:pt>
                <c:pt idx="937">
                  <c:v>252</c:v>
                </c:pt>
                <c:pt idx="938">
                  <c:v>244</c:v>
                </c:pt>
                <c:pt idx="939">
                  <c:v>228</c:v>
                </c:pt>
                <c:pt idx="940">
                  <c:v>226</c:v>
                </c:pt>
                <c:pt idx="941">
                  <c:v>218</c:v>
                </c:pt>
                <c:pt idx="942">
                  <c:v>220</c:v>
                </c:pt>
                <c:pt idx="943">
                  <c:v>223</c:v>
                </c:pt>
                <c:pt idx="944">
                  <c:v>225</c:v>
                </c:pt>
                <c:pt idx="945">
                  <c:v>225</c:v>
                </c:pt>
                <c:pt idx="946">
                  <c:v>224</c:v>
                </c:pt>
                <c:pt idx="947">
                  <c:v>223</c:v>
                </c:pt>
                <c:pt idx="948">
                  <c:v>221</c:v>
                </c:pt>
                <c:pt idx="949">
                  <c:v>218</c:v>
                </c:pt>
                <c:pt idx="950">
                  <c:v>214</c:v>
                </c:pt>
                <c:pt idx="951">
                  <c:v>223</c:v>
                </c:pt>
                <c:pt idx="952">
                  <c:v>223</c:v>
                </c:pt>
                <c:pt idx="953">
                  <c:v>225</c:v>
                </c:pt>
                <c:pt idx="954">
                  <c:v>229</c:v>
                </c:pt>
                <c:pt idx="955">
                  <c:v>227</c:v>
                </c:pt>
                <c:pt idx="956">
                  <c:v>230</c:v>
                </c:pt>
                <c:pt idx="957">
                  <c:v>226</c:v>
                </c:pt>
                <c:pt idx="958">
                  <c:v>223</c:v>
                </c:pt>
                <c:pt idx="959">
                  <c:v>219</c:v>
                </c:pt>
                <c:pt idx="960">
                  <c:v>217</c:v>
                </c:pt>
                <c:pt idx="961">
                  <c:v>216</c:v>
                </c:pt>
                <c:pt idx="962">
                  <c:v>210</c:v>
                </c:pt>
                <c:pt idx="963">
                  <c:v>210</c:v>
                </c:pt>
                <c:pt idx="964">
                  <c:v>210</c:v>
                </c:pt>
                <c:pt idx="965">
                  <c:v>206</c:v>
                </c:pt>
                <c:pt idx="966">
                  <c:v>209</c:v>
                </c:pt>
                <c:pt idx="967">
                  <c:v>210</c:v>
                </c:pt>
                <c:pt idx="968">
                  <c:v>208</c:v>
                </c:pt>
                <c:pt idx="969">
                  <c:v>208</c:v>
                </c:pt>
                <c:pt idx="970">
                  <c:v>218</c:v>
                </c:pt>
                <c:pt idx="971">
                  <c:v>220</c:v>
                </c:pt>
                <c:pt idx="972">
                  <c:v>221</c:v>
                </c:pt>
                <c:pt idx="973">
                  <c:v>221</c:v>
                </c:pt>
                <c:pt idx="974">
                  <c:v>224</c:v>
                </c:pt>
                <c:pt idx="975">
                  <c:v>223</c:v>
                </c:pt>
                <c:pt idx="976">
                  <c:v>222</c:v>
                </c:pt>
                <c:pt idx="977">
                  <c:v>222</c:v>
                </c:pt>
                <c:pt idx="978">
                  <c:v>227</c:v>
                </c:pt>
                <c:pt idx="979">
                  <c:v>229</c:v>
                </c:pt>
                <c:pt idx="980">
                  <c:v>231</c:v>
                </c:pt>
                <c:pt idx="981">
                  <c:v>236</c:v>
                </c:pt>
                <c:pt idx="982">
                  <c:v>237</c:v>
                </c:pt>
                <c:pt idx="983">
                  <c:v>236</c:v>
                </c:pt>
                <c:pt idx="984">
                  <c:v>242</c:v>
                </c:pt>
                <c:pt idx="985">
                  <c:v>251</c:v>
                </c:pt>
                <c:pt idx="986">
                  <c:v>255</c:v>
                </c:pt>
                <c:pt idx="987">
                  <c:v>254</c:v>
                </c:pt>
                <c:pt idx="988">
                  <c:v>248</c:v>
                </c:pt>
                <c:pt idx="989">
                  <c:v>245</c:v>
                </c:pt>
                <c:pt idx="990">
                  <c:v>243</c:v>
                </c:pt>
                <c:pt idx="991">
                  <c:v>245</c:v>
                </c:pt>
                <c:pt idx="992">
                  <c:v>243</c:v>
                </c:pt>
                <c:pt idx="993">
                  <c:v>248</c:v>
                </c:pt>
                <c:pt idx="994">
                  <c:v>247</c:v>
                </c:pt>
                <c:pt idx="995">
                  <c:v>254</c:v>
                </c:pt>
                <c:pt idx="996">
                  <c:v>254</c:v>
                </c:pt>
                <c:pt idx="997">
                  <c:v>260</c:v>
                </c:pt>
                <c:pt idx="998">
                  <c:v>269</c:v>
                </c:pt>
                <c:pt idx="999">
                  <c:v>261</c:v>
                </c:pt>
                <c:pt idx="1000">
                  <c:v>258</c:v>
                </c:pt>
                <c:pt idx="1001">
                  <c:v>258</c:v>
                </c:pt>
                <c:pt idx="1002">
                  <c:v>257</c:v>
                </c:pt>
                <c:pt idx="1003">
                  <c:v>254</c:v>
                </c:pt>
                <c:pt idx="1004">
                  <c:v>257</c:v>
                </c:pt>
                <c:pt idx="1005">
                  <c:v>255</c:v>
                </c:pt>
                <c:pt idx="1006">
                  <c:v>253</c:v>
                </c:pt>
                <c:pt idx="1007">
                  <c:v>265</c:v>
                </c:pt>
                <c:pt idx="1008">
                  <c:v>276</c:v>
                </c:pt>
                <c:pt idx="1009">
                  <c:v>267</c:v>
                </c:pt>
                <c:pt idx="1010">
                  <c:v>263</c:v>
                </c:pt>
                <c:pt idx="1011">
                  <c:v>270</c:v>
                </c:pt>
                <c:pt idx="1012">
                  <c:v>262</c:v>
                </c:pt>
                <c:pt idx="1013">
                  <c:v>269</c:v>
                </c:pt>
                <c:pt idx="1014">
                  <c:v>264</c:v>
                </c:pt>
                <c:pt idx="1015">
                  <c:v>275</c:v>
                </c:pt>
                <c:pt idx="1016">
                  <c:v>266</c:v>
                </c:pt>
                <c:pt idx="1017">
                  <c:v>273</c:v>
                </c:pt>
                <c:pt idx="1018">
                  <c:v>278</c:v>
                </c:pt>
                <c:pt idx="1019">
                  <c:v>269</c:v>
                </c:pt>
                <c:pt idx="1020">
                  <c:v>270</c:v>
                </c:pt>
                <c:pt idx="1021">
                  <c:v>289</c:v>
                </c:pt>
                <c:pt idx="1022">
                  <c:v>276</c:v>
                </c:pt>
                <c:pt idx="1023">
                  <c:v>279</c:v>
                </c:pt>
                <c:pt idx="1024">
                  <c:v>265</c:v>
                </c:pt>
                <c:pt idx="1025">
                  <c:v>260</c:v>
                </c:pt>
                <c:pt idx="1026">
                  <c:v>255</c:v>
                </c:pt>
                <c:pt idx="1027">
                  <c:v>242</c:v>
                </c:pt>
                <c:pt idx="1028">
                  <c:v>251</c:v>
                </c:pt>
                <c:pt idx="1029">
                  <c:v>234</c:v>
                </c:pt>
                <c:pt idx="1030">
                  <c:v>222</c:v>
                </c:pt>
                <c:pt idx="1031">
                  <c:v>218</c:v>
                </c:pt>
                <c:pt idx="1032">
                  <c:v>219</c:v>
                </c:pt>
                <c:pt idx="1033">
                  <c:v>217</c:v>
                </c:pt>
                <c:pt idx="1034">
                  <c:v>216</c:v>
                </c:pt>
                <c:pt idx="1035">
                  <c:v>215</c:v>
                </c:pt>
                <c:pt idx="1036">
                  <c:v>215</c:v>
                </c:pt>
                <c:pt idx="1037">
                  <c:v>214</c:v>
                </c:pt>
                <c:pt idx="1038">
                  <c:v>218</c:v>
                </c:pt>
                <c:pt idx="1039">
                  <c:v>222</c:v>
                </c:pt>
                <c:pt idx="1040">
                  <c:v>226</c:v>
                </c:pt>
                <c:pt idx="1041">
                  <c:v>228</c:v>
                </c:pt>
                <c:pt idx="1042">
                  <c:v>231</c:v>
                </c:pt>
                <c:pt idx="1043">
                  <c:v>228</c:v>
                </c:pt>
                <c:pt idx="1044">
                  <c:v>226</c:v>
                </c:pt>
                <c:pt idx="1045">
                  <c:v>234</c:v>
                </c:pt>
                <c:pt idx="1046">
                  <c:v>241</c:v>
                </c:pt>
                <c:pt idx="1047">
                  <c:v>238</c:v>
                </c:pt>
                <c:pt idx="1048">
                  <c:v>241</c:v>
                </c:pt>
                <c:pt idx="1049">
                  <c:v>247</c:v>
                </c:pt>
                <c:pt idx="1050">
                  <c:v>245</c:v>
                </c:pt>
                <c:pt idx="1051">
                  <c:v>244</c:v>
                </c:pt>
                <c:pt idx="1052">
                  <c:v>239</c:v>
                </c:pt>
                <c:pt idx="1053">
                  <c:v>239</c:v>
                </c:pt>
                <c:pt idx="1054">
                  <c:v>235</c:v>
                </c:pt>
                <c:pt idx="1055">
                  <c:v>236</c:v>
                </c:pt>
                <c:pt idx="1056">
                  <c:v>235</c:v>
                </c:pt>
                <c:pt idx="1057">
                  <c:v>234</c:v>
                </c:pt>
                <c:pt idx="1058">
                  <c:v>235</c:v>
                </c:pt>
                <c:pt idx="1059">
                  <c:v>236</c:v>
                </c:pt>
                <c:pt idx="1060">
                  <c:v>234</c:v>
                </c:pt>
                <c:pt idx="1061">
                  <c:v>230</c:v>
                </c:pt>
                <c:pt idx="1062">
                  <c:v>229</c:v>
                </c:pt>
                <c:pt idx="1063">
                  <c:v>231</c:v>
                </c:pt>
                <c:pt idx="1064">
                  <c:v>228</c:v>
                </c:pt>
                <c:pt idx="1065">
                  <c:v>225</c:v>
                </c:pt>
                <c:pt idx="1066">
                  <c:v>224</c:v>
                </c:pt>
                <c:pt idx="1067">
                  <c:v>225</c:v>
                </c:pt>
                <c:pt idx="1068">
                  <c:v>232</c:v>
                </c:pt>
                <c:pt idx="1069">
                  <c:v>229</c:v>
                </c:pt>
                <c:pt idx="1070">
                  <c:v>230</c:v>
                </c:pt>
                <c:pt idx="1071">
                  <c:v>236</c:v>
                </c:pt>
                <c:pt idx="1072">
                  <c:v>237</c:v>
                </c:pt>
                <c:pt idx="1073">
                  <c:v>235</c:v>
                </c:pt>
                <c:pt idx="1074">
                  <c:v>223</c:v>
                </c:pt>
                <c:pt idx="1075">
                  <c:v>218</c:v>
                </c:pt>
                <c:pt idx="1076">
                  <c:v>217</c:v>
                </c:pt>
                <c:pt idx="1077">
                  <c:v>216</c:v>
                </c:pt>
                <c:pt idx="1078">
                  <c:v>221</c:v>
                </c:pt>
                <c:pt idx="1079">
                  <c:v>215</c:v>
                </c:pt>
                <c:pt idx="1080">
                  <c:v>222</c:v>
                </c:pt>
                <c:pt idx="1081">
                  <c:v>224</c:v>
                </c:pt>
                <c:pt idx="1082">
                  <c:v>232</c:v>
                </c:pt>
                <c:pt idx="1083">
                  <c:v>230</c:v>
                </c:pt>
                <c:pt idx="1084">
                  <c:v>229</c:v>
                </c:pt>
                <c:pt idx="1085">
                  <c:v>229</c:v>
                </c:pt>
                <c:pt idx="1086">
                  <c:v>229</c:v>
                </c:pt>
                <c:pt idx="1087">
                  <c:v>231</c:v>
                </c:pt>
                <c:pt idx="1088">
                  <c:v>228</c:v>
                </c:pt>
                <c:pt idx="1089">
                  <c:v>231</c:v>
                </c:pt>
                <c:pt idx="1090">
                  <c:v>230</c:v>
                </c:pt>
                <c:pt idx="1091">
                  <c:v>256</c:v>
                </c:pt>
                <c:pt idx="1092">
                  <c:v>258</c:v>
                </c:pt>
                <c:pt idx="1093">
                  <c:v>261</c:v>
                </c:pt>
                <c:pt idx="1094">
                  <c:v>259</c:v>
                </c:pt>
                <c:pt idx="1095">
                  <c:v>262</c:v>
                </c:pt>
                <c:pt idx="1096">
                  <c:v>264</c:v>
                </c:pt>
                <c:pt idx="1097">
                  <c:v>262</c:v>
                </c:pt>
                <c:pt idx="1098">
                  <c:v>266</c:v>
                </c:pt>
                <c:pt idx="1099">
                  <c:v>261</c:v>
                </c:pt>
                <c:pt idx="1100">
                  <c:v>260</c:v>
                </c:pt>
                <c:pt idx="1101">
                  <c:v>265</c:v>
                </c:pt>
                <c:pt idx="1102">
                  <c:v>270</c:v>
                </c:pt>
                <c:pt idx="1103">
                  <c:v>273</c:v>
                </c:pt>
                <c:pt idx="1104">
                  <c:v>278</c:v>
                </c:pt>
                <c:pt idx="1105">
                  <c:v>279</c:v>
                </c:pt>
                <c:pt idx="1106">
                  <c:v>282</c:v>
                </c:pt>
                <c:pt idx="1107">
                  <c:v>291</c:v>
                </c:pt>
                <c:pt idx="1108">
                  <c:v>292</c:v>
                </c:pt>
                <c:pt idx="1109">
                  <c:v>289</c:v>
                </c:pt>
                <c:pt idx="1110">
                  <c:v>289</c:v>
                </c:pt>
                <c:pt idx="1111">
                  <c:v>289</c:v>
                </c:pt>
                <c:pt idx="1112">
                  <c:v>279</c:v>
                </c:pt>
                <c:pt idx="1113">
                  <c:v>285</c:v>
                </c:pt>
                <c:pt idx="1114">
                  <c:v>283</c:v>
                </c:pt>
                <c:pt idx="1115">
                  <c:v>285</c:v>
                </c:pt>
                <c:pt idx="1116">
                  <c:v>296</c:v>
                </c:pt>
                <c:pt idx="1117">
                  <c:v>294</c:v>
                </c:pt>
                <c:pt idx="1118">
                  <c:v>302</c:v>
                </c:pt>
                <c:pt idx="1119">
                  <c:v>311</c:v>
                </c:pt>
                <c:pt idx="1120">
                  <c:v>311</c:v>
                </c:pt>
                <c:pt idx="1121">
                  <c:v>306</c:v>
                </c:pt>
                <c:pt idx="1122">
                  <c:v>307</c:v>
                </c:pt>
                <c:pt idx="1123">
                  <c:v>304</c:v>
                </c:pt>
                <c:pt idx="1124">
                  <c:v>306</c:v>
                </c:pt>
                <c:pt idx="1125">
                  <c:v>306</c:v>
                </c:pt>
                <c:pt idx="1126">
                  <c:v>303</c:v>
                </c:pt>
                <c:pt idx="1127">
                  <c:v>306</c:v>
                </c:pt>
                <c:pt idx="1128">
                  <c:v>314</c:v>
                </c:pt>
                <c:pt idx="1129">
                  <c:v>317</c:v>
                </c:pt>
                <c:pt idx="1130">
                  <c:v>317</c:v>
                </c:pt>
                <c:pt idx="1131">
                  <c:v>313</c:v>
                </c:pt>
                <c:pt idx="1132">
                  <c:v>311</c:v>
                </c:pt>
                <c:pt idx="1133">
                  <c:v>311</c:v>
                </c:pt>
                <c:pt idx="1134">
                  <c:v>316</c:v>
                </c:pt>
                <c:pt idx="1135">
                  <c:v>317</c:v>
                </c:pt>
                <c:pt idx="1136">
                  <c:v>324</c:v>
                </c:pt>
                <c:pt idx="1137">
                  <c:v>317</c:v>
                </c:pt>
                <c:pt idx="1138">
                  <c:v>316</c:v>
                </c:pt>
                <c:pt idx="1139">
                  <c:v>323</c:v>
                </c:pt>
                <c:pt idx="1140">
                  <c:v>326</c:v>
                </c:pt>
                <c:pt idx="1141">
                  <c:v>330</c:v>
                </c:pt>
                <c:pt idx="1142">
                  <c:v>340</c:v>
                </c:pt>
                <c:pt idx="1143">
                  <c:v>344</c:v>
                </c:pt>
                <c:pt idx="1144">
                  <c:v>346</c:v>
                </c:pt>
                <c:pt idx="1145">
                  <c:v>341</c:v>
                </c:pt>
                <c:pt idx="1146">
                  <c:v>341</c:v>
                </c:pt>
                <c:pt idx="1147">
                  <c:v>341</c:v>
                </c:pt>
                <c:pt idx="1148">
                  <c:v>349</c:v>
                </c:pt>
                <c:pt idx="1149">
                  <c:v>347</c:v>
                </c:pt>
                <c:pt idx="1150">
                  <c:v>349</c:v>
                </c:pt>
                <c:pt idx="1151">
                  <c:v>349</c:v>
                </c:pt>
                <c:pt idx="1152">
                  <c:v>354</c:v>
                </c:pt>
                <c:pt idx="1153">
                  <c:v>355</c:v>
                </c:pt>
                <c:pt idx="1154">
                  <c:v>349</c:v>
                </c:pt>
                <c:pt idx="1155">
                  <c:v>349</c:v>
                </c:pt>
                <c:pt idx="1156">
                  <c:v>346</c:v>
                </c:pt>
                <c:pt idx="1157">
                  <c:v>354</c:v>
                </c:pt>
                <c:pt idx="1158">
                  <c:v>353</c:v>
                </c:pt>
                <c:pt idx="1159">
                  <c:v>356</c:v>
                </c:pt>
                <c:pt idx="1160">
                  <c:v>355</c:v>
                </c:pt>
                <c:pt idx="1161">
                  <c:v>352</c:v>
                </c:pt>
                <c:pt idx="1162">
                  <c:v>354</c:v>
                </c:pt>
                <c:pt idx="1163">
                  <c:v>357</c:v>
                </c:pt>
                <c:pt idx="1164">
                  <c:v>362</c:v>
                </c:pt>
                <c:pt idx="1165">
                  <c:v>371</c:v>
                </c:pt>
                <c:pt idx="1166">
                  <c:v>362</c:v>
                </c:pt>
                <c:pt idx="1167">
                  <c:v>366</c:v>
                </c:pt>
                <c:pt idx="1168">
                  <c:v>376</c:v>
                </c:pt>
                <c:pt idx="1169">
                  <c:v>383</c:v>
                </c:pt>
                <c:pt idx="1170">
                  <c:v>377</c:v>
                </c:pt>
                <c:pt idx="1171">
                  <c:v>372</c:v>
                </c:pt>
                <c:pt idx="1172">
                  <c:v>373</c:v>
                </c:pt>
                <c:pt idx="1173">
                  <c:v>376</c:v>
                </c:pt>
                <c:pt idx="1174">
                  <c:v>388</c:v>
                </c:pt>
                <c:pt idx="1175">
                  <c:v>391</c:v>
                </c:pt>
                <c:pt idx="1176">
                  <c:v>390</c:v>
                </c:pt>
                <c:pt idx="1177">
                  <c:v>373</c:v>
                </c:pt>
                <c:pt idx="1178">
                  <c:v>374</c:v>
                </c:pt>
                <c:pt idx="1179">
                  <c:v>374</c:v>
                </c:pt>
                <c:pt idx="1180">
                  <c:v>384</c:v>
                </c:pt>
                <c:pt idx="1181">
                  <c:v>365</c:v>
                </c:pt>
                <c:pt idx="1182">
                  <c:v>353</c:v>
                </c:pt>
                <c:pt idx="1183">
                  <c:v>341</c:v>
                </c:pt>
                <c:pt idx="1184">
                  <c:v>345</c:v>
                </c:pt>
                <c:pt idx="1185">
                  <c:v>348</c:v>
                </c:pt>
                <c:pt idx="1186">
                  <c:v>356</c:v>
                </c:pt>
                <c:pt idx="1187">
                  <c:v>356</c:v>
                </c:pt>
                <c:pt idx="1188">
                  <c:v>353</c:v>
                </c:pt>
                <c:pt idx="1189">
                  <c:v>359</c:v>
                </c:pt>
                <c:pt idx="1190">
                  <c:v>364</c:v>
                </c:pt>
                <c:pt idx="1191">
                  <c:v>364</c:v>
                </c:pt>
                <c:pt idx="1192">
                  <c:v>367</c:v>
                </c:pt>
                <c:pt idx="1193">
                  <c:v>364</c:v>
                </c:pt>
                <c:pt idx="1194">
                  <c:v>368</c:v>
                </c:pt>
                <c:pt idx="1195">
                  <c:v>372</c:v>
                </c:pt>
                <c:pt idx="1196">
                  <c:v>384</c:v>
                </c:pt>
                <c:pt idx="1197">
                  <c:v>389</c:v>
                </c:pt>
                <c:pt idx="1198">
                  <c:v>384</c:v>
                </c:pt>
                <c:pt idx="1199">
                  <c:v>386</c:v>
                </c:pt>
                <c:pt idx="1200">
                  <c:v>390</c:v>
                </c:pt>
                <c:pt idx="1201">
                  <c:v>400</c:v>
                </c:pt>
                <c:pt idx="1202">
                  <c:v>407</c:v>
                </c:pt>
                <c:pt idx="1203">
                  <c:v>407</c:v>
                </c:pt>
                <c:pt idx="1204">
                  <c:v>412</c:v>
                </c:pt>
                <c:pt idx="1205">
                  <c:v>413</c:v>
                </c:pt>
                <c:pt idx="1206">
                  <c:v>416</c:v>
                </c:pt>
                <c:pt idx="1207">
                  <c:v>412</c:v>
                </c:pt>
                <c:pt idx="1208">
                  <c:v>416</c:v>
                </c:pt>
                <c:pt idx="1209">
                  <c:v>414</c:v>
                </c:pt>
                <c:pt idx="1210">
                  <c:v>420</c:v>
                </c:pt>
                <c:pt idx="1211">
                  <c:v>416</c:v>
                </c:pt>
                <c:pt idx="1212">
                  <c:v>410</c:v>
                </c:pt>
                <c:pt idx="1213">
                  <c:v>419</c:v>
                </c:pt>
                <c:pt idx="1214">
                  <c:v>406</c:v>
                </c:pt>
                <c:pt idx="1215">
                  <c:v>400</c:v>
                </c:pt>
                <c:pt idx="1216">
                  <c:v>402</c:v>
                </c:pt>
                <c:pt idx="1217">
                  <c:v>396</c:v>
                </c:pt>
                <c:pt idx="1218">
                  <c:v>405</c:v>
                </c:pt>
                <c:pt idx="1219">
                  <c:v>392</c:v>
                </c:pt>
                <c:pt idx="1220">
                  <c:v>377</c:v>
                </c:pt>
                <c:pt idx="1221">
                  <c:v>382</c:v>
                </c:pt>
                <c:pt idx="1222">
                  <c:v>387</c:v>
                </c:pt>
                <c:pt idx="1223">
                  <c:v>380</c:v>
                </c:pt>
                <c:pt idx="1224">
                  <c:v>387</c:v>
                </c:pt>
                <c:pt idx="1225">
                  <c:v>389</c:v>
                </c:pt>
                <c:pt idx="1226">
                  <c:v>392</c:v>
                </c:pt>
                <c:pt idx="1227">
                  <c:v>400</c:v>
                </c:pt>
                <c:pt idx="1228">
                  <c:v>402</c:v>
                </c:pt>
                <c:pt idx="1229">
                  <c:v>410</c:v>
                </c:pt>
                <c:pt idx="1230">
                  <c:v>416</c:v>
                </c:pt>
                <c:pt idx="1231">
                  <c:v>422</c:v>
                </c:pt>
                <c:pt idx="1232">
                  <c:v>420</c:v>
                </c:pt>
                <c:pt idx="1233">
                  <c:v>416</c:v>
                </c:pt>
                <c:pt idx="1234">
                  <c:v>404</c:v>
                </c:pt>
                <c:pt idx="1235">
                  <c:v>407</c:v>
                </c:pt>
                <c:pt idx="1236">
                  <c:v>408</c:v>
                </c:pt>
                <c:pt idx="1237">
                  <c:v>402</c:v>
                </c:pt>
                <c:pt idx="1238">
                  <c:v>402</c:v>
                </c:pt>
                <c:pt idx="1239">
                  <c:v>398</c:v>
                </c:pt>
                <c:pt idx="1240">
                  <c:v>401</c:v>
                </c:pt>
                <c:pt idx="1241">
                  <c:v>401</c:v>
                </c:pt>
                <c:pt idx="1242">
                  <c:v>412</c:v>
                </c:pt>
                <c:pt idx="1243">
                  <c:v>409</c:v>
                </c:pt>
                <c:pt idx="1244">
                  <c:v>415</c:v>
                </c:pt>
                <c:pt idx="1245">
                  <c:v>416</c:v>
                </c:pt>
                <c:pt idx="1246">
                  <c:v>410</c:v>
                </c:pt>
                <c:pt idx="1247">
                  <c:v>407</c:v>
                </c:pt>
                <c:pt idx="1248">
                  <c:v>407</c:v>
                </c:pt>
                <c:pt idx="1249">
                  <c:v>414</c:v>
                </c:pt>
                <c:pt idx="1250">
                  <c:v>415</c:v>
                </c:pt>
                <c:pt idx="1251">
                  <c:v>420</c:v>
                </c:pt>
                <c:pt idx="1252">
                  <c:v>428</c:v>
                </c:pt>
                <c:pt idx="1253">
                  <c:v>424</c:v>
                </c:pt>
                <c:pt idx="1254">
                  <c:v>424</c:v>
                </c:pt>
                <c:pt idx="1255">
                  <c:v>415</c:v>
                </c:pt>
                <c:pt idx="1256">
                  <c:v>411</c:v>
                </c:pt>
                <c:pt idx="1257">
                  <c:v>409</c:v>
                </c:pt>
                <c:pt idx="1258">
                  <c:v>409</c:v>
                </c:pt>
                <c:pt idx="1259">
                  <c:v>413</c:v>
                </c:pt>
                <c:pt idx="1260">
                  <c:v>419</c:v>
                </c:pt>
                <c:pt idx="1261">
                  <c:v>418</c:v>
                </c:pt>
                <c:pt idx="1262">
                  <c:v>423</c:v>
                </c:pt>
                <c:pt idx="1263">
                  <c:v>429</c:v>
                </c:pt>
                <c:pt idx="1264">
                  <c:v>448</c:v>
                </c:pt>
                <c:pt idx="1265">
                  <c:v>443</c:v>
                </c:pt>
                <c:pt idx="1266">
                  <c:v>444</c:v>
                </c:pt>
                <c:pt idx="1267">
                  <c:v>431</c:v>
                </c:pt>
                <c:pt idx="1268">
                  <c:v>416</c:v>
                </c:pt>
                <c:pt idx="1269">
                  <c:v>418</c:v>
                </c:pt>
                <c:pt idx="1270">
                  <c:v>427</c:v>
                </c:pt>
                <c:pt idx="1271">
                  <c:v>420</c:v>
                </c:pt>
                <c:pt idx="1272">
                  <c:v>417</c:v>
                </c:pt>
                <c:pt idx="1273">
                  <c:v>417</c:v>
                </c:pt>
                <c:pt idx="1274">
                  <c:v>429</c:v>
                </c:pt>
                <c:pt idx="1275">
                  <c:v>441</c:v>
                </c:pt>
                <c:pt idx="1276">
                  <c:v>435</c:v>
                </c:pt>
                <c:pt idx="1277">
                  <c:v>437</c:v>
                </c:pt>
                <c:pt idx="1278">
                  <c:v>440</c:v>
                </c:pt>
                <c:pt idx="1279">
                  <c:v>447</c:v>
                </c:pt>
                <c:pt idx="1280">
                  <c:v>458</c:v>
                </c:pt>
                <c:pt idx="1281">
                  <c:v>449</c:v>
                </c:pt>
                <c:pt idx="1282">
                  <c:v>449</c:v>
                </c:pt>
                <c:pt idx="1283">
                  <c:v>445</c:v>
                </c:pt>
                <c:pt idx="1284">
                  <c:v>444</c:v>
                </c:pt>
                <c:pt idx="1285">
                  <c:v>441</c:v>
                </c:pt>
                <c:pt idx="1286">
                  <c:v>423</c:v>
                </c:pt>
                <c:pt idx="1287">
                  <c:v>425</c:v>
                </c:pt>
                <c:pt idx="1288">
                  <c:v>430</c:v>
                </c:pt>
                <c:pt idx="1289">
                  <c:v>427</c:v>
                </c:pt>
                <c:pt idx="1290">
                  <c:v>444</c:v>
                </c:pt>
                <c:pt idx="1291">
                  <c:v>456</c:v>
                </c:pt>
                <c:pt idx="1292">
                  <c:v>457</c:v>
                </c:pt>
                <c:pt idx="1293">
                  <c:v>462</c:v>
                </c:pt>
                <c:pt idx="1294">
                  <c:v>447</c:v>
                </c:pt>
                <c:pt idx="1295">
                  <c:v>446</c:v>
                </c:pt>
                <c:pt idx="1296">
                  <c:v>448</c:v>
                </c:pt>
                <c:pt idx="1297">
                  <c:v>450</c:v>
                </c:pt>
                <c:pt idx="1298">
                  <c:v>441</c:v>
                </c:pt>
                <c:pt idx="1299">
                  <c:v>464</c:v>
                </c:pt>
                <c:pt idx="1300">
                  <c:v>462</c:v>
                </c:pt>
                <c:pt idx="1301">
                  <c:v>479</c:v>
                </c:pt>
                <c:pt idx="1302">
                  <c:v>456</c:v>
                </c:pt>
                <c:pt idx="1303">
                  <c:v>456</c:v>
                </c:pt>
                <c:pt idx="1304">
                  <c:v>432</c:v>
                </c:pt>
                <c:pt idx="1305">
                  <c:v>441</c:v>
                </c:pt>
                <c:pt idx="1306">
                  <c:v>446</c:v>
                </c:pt>
                <c:pt idx="1307">
                  <c:v>446</c:v>
                </c:pt>
                <c:pt idx="1308">
                  <c:v>450</c:v>
                </c:pt>
                <c:pt idx="1309">
                  <c:v>448</c:v>
                </c:pt>
                <c:pt idx="1310">
                  <c:v>463</c:v>
                </c:pt>
                <c:pt idx="1311">
                  <c:v>474</c:v>
                </c:pt>
                <c:pt idx="1312">
                  <c:v>459</c:v>
                </c:pt>
                <c:pt idx="1313">
                  <c:v>458</c:v>
                </c:pt>
                <c:pt idx="1314">
                  <c:v>462</c:v>
                </c:pt>
                <c:pt idx="1315">
                  <c:v>472</c:v>
                </c:pt>
                <c:pt idx="1316">
                  <c:v>478</c:v>
                </c:pt>
                <c:pt idx="1317">
                  <c:v>474</c:v>
                </c:pt>
                <c:pt idx="1318">
                  <c:v>463</c:v>
                </c:pt>
                <c:pt idx="1319">
                  <c:v>445</c:v>
                </c:pt>
                <c:pt idx="1320">
                  <c:v>436</c:v>
                </c:pt>
                <c:pt idx="1321">
                  <c:v>429</c:v>
                </c:pt>
                <c:pt idx="1322">
                  <c:v>427</c:v>
                </c:pt>
                <c:pt idx="1323">
                  <c:v>431</c:v>
                </c:pt>
                <c:pt idx="1324">
                  <c:v>419</c:v>
                </c:pt>
                <c:pt idx="1325">
                  <c:v>411</c:v>
                </c:pt>
                <c:pt idx="1326">
                  <c:v>399</c:v>
                </c:pt>
                <c:pt idx="1327">
                  <c:v>392</c:v>
                </c:pt>
                <c:pt idx="1328">
                  <c:v>386</c:v>
                </c:pt>
                <c:pt idx="1329">
                  <c:v>376</c:v>
                </c:pt>
                <c:pt idx="1330">
                  <c:v>377</c:v>
                </c:pt>
                <c:pt idx="1331">
                  <c:v>384</c:v>
                </c:pt>
                <c:pt idx="1332">
                  <c:v>389</c:v>
                </c:pt>
                <c:pt idx="1333">
                  <c:v>392</c:v>
                </c:pt>
                <c:pt idx="1334">
                  <c:v>395</c:v>
                </c:pt>
                <c:pt idx="1335">
                  <c:v>393</c:v>
                </c:pt>
                <c:pt idx="1336">
                  <c:v>391</c:v>
                </c:pt>
                <c:pt idx="1337">
                  <c:v>392</c:v>
                </c:pt>
                <c:pt idx="1338">
                  <c:v>400</c:v>
                </c:pt>
                <c:pt idx="1339">
                  <c:v>403</c:v>
                </c:pt>
                <c:pt idx="1340">
                  <c:v>396</c:v>
                </c:pt>
                <c:pt idx="1341">
                  <c:v>396</c:v>
                </c:pt>
                <c:pt idx="1342">
                  <c:v>393</c:v>
                </c:pt>
                <c:pt idx="1343">
                  <c:v>404</c:v>
                </c:pt>
                <c:pt idx="1344">
                  <c:v>406</c:v>
                </c:pt>
                <c:pt idx="1345">
                  <c:v>405</c:v>
                </c:pt>
                <c:pt idx="1346">
                  <c:v>404</c:v>
                </c:pt>
                <c:pt idx="1347">
                  <c:v>409</c:v>
                </c:pt>
                <c:pt idx="1348">
                  <c:v>413</c:v>
                </c:pt>
                <c:pt idx="1349">
                  <c:v>413</c:v>
                </c:pt>
                <c:pt idx="1350">
                  <c:v>405</c:v>
                </c:pt>
                <c:pt idx="1351">
                  <c:v>411</c:v>
                </c:pt>
                <c:pt idx="1352">
                  <c:v>423</c:v>
                </c:pt>
                <c:pt idx="1353">
                  <c:v>425</c:v>
                </c:pt>
                <c:pt idx="1354">
                  <c:v>421</c:v>
                </c:pt>
                <c:pt idx="1355">
                  <c:v>418</c:v>
                </c:pt>
                <c:pt idx="1356">
                  <c:v>419</c:v>
                </c:pt>
                <c:pt idx="1357">
                  <c:v>414</c:v>
                </c:pt>
                <c:pt idx="1358">
                  <c:v>412</c:v>
                </c:pt>
                <c:pt idx="1359">
                  <c:v>419</c:v>
                </c:pt>
                <c:pt idx="1360">
                  <c:v>428</c:v>
                </c:pt>
                <c:pt idx="1361">
                  <c:v>431</c:v>
                </c:pt>
                <c:pt idx="1362">
                  <c:v>436</c:v>
                </c:pt>
                <c:pt idx="1363">
                  <c:v>439</c:v>
                </c:pt>
                <c:pt idx="1364">
                  <c:v>440</c:v>
                </c:pt>
                <c:pt idx="1365">
                  <c:v>434</c:v>
                </c:pt>
                <c:pt idx="1366">
                  <c:v>434</c:v>
                </c:pt>
                <c:pt idx="1367">
                  <c:v>424</c:v>
                </c:pt>
                <c:pt idx="1368">
                  <c:v>420</c:v>
                </c:pt>
                <c:pt idx="1369">
                  <c:v>433</c:v>
                </c:pt>
                <c:pt idx="1370">
                  <c:v>433</c:v>
                </c:pt>
                <c:pt idx="1371">
                  <c:v>417</c:v>
                </c:pt>
                <c:pt idx="1372">
                  <c:v>422</c:v>
                </c:pt>
                <c:pt idx="1373">
                  <c:v>416</c:v>
                </c:pt>
                <c:pt idx="1374">
                  <c:v>395</c:v>
                </c:pt>
                <c:pt idx="1375">
                  <c:v>385</c:v>
                </c:pt>
                <c:pt idx="1376">
                  <c:v>382</c:v>
                </c:pt>
                <c:pt idx="1377">
                  <c:v>379</c:v>
                </c:pt>
                <c:pt idx="1378">
                  <c:v>378</c:v>
                </c:pt>
                <c:pt idx="1379">
                  <c:v>381</c:v>
                </c:pt>
                <c:pt idx="1380">
                  <c:v>377</c:v>
                </c:pt>
                <c:pt idx="1381">
                  <c:v>386</c:v>
                </c:pt>
                <c:pt idx="1382">
                  <c:v>386</c:v>
                </c:pt>
                <c:pt idx="1383">
                  <c:v>389</c:v>
                </c:pt>
                <c:pt idx="1384">
                  <c:v>388</c:v>
                </c:pt>
                <c:pt idx="1385">
                  <c:v>396</c:v>
                </c:pt>
                <c:pt idx="1386">
                  <c:v>402</c:v>
                </c:pt>
                <c:pt idx="1387">
                  <c:v>407</c:v>
                </c:pt>
                <c:pt idx="1388">
                  <c:v>411</c:v>
                </c:pt>
                <c:pt idx="1389">
                  <c:v>410</c:v>
                </c:pt>
                <c:pt idx="1390">
                  <c:v>412</c:v>
                </c:pt>
                <c:pt idx="1391">
                  <c:v>419</c:v>
                </c:pt>
                <c:pt idx="1392">
                  <c:v>415</c:v>
                </c:pt>
                <c:pt idx="1393">
                  <c:v>407</c:v>
                </c:pt>
                <c:pt idx="1394">
                  <c:v>412</c:v>
                </c:pt>
                <c:pt idx="1395">
                  <c:v>413</c:v>
                </c:pt>
                <c:pt idx="1396">
                  <c:v>412</c:v>
                </c:pt>
                <c:pt idx="1397">
                  <c:v>405</c:v>
                </c:pt>
                <c:pt idx="1398">
                  <c:v>414</c:v>
                </c:pt>
                <c:pt idx="1399">
                  <c:v>418</c:v>
                </c:pt>
                <c:pt idx="1400">
                  <c:v>412</c:v>
                </c:pt>
                <c:pt idx="1401">
                  <c:v>416</c:v>
                </c:pt>
                <c:pt idx="1402">
                  <c:v>416</c:v>
                </c:pt>
                <c:pt idx="1403">
                  <c:v>426</c:v>
                </c:pt>
                <c:pt idx="1404">
                  <c:v>433</c:v>
                </c:pt>
                <c:pt idx="1405">
                  <c:v>433</c:v>
                </c:pt>
                <c:pt idx="1406">
                  <c:v>431</c:v>
                </c:pt>
                <c:pt idx="1407">
                  <c:v>430</c:v>
                </c:pt>
                <c:pt idx="1408">
                  <c:v>438</c:v>
                </c:pt>
                <c:pt idx="1409">
                  <c:v>441</c:v>
                </c:pt>
                <c:pt idx="1410">
                  <c:v>456</c:v>
                </c:pt>
                <c:pt idx="1411">
                  <c:v>456</c:v>
                </c:pt>
                <c:pt idx="1412">
                  <c:v>462</c:v>
                </c:pt>
                <c:pt idx="1413">
                  <c:v>459</c:v>
                </c:pt>
                <c:pt idx="1414">
                  <c:v>455</c:v>
                </c:pt>
                <c:pt idx="1415">
                  <c:v>448</c:v>
                </c:pt>
                <c:pt idx="1416">
                  <c:v>457</c:v>
                </c:pt>
                <c:pt idx="1417">
                  <c:v>462</c:v>
                </c:pt>
                <c:pt idx="1418">
                  <c:v>473</c:v>
                </c:pt>
                <c:pt idx="1419">
                  <c:v>483</c:v>
                </c:pt>
                <c:pt idx="1420">
                  <c:v>481</c:v>
                </c:pt>
                <c:pt idx="1421">
                  <c:v>504</c:v>
                </c:pt>
                <c:pt idx="1422">
                  <c:v>510</c:v>
                </c:pt>
                <c:pt idx="1423">
                  <c:v>490</c:v>
                </c:pt>
                <c:pt idx="1424">
                  <c:v>486</c:v>
                </c:pt>
                <c:pt idx="1425">
                  <c:v>489</c:v>
                </c:pt>
                <c:pt idx="1426">
                  <c:v>484</c:v>
                </c:pt>
                <c:pt idx="1427">
                  <c:v>466</c:v>
                </c:pt>
                <c:pt idx="1428">
                  <c:v>464</c:v>
                </c:pt>
                <c:pt idx="1429">
                  <c:v>481</c:v>
                </c:pt>
                <c:pt idx="1430">
                  <c:v>452</c:v>
                </c:pt>
                <c:pt idx="1431">
                  <c:v>443</c:v>
                </c:pt>
                <c:pt idx="1432">
                  <c:v>443</c:v>
                </c:pt>
                <c:pt idx="1433">
                  <c:v>457</c:v>
                </c:pt>
                <c:pt idx="1434">
                  <c:v>451</c:v>
                </c:pt>
                <c:pt idx="1435">
                  <c:v>445</c:v>
                </c:pt>
                <c:pt idx="1436">
                  <c:v>445</c:v>
                </c:pt>
                <c:pt idx="1437">
                  <c:v>464</c:v>
                </c:pt>
                <c:pt idx="1438">
                  <c:v>469</c:v>
                </c:pt>
                <c:pt idx="1439">
                  <c:v>475</c:v>
                </c:pt>
                <c:pt idx="1440">
                  <c:v>483</c:v>
                </c:pt>
                <c:pt idx="1441">
                  <c:v>486</c:v>
                </c:pt>
                <c:pt idx="1442">
                  <c:v>477</c:v>
                </c:pt>
                <c:pt idx="1443">
                  <c:v>472</c:v>
                </c:pt>
                <c:pt idx="1444">
                  <c:v>461</c:v>
                </c:pt>
                <c:pt idx="1445">
                  <c:v>463</c:v>
                </c:pt>
                <c:pt idx="1446">
                  <c:v>458</c:v>
                </c:pt>
                <c:pt idx="1447">
                  <c:v>466</c:v>
                </c:pt>
                <c:pt idx="1448">
                  <c:v>484</c:v>
                </c:pt>
                <c:pt idx="1449">
                  <c:v>494</c:v>
                </c:pt>
                <c:pt idx="1450">
                  <c:v>502</c:v>
                </c:pt>
                <c:pt idx="1451">
                  <c:v>508</c:v>
                </c:pt>
                <c:pt idx="1452">
                  <c:v>501</c:v>
                </c:pt>
                <c:pt idx="1453">
                  <c:v>499</c:v>
                </c:pt>
                <c:pt idx="1454">
                  <c:v>496</c:v>
                </c:pt>
                <c:pt idx="1455">
                  <c:v>511</c:v>
                </c:pt>
                <c:pt idx="1456">
                  <c:v>511</c:v>
                </c:pt>
                <c:pt idx="1457">
                  <c:v>522</c:v>
                </c:pt>
                <c:pt idx="1458">
                  <c:v>521</c:v>
                </c:pt>
                <c:pt idx="1459">
                  <c:v>521</c:v>
                </c:pt>
                <c:pt idx="1460">
                  <c:v>509</c:v>
                </c:pt>
                <c:pt idx="1461">
                  <c:v>525</c:v>
                </c:pt>
                <c:pt idx="1462">
                  <c:v>534</c:v>
                </c:pt>
                <c:pt idx="1463">
                  <c:v>522</c:v>
                </c:pt>
                <c:pt idx="1464">
                  <c:v>516</c:v>
                </c:pt>
                <c:pt idx="1465">
                  <c:v>523</c:v>
                </c:pt>
                <c:pt idx="1466">
                  <c:v>527</c:v>
                </c:pt>
                <c:pt idx="1467">
                  <c:v>549</c:v>
                </c:pt>
                <c:pt idx="1468">
                  <c:v>550</c:v>
                </c:pt>
                <c:pt idx="1469">
                  <c:v>554</c:v>
                </c:pt>
                <c:pt idx="1470">
                  <c:v>561</c:v>
                </c:pt>
                <c:pt idx="1471">
                  <c:v>563</c:v>
                </c:pt>
                <c:pt idx="1472">
                  <c:v>579</c:v>
                </c:pt>
                <c:pt idx="1473">
                  <c:v>585</c:v>
                </c:pt>
                <c:pt idx="1474">
                  <c:v>582</c:v>
                </c:pt>
                <c:pt idx="1475">
                  <c:v>590</c:v>
                </c:pt>
                <c:pt idx="1476">
                  <c:v>595</c:v>
                </c:pt>
                <c:pt idx="1477">
                  <c:v>606</c:v>
                </c:pt>
                <c:pt idx="1478">
                  <c:v>598</c:v>
                </c:pt>
                <c:pt idx="1479">
                  <c:v>598</c:v>
                </c:pt>
                <c:pt idx="1480">
                  <c:v>596</c:v>
                </c:pt>
                <c:pt idx="1481">
                  <c:v>593</c:v>
                </c:pt>
                <c:pt idx="1482">
                  <c:v>592</c:v>
                </c:pt>
                <c:pt idx="1483">
                  <c:v>611</c:v>
                </c:pt>
                <c:pt idx="1484">
                  <c:v>628</c:v>
                </c:pt>
                <c:pt idx="1485">
                  <c:v>627</c:v>
                </c:pt>
                <c:pt idx="1486">
                  <c:v>613</c:v>
                </c:pt>
                <c:pt idx="1487">
                  <c:v>606</c:v>
                </c:pt>
                <c:pt idx="1488">
                  <c:v>607</c:v>
                </c:pt>
                <c:pt idx="1489">
                  <c:v>589</c:v>
                </c:pt>
                <c:pt idx="1490">
                  <c:v>587</c:v>
                </c:pt>
                <c:pt idx="1491">
                  <c:v>583</c:v>
                </c:pt>
                <c:pt idx="1492">
                  <c:v>607</c:v>
                </c:pt>
                <c:pt idx="1493">
                  <c:v>615</c:v>
                </c:pt>
                <c:pt idx="1494">
                  <c:v>621</c:v>
                </c:pt>
                <c:pt idx="1495">
                  <c:v>625</c:v>
                </c:pt>
                <c:pt idx="1496">
                  <c:v>633</c:v>
                </c:pt>
                <c:pt idx="1497">
                  <c:v>648</c:v>
                </c:pt>
                <c:pt idx="1498">
                  <c:v>632</c:v>
                </c:pt>
                <c:pt idx="1499">
                  <c:v>622</c:v>
                </c:pt>
                <c:pt idx="1500">
                  <c:v>623</c:v>
                </c:pt>
                <c:pt idx="1501">
                  <c:v>623</c:v>
                </c:pt>
                <c:pt idx="1502">
                  <c:v>646</c:v>
                </c:pt>
                <c:pt idx="1503">
                  <c:v>650</c:v>
                </c:pt>
                <c:pt idx="1504">
                  <c:v>655</c:v>
                </c:pt>
                <c:pt idx="1505">
                  <c:v>666</c:v>
                </c:pt>
                <c:pt idx="1506">
                  <c:v>660</c:v>
                </c:pt>
                <c:pt idx="1507">
                  <c:v>642</c:v>
                </c:pt>
                <c:pt idx="1508">
                  <c:v>646</c:v>
                </c:pt>
                <c:pt idx="1509">
                  <c:v>655</c:v>
                </c:pt>
                <c:pt idx="1510">
                  <c:v>651</c:v>
                </c:pt>
                <c:pt idx="1511">
                  <c:v>663</c:v>
                </c:pt>
                <c:pt idx="1512">
                  <c:v>651</c:v>
                </c:pt>
                <c:pt idx="1513">
                  <c:v>674</c:v>
                </c:pt>
                <c:pt idx="1514">
                  <c:v>680</c:v>
                </c:pt>
                <c:pt idx="1515">
                  <c:v>705</c:v>
                </c:pt>
                <c:pt idx="1516">
                  <c:v>683</c:v>
                </c:pt>
                <c:pt idx="1517">
                  <c:v>668</c:v>
                </c:pt>
                <c:pt idx="1518">
                  <c:v>654</c:v>
                </c:pt>
                <c:pt idx="1519">
                  <c:v>642</c:v>
                </c:pt>
                <c:pt idx="1520">
                  <c:v>672</c:v>
                </c:pt>
                <c:pt idx="1521">
                  <c:v>705</c:v>
                </c:pt>
                <c:pt idx="1522">
                  <c:v>691</c:v>
                </c:pt>
                <c:pt idx="1523">
                  <c:v>712</c:v>
                </c:pt>
                <c:pt idx="1524">
                  <c:v>701</c:v>
                </c:pt>
                <c:pt idx="1525">
                  <c:v>701</c:v>
                </c:pt>
                <c:pt idx="1526">
                  <c:v>712</c:v>
                </c:pt>
                <c:pt idx="1527">
                  <c:v>720</c:v>
                </c:pt>
                <c:pt idx="1528">
                  <c:v>699</c:v>
                </c:pt>
                <c:pt idx="1529">
                  <c:v>729</c:v>
                </c:pt>
                <c:pt idx="1530">
                  <c:v>749</c:v>
                </c:pt>
                <c:pt idx="1531">
                  <c:v>758</c:v>
                </c:pt>
                <c:pt idx="1532">
                  <c:v>697</c:v>
                </c:pt>
                <c:pt idx="1533">
                  <c:v>712</c:v>
                </c:pt>
                <c:pt idx="1534">
                  <c:v>728</c:v>
                </c:pt>
                <c:pt idx="1535">
                  <c:v>710</c:v>
                </c:pt>
                <c:pt idx="1536">
                  <c:v>763</c:v>
                </c:pt>
                <c:pt idx="1537">
                  <c:v>777</c:v>
                </c:pt>
                <c:pt idx="1538">
                  <c:v>758</c:v>
                </c:pt>
                <c:pt idx="1539">
                  <c:v>808</c:v>
                </c:pt>
                <c:pt idx="1540">
                  <c:v>761</c:v>
                </c:pt>
                <c:pt idx="1541">
                  <c:v>722</c:v>
                </c:pt>
                <c:pt idx="1542">
                  <c:v>669</c:v>
                </c:pt>
                <c:pt idx="1543">
                  <c:v>675</c:v>
                </c:pt>
                <c:pt idx="1544">
                  <c:v>701</c:v>
                </c:pt>
                <c:pt idx="1545">
                  <c:v>663</c:v>
                </c:pt>
                <c:pt idx="1546">
                  <c:v>679</c:v>
                </c:pt>
                <c:pt idx="1547">
                  <c:v>672</c:v>
                </c:pt>
                <c:pt idx="1548">
                  <c:v>630</c:v>
                </c:pt>
                <c:pt idx="1549">
                  <c:v>602</c:v>
                </c:pt>
                <c:pt idx="1550">
                  <c:v>606</c:v>
                </c:pt>
                <c:pt idx="1551">
                  <c:v>616</c:v>
                </c:pt>
                <c:pt idx="1552">
                  <c:v>612</c:v>
                </c:pt>
                <c:pt idx="1553">
                  <c:v>604</c:v>
                </c:pt>
                <c:pt idx="1554">
                  <c:v>596</c:v>
                </c:pt>
                <c:pt idx="1555">
                  <c:v>618</c:v>
                </c:pt>
                <c:pt idx="1556">
                  <c:v>557</c:v>
                </c:pt>
                <c:pt idx="1557">
                  <c:v>541</c:v>
                </c:pt>
                <c:pt idx="1558">
                  <c:v>543</c:v>
                </c:pt>
                <c:pt idx="1559">
                  <c:v>549</c:v>
                </c:pt>
                <c:pt idx="1560">
                  <c:v>549</c:v>
                </c:pt>
                <c:pt idx="1561">
                  <c:v>536</c:v>
                </c:pt>
                <c:pt idx="1562">
                  <c:v>563</c:v>
                </c:pt>
                <c:pt idx="1563">
                  <c:v>564</c:v>
                </c:pt>
                <c:pt idx="1564">
                  <c:v>543</c:v>
                </c:pt>
                <c:pt idx="1565">
                  <c:v>559</c:v>
                </c:pt>
                <c:pt idx="1566">
                  <c:v>556</c:v>
                </c:pt>
                <c:pt idx="1567">
                  <c:v>577</c:v>
                </c:pt>
                <c:pt idx="1568">
                  <c:v>568</c:v>
                </c:pt>
                <c:pt idx="1569">
                  <c:v>573</c:v>
                </c:pt>
                <c:pt idx="1570">
                  <c:v>579</c:v>
                </c:pt>
                <c:pt idx="1571">
                  <c:v>556</c:v>
                </c:pt>
                <c:pt idx="1572">
                  <c:v>554</c:v>
                </c:pt>
                <c:pt idx="1573">
                  <c:v>529</c:v>
                </c:pt>
                <c:pt idx="1574">
                  <c:v>550</c:v>
                </c:pt>
                <c:pt idx="1575">
                  <c:v>561</c:v>
                </c:pt>
                <c:pt idx="1576">
                  <c:v>567</c:v>
                </c:pt>
                <c:pt idx="1577">
                  <c:v>562</c:v>
                </c:pt>
                <c:pt idx="1578">
                  <c:v>567</c:v>
                </c:pt>
                <c:pt idx="1579">
                  <c:v>565</c:v>
                </c:pt>
                <c:pt idx="1580">
                  <c:v>533</c:v>
                </c:pt>
                <c:pt idx="1581">
                  <c:v>533</c:v>
                </c:pt>
                <c:pt idx="1582">
                  <c:v>522</c:v>
                </c:pt>
                <c:pt idx="1583">
                  <c:v>540</c:v>
                </c:pt>
                <c:pt idx="1584">
                  <c:v>549</c:v>
                </c:pt>
                <c:pt idx="1585">
                  <c:v>547</c:v>
                </c:pt>
                <c:pt idx="1586">
                  <c:v>563</c:v>
                </c:pt>
                <c:pt idx="1587">
                  <c:v>556</c:v>
                </c:pt>
                <c:pt idx="1588">
                  <c:v>579</c:v>
                </c:pt>
                <c:pt idx="1589">
                  <c:v>571</c:v>
                </c:pt>
                <c:pt idx="1590">
                  <c:v>587</c:v>
                </c:pt>
                <c:pt idx="1591">
                  <c:v>586</c:v>
                </c:pt>
                <c:pt idx="1592">
                  <c:v>587</c:v>
                </c:pt>
                <c:pt idx="1593">
                  <c:v>557</c:v>
                </c:pt>
                <c:pt idx="1594">
                  <c:v>539</c:v>
                </c:pt>
                <c:pt idx="1595">
                  <c:v>522</c:v>
                </c:pt>
                <c:pt idx="1596">
                  <c:v>522</c:v>
                </c:pt>
                <c:pt idx="1597">
                  <c:v>506</c:v>
                </c:pt>
                <c:pt idx="1598">
                  <c:v>508</c:v>
                </c:pt>
                <c:pt idx="1599">
                  <c:v>527</c:v>
                </c:pt>
                <c:pt idx="1600">
                  <c:v>522</c:v>
                </c:pt>
                <c:pt idx="1601">
                  <c:v>546</c:v>
                </c:pt>
                <c:pt idx="1602">
                  <c:v>548</c:v>
                </c:pt>
                <c:pt idx="1603">
                  <c:v>523</c:v>
                </c:pt>
                <c:pt idx="1604">
                  <c:v>512</c:v>
                </c:pt>
                <c:pt idx="1605">
                  <c:v>525</c:v>
                </c:pt>
                <c:pt idx="1606">
                  <c:v>493</c:v>
                </c:pt>
                <c:pt idx="1607">
                  <c:v>483</c:v>
                </c:pt>
                <c:pt idx="1608">
                  <c:v>443</c:v>
                </c:pt>
                <c:pt idx="1609">
                  <c:v>428</c:v>
                </c:pt>
                <c:pt idx="1610">
                  <c:v>427</c:v>
                </c:pt>
                <c:pt idx="1611">
                  <c:v>430</c:v>
                </c:pt>
                <c:pt idx="1612">
                  <c:v>435</c:v>
                </c:pt>
                <c:pt idx="1613">
                  <c:v>429</c:v>
                </c:pt>
                <c:pt idx="1614">
                  <c:v>441</c:v>
                </c:pt>
                <c:pt idx="1615">
                  <c:v>439</c:v>
                </c:pt>
                <c:pt idx="1616">
                  <c:v>439</c:v>
                </c:pt>
                <c:pt idx="1617">
                  <c:v>429</c:v>
                </c:pt>
                <c:pt idx="1618">
                  <c:v>440</c:v>
                </c:pt>
                <c:pt idx="1619">
                  <c:v>427</c:v>
                </c:pt>
                <c:pt idx="1620">
                  <c:v>410</c:v>
                </c:pt>
                <c:pt idx="1621">
                  <c:v>410</c:v>
                </c:pt>
                <c:pt idx="1622">
                  <c:v>412</c:v>
                </c:pt>
                <c:pt idx="1623">
                  <c:v>423</c:v>
                </c:pt>
                <c:pt idx="1624">
                  <c:v>432</c:v>
                </c:pt>
                <c:pt idx="1625">
                  <c:v>450</c:v>
                </c:pt>
                <c:pt idx="1626">
                  <c:v>450</c:v>
                </c:pt>
                <c:pt idx="1627">
                  <c:v>463</c:v>
                </c:pt>
                <c:pt idx="1628">
                  <c:v>471</c:v>
                </c:pt>
                <c:pt idx="1629">
                  <c:v>480</c:v>
                </c:pt>
                <c:pt idx="1630">
                  <c:v>486</c:v>
                </c:pt>
                <c:pt idx="1631">
                  <c:v>480</c:v>
                </c:pt>
                <c:pt idx="1632">
                  <c:v>482</c:v>
                </c:pt>
                <c:pt idx="1633">
                  <c:v>478</c:v>
                </c:pt>
                <c:pt idx="1634">
                  <c:v>481</c:v>
                </c:pt>
                <c:pt idx="1635">
                  <c:v>480</c:v>
                </c:pt>
                <c:pt idx="1636">
                  <c:v>488</c:v>
                </c:pt>
                <c:pt idx="1637">
                  <c:v>489</c:v>
                </c:pt>
                <c:pt idx="1638">
                  <c:v>494</c:v>
                </c:pt>
                <c:pt idx="1639">
                  <c:v>507</c:v>
                </c:pt>
                <c:pt idx="1640">
                  <c:v>514</c:v>
                </c:pt>
                <c:pt idx="1641">
                  <c:v>500</c:v>
                </c:pt>
                <c:pt idx="1642">
                  <c:v>479</c:v>
                </c:pt>
                <c:pt idx="1643">
                  <c:v>484</c:v>
                </c:pt>
                <c:pt idx="1644">
                  <c:v>501</c:v>
                </c:pt>
                <c:pt idx="1645">
                  <c:v>494</c:v>
                </c:pt>
                <c:pt idx="1646">
                  <c:v>502</c:v>
                </c:pt>
                <c:pt idx="1647">
                  <c:v>508</c:v>
                </c:pt>
                <c:pt idx="1648">
                  <c:v>501</c:v>
                </c:pt>
                <c:pt idx="1649">
                  <c:v>533</c:v>
                </c:pt>
                <c:pt idx="1650">
                  <c:v>542</c:v>
                </c:pt>
                <c:pt idx="1651">
                  <c:v>542</c:v>
                </c:pt>
                <c:pt idx="1652">
                  <c:v>545</c:v>
                </c:pt>
                <c:pt idx="1653">
                  <c:v>545</c:v>
                </c:pt>
                <c:pt idx="1654">
                  <c:v>559</c:v>
                </c:pt>
                <c:pt idx="1655">
                  <c:v>563</c:v>
                </c:pt>
                <c:pt idx="1656">
                  <c:v>577</c:v>
                </c:pt>
              </c:numCache>
            </c:numRef>
          </c:val>
        </c:ser>
        <c:marker val="1"/>
        <c:axId val="93278208"/>
        <c:axId val="93279744"/>
      </c:lineChart>
      <c:dateAx>
        <c:axId val="93278208"/>
        <c:scaling>
          <c:orientation val="minMax"/>
        </c:scaling>
        <c:axPos val="b"/>
        <c:numFmt formatCode="d/mmm/yy" sourceLinked="0"/>
        <c:tickLblPos val="nextTo"/>
        <c:crossAx val="93279744"/>
        <c:crosses val="autoZero"/>
        <c:auto val="1"/>
        <c:lblOffset val="100"/>
      </c:dateAx>
      <c:valAx>
        <c:axId val="93279744"/>
        <c:scaling>
          <c:orientation val="minMax"/>
        </c:scaling>
        <c:axPos val="l"/>
        <c:majorGridlines/>
        <c:numFmt formatCode="#,##0" sourceLinked="1"/>
        <c:tickLblPos val="nextTo"/>
        <c:crossAx val="93278208"/>
        <c:crosses val="autoZero"/>
        <c:crossBetween val="between"/>
      </c:valAx>
    </c:plotArea>
    <c:plotVisOnly val="1"/>
    <c:dispBlanksAs val="gap"/>
  </c:chart>
  <c:printSettings>
    <c:headerFooter/>
    <c:pageMargins b="0.78740157499999996" l="0.511811024" r="0.511811024" t="0.78740157499999996" header="0.31496062000000197" footer="0.3149606200000019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314325</xdr:colOff>
      <xdr:row>20</xdr:row>
      <xdr:rowOff>57150</xdr:rowOff>
    </xdr:from>
    <xdr:to>
      <xdr:col>10</xdr:col>
      <xdr:colOff>323850</xdr:colOff>
      <xdr:row>22</xdr:row>
      <xdr:rowOff>57150</xdr:rowOff>
    </xdr:to>
    <xdr:cxnSp macro="">
      <xdr:nvCxnSpPr>
        <xdr:cNvPr id="12683" name="AutoShape 1"/>
        <xdr:cNvCxnSpPr>
          <a:cxnSpLocks noChangeShapeType="1"/>
        </xdr:cNvCxnSpPr>
      </xdr:nvCxnSpPr>
      <xdr:spPr bwMode="auto">
        <a:xfrm>
          <a:off x="8115300" y="2638425"/>
          <a:ext cx="9525" cy="30480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 editAs="oneCell">
    <xdr:from>
      <xdr:col>0</xdr:col>
      <xdr:colOff>0</xdr:colOff>
      <xdr:row>51</xdr:row>
      <xdr:rowOff>0</xdr:rowOff>
    </xdr:from>
    <xdr:to>
      <xdr:col>5</xdr:col>
      <xdr:colOff>190500</xdr:colOff>
      <xdr:row>62</xdr:row>
      <xdr:rowOff>38100</xdr:rowOff>
    </xdr:to>
    <xdr:pic>
      <xdr:nvPicPr>
        <xdr:cNvPr id="1268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53275"/>
          <a:ext cx="5067300" cy="17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7</xdr:col>
      <xdr:colOff>609600</xdr:colOff>
      <xdr:row>74</xdr:row>
      <xdr:rowOff>85725</xdr:rowOff>
    </xdr:to>
    <xdr:pic>
      <xdr:nvPicPr>
        <xdr:cNvPr id="12685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8982075"/>
          <a:ext cx="6296025" cy="176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75</xdr:row>
      <xdr:rowOff>57150</xdr:rowOff>
    </xdr:from>
    <xdr:to>
      <xdr:col>5</xdr:col>
      <xdr:colOff>561975</xdr:colOff>
      <xdr:row>86</xdr:row>
      <xdr:rowOff>95250</xdr:rowOff>
    </xdr:to>
    <xdr:pic>
      <xdr:nvPicPr>
        <xdr:cNvPr id="12686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7625" y="10868025"/>
          <a:ext cx="5391150" cy="179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87</xdr:row>
      <xdr:rowOff>0</xdr:rowOff>
    </xdr:from>
    <xdr:to>
      <xdr:col>5</xdr:col>
      <xdr:colOff>209550</xdr:colOff>
      <xdr:row>97</xdr:row>
      <xdr:rowOff>95250</xdr:rowOff>
    </xdr:to>
    <xdr:pic>
      <xdr:nvPicPr>
        <xdr:cNvPr id="1268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6200" y="12725400"/>
          <a:ext cx="5010150" cy="17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133350</xdr:colOff>
      <xdr:row>98</xdr:row>
      <xdr:rowOff>47625</xdr:rowOff>
    </xdr:from>
    <xdr:to>
      <xdr:col>5</xdr:col>
      <xdr:colOff>133350</xdr:colOff>
      <xdr:row>109</xdr:row>
      <xdr:rowOff>0</xdr:rowOff>
    </xdr:to>
    <xdr:pic>
      <xdr:nvPicPr>
        <xdr:cNvPr id="12688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33350" y="14554200"/>
          <a:ext cx="4876800" cy="1733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46</xdr:row>
      <xdr:rowOff>0</xdr:rowOff>
    </xdr:from>
    <xdr:to>
      <xdr:col>12</xdr:col>
      <xdr:colOff>304800</xdr:colOff>
      <xdr:row>62</xdr:row>
      <xdr:rowOff>152400</xdr:rowOff>
    </xdr:to>
    <xdr:graphicFrame macro="">
      <xdr:nvGraphicFramePr>
        <xdr:cNvPr id="22537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200025</xdr:colOff>
      <xdr:row>51</xdr:row>
      <xdr:rowOff>123824</xdr:rowOff>
    </xdr:from>
    <xdr:to>
      <xdr:col>11</xdr:col>
      <xdr:colOff>19050</xdr:colOff>
      <xdr:row>57</xdr:row>
      <xdr:rowOff>152400</xdr:rowOff>
    </xdr:to>
    <xdr:sp macro="" textlink="">
      <xdr:nvSpPr>
        <xdr:cNvPr id="4" name="Retângulo 3"/>
        <xdr:cNvSpPr/>
      </xdr:nvSpPr>
      <xdr:spPr>
        <a:xfrm>
          <a:off x="6076950" y="2571749"/>
          <a:ext cx="1038225" cy="100012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BR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6</xdr:row>
      <xdr:rowOff>142875</xdr:rowOff>
    </xdr:from>
    <xdr:to>
      <xdr:col>3</xdr:col>
      <xdr:colOff>1086171</xdr:colOff>
      <xdr:row>15</xdr:row>
      <xdr:rowOff>9525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33475" y="1114425"/>
          <a:ext cx="3324546" cy="13239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8</xdr:col>
      <xdr:colOff>419101</xdr:colOff>
      <xdr:row>25</xdr:row>
      <xdr:rowOff>94684</xdr:rowOff>
    </xdr:to>
    <xdr:pic>
      <xdr:nvPicPr>
        <xdr:cNvPr id="1433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1"/>
          <a:ext cx="7086600" cy="4142808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WINDOWS/TEMP/APPORT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WINDOWS/TEMP/RESERV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 février"/>
      <sheetName val="Plan janv"/>
      <sheetName val="Plan déc"/>
      <sheetName val="Plan oct"/>
      <sheetName val="Plan sept"/>
      <sheetName val="Plan août"/>
      <sheetName val="conciliation"/>
      <sheetName val="1997-98"/>
      <sheetName val="apports"/>
      <sheetName val="Prévisions"/>
      <sheetName val="Graphiques"/>
      <sheetName val="volume moyen"/>
      <sheetName val="printem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AD1" t="str">
            <v>{FOR aa1,7,9,1,sub1}</v>
          </cell>
        </row>
        <row r="151">
          <cell r="H151">
            <v>131.57</v>
          </cell>
          <cell r="I151">
            <v>201.82060975609707</v>
          </cell>
        </row>
        <row r="152">
          <cell r="H152">
            <v>125.36</v>
          </cell>
          <cell r="I152">
            <v>129.61390243902403</v>
          </cell>
        </row>
        <row r="153">
          <cell r="H153">
            <v>86.63</v>
          </cell>
          <cell r="I153">
            <v>96.163536585365918</v>
          </cell>
        </row>
        <row r="154">
          <cell r="H154">
            <v>208.95</v>
          </cell>
          <cell r="I154">
            <v>96.111341463414618</v>
          </cell>
        </row>
        <row r="155">
          <cell r="H155">
            <v>163.54</v>
          </cell>
          <cell r="I155">
            <v>124.08626506024099</v>
          </cell>
        </row>
        <row r="156">
          <cell r="H156">
            <v>214.04</v>
          </cell>
          <cell r="I156">
            <v>151.61819277108435</v>
          </cell>
        </row>
        <row r="157">
          <cell r="H157">
            <v>109.81</v>
          </cell>
          <cell r="I157">
            <v>201.82060975609707</v>
          </cell>
        </row>
        <row r="158">
          <cell r="H158">
            <v>86.7</v>
          </cell>
          <cell r="I158">
            <v>129.61390243902403</v>
          </cell>
        </row>
        <row r="159">
          <cell r="H159">
            <v>59.83</v>
          </cell>
          <cell r="I159">
            <v>96.163536585365918</v>
          </cell>
        </row>
        <row r="160">
          <cell r="H160">
            <v>46.17</v>
          </cell>
          <cell r="I160">
            <v>96.111341463414618</v>
          </cell>
        </row>
        <row r="161">
          <cell r="H161">
            <v>442.67</v>
          </cell>
          <cell r="I161">
            <v>124.08626506024099</v>
          </cell>
        </row>
        <row r="162">
          <cell r="H162">
            <v>265.43</v>
          </cell>
          <cell r="I162">
            <v>151.61819277108435</v>
          </cell>
        </row>
        <row r="163">
          <cell r="H163">
            <v>185.28</v>
          </cell>
        </row>
        <row r="164">
          <cell r="H164">
            <v>92.83</v>
          </cell>
        </row>
        <row r="165">
          <cell r="H165">
            <v>81.680000000000007</v>
          </cell>
        </row>
        <row r="166">
          <cell r="H166">
            <v>88.07</v>
          </cell>
        </row>
        <row r="167">
          <cell r="H167">
            <v>220.48</v>
          </cell>
        </row>
        <row r="168">
          <cell r="H168">
            <v>265.43</v>
          </cell>
        </row>
        <row r="169">
          <cell r="H169">
            <v>185.28</v>
          </cell>
        </row>
        <row r="170">
          <cell r="H170">
            <v>92.83</v>
          </cell>
        </row>
        <row r="171">
          <cell r="H171">
            <v>81.680000000000007</v>
          </cell>
        </row>
        <row r="172">
          <cell r="H172">
            <v>88.07</v>
          </cell>
        </row>
        <row r="173">
          <cell r="H173">
            <v>220.48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es Cèdre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receita.fazenda.gov.br/Aliquotas/ContribCsll/Aliquotas.htm" TargetMode="External"/><Relationship Id="rId3" Type="http://schemas.openxmlformats.org/officeDocument/2006/relationships/hyperlink" Target="http://pages.stern.nyu.edu/~adamodar/" TargetMode="External"/><Relationship Id="rId7" Type="http://schemas.openxmlformats.org/officeDocument/2006/relationships/hyperlink" Target="http://www.canalenergia.com.br/zpublisher/secoes/Especial_Biblioteca.asp?IDE=14" TargetMode="External"/><Relationship Id="rId2" Type="http://schemas.openxmlformats.org/officeDocument/2006/relationships/hyperlink" Target="http://www.ipeadata.gov.br/" TargetMode="External"/><Relationship Id="rId1" Type="http://schemas.openxmlformats.org/officeDocument/2006/relationships/hyperlink" Target="http://pages.stern.nyu.edu/~adamodar/" TargetMode="External"/><Relationship Id="rId6" Type="http://schemas.openxmlformats.org/officeDocument/2006/relationships/hyperlink" Target="http://www.federalreserve.gov/econresdata/researchdata.htm" TargetMode="External"/><Relationship Id="rId5" Type="http://schemas.openxmlformats.org/officeDocument/2006/relationships/hyperlink" Target="http://www.bcb.gov.br/pec/metas/InflationTargetingTable.pdf" TargetMode="External"/><Relationship Id="rId4" Type="http://schemas.openxmlformats.org/officeDocument/2006/relationships/hyperlink" Target="http://pages.stern.nyu.edu/~adamodar/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economatica.com.br/portugues/index_fla.htm" TargetMode="External"/><Relationship Id="rId1" Type="http://schemas.openxmlformats.org/officeDocument/2006/relationships/hyperlink" Target="http://www.blanksys.com.br/Area.asp?Area=3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pages.stern.nyu.edu/~adamodar/" TargetMode="External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ipeadata.gov.br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://pages.stern.nyu.edu/~adamodar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://www.canalenergia.com.br/zpublisher/secoes/Especial_Biblioteca.asp?IDE=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0"/>
  <sheetViews>
    <sheetView showGridLines="0" tabSelected="1" zoomScaleNormal="100" workbookViewId="0">
      <selection activeCell="G6" sqref="G6"/>
    </sheetView>
  </sheetViews>
  <sheetFormatPr defaultRowHeight="11.25"/>
  <cols>
    <col min="1" max="1" width="1.140625" style="3" customWidth="1"/>
    <col min="2" max="2" width="34.5703125" style="3" customWidth="1"/>
    <col min="3" max="3" width="10.7109375" style="3" customWidth="1"/>
    <col min="4" max="4" width="2.42578125" style="3" customWidth="1"/>
    <col min="5" max="5" width="54.85546875" style="3" customWidth="1"/>
    <col min="6" max="6" width="18" style="3" bestFit="1" customWidth="1"/>
    <col min="7" max="7" width="33" style="3" customWidth="1"/>
    <col min="8" max="8" width="3.7109375" style="3" customWidth="1"/>
    <col min="9" max="16384" width="9.140625" style="3"/>
  </cols>
  <sheetData>
    <row r="1" spans="1:18" ht="15.75">
      <c r="B1" s="189" t="s">
        <v>262</v>
      </c>
      <c r="C1" s="15"/>
      <c r="E1" s="110" t="s">
        <v>97</v>
      </c>
    </row>
    <row r="3" spans="1:18" s="4" customFormat="1" ht="12" customHeight="1">
      <c r="A3" s="129"/>
      <c r="B3" s="238" t="s">
        <v>244</v>
      </c>
      <c r="C3" s="238"/>
      <c r="D3" s="131"/>
      <c r="E3" s="132" t="s">
        <v>76</v>
      </c>
      <c r="F3" s="132" t="s">
        <v>77</v>
      </c>
      <c r="G3" s="132" t="s">
        <v>5</v>
      </c>
      <c r="J3" s="6"/>
      <c r="K3" s="7"/>
      <c r="P3" s="5"/>
      <c r="Q3" s="5"/>
    </row>
    <row r="4" spans="1:18" s="4" customFormat="1" ht="12.75" customHeight="1">
      <c r="A4" s="129"/>
      <c r="B4" s="129" t="s">
        <v>192</v>
      </c>
      <c r="C4" s="133">
        <f>TJLP!D2</f>
        <v>6.4411764705882335E-2</v>
      </c>
      <c r="D4" s="131"/>
      <c r="E4" s="129" t="s">
        <v>127</v>
      </c>
      <c r="F4" s="115" t="s">
        <v>1</v>
      </c>
      <c r="G4" s="89" t="s">
        <v>241</v>
      </c>
      <c r="H4" s="3"/>
      <c r="I4" s="3"/>
      <c r="J4" s="8"/>
      <c r="K4" s="5"/>
      <c r="P4" s="5"/>
      <c r="Q4" s="5"/>
    </row>
    <row r="5" spans="1:18" s="4" customFormat="1" ht="12.75" customHeight="1">
      <c r="A5" s="129"/>
      <c r="B5" s="129" t="s">
        <v>216</v>
      </c>
      <c r="C5" s="133">
        <v>8.9999999999999993E-3</v>
      </c>
      <c r="D5" s="131"/>
      <c r="E5" s="129" t="s">
        <v>190</v>
      </c>
      <c r="F5" s="115" t="s">
        <v>1</v>
      </c>
      <c r="G5" s="136" t="s">
        <v>242</v>
      </c>
      <c r="H5" s="3"/>
      <c r="I5" s="3"/>
      <c r="J5" s="8"/>
      <c r="K5" s="5"/>
      <c r="P5" s="5"/>
      <c r="Q5" s="5"/>
    </row>
    <row r="6" spans="1:18" s="4" customFormat="1" ht="12.75" customHeight="1">
      <c r="A6" s="129"/>
      <c r="B6" s="129" t="s">
        <v>217</v>
      </c>
      <c r="C6" s="133">
        <v>3.5700000000000003E-2</v>
      </c>
      <c r="D6" s="135"/>
      <c r="E6" s="129" t="s">
        <v>189</v>
      </c>
      <c r="F6" s="115" t="s">
        <v>1</v>
      </c>
      <c r="G6" s="136" t="s">
        <v>328</v>
      </c>
      <c r="J6" s="8"/>
      <c r="K6" s="5"/>
      <c r="P6" s="5"/>
      <c r="Q6" s="5"/>
    </row>
    <row r="7" spans="1:18" s="4" customFormat="1" ht="12.75" customHeight="1">
      <c r="A7" s="129"/>
      <c r="B7" s="131" t="s">
        <v>2</v>
      </c>
      <c r="C7" s="137">
        <f>SUM(C4:C6)</f>
        <v>0.10911176470588232</v>
      </c>
      <c r="D7" s="131"/>
      <c r="E7" s="129" t="s">
        <v>193</v>
      </c>
      <c r="F7" s="129"/>
      <c r="G7" s="129"/>
      <c r="J7" s="9"/>
      <c r="K7" s="5"/>
      <c r="P7" s="5"/>
      <c r="Q7" s="5"/>
      <c r="R7" s="10"/>
    </row>
    <row r="8" spans="1:18" s="4" customFormat="1" ht="12.75" customHeight="1">
      <c r="A8" s="129"/>
      <c r="B8" s="143" t="s">
        <v>84</v>
      </c>
      <c r="C8" s="150">
        <v>0</v>
      </c>
      <c r="D8" s="131"/>
      <c r="E8" s="143" t="s">
        <v>191</v>
      </c>
      <c r="F8" s="143" t="s">
        <v>259</v>
      </c>
      <c r="G8" s="197" t="s">
        <v>258</v>
      </c>
      <c r="J8" s="11"/>
      <c r="K8" s="5"/>
      <c r="P8" s="5"/>
      <c r="Q8" s="5"/>
    </row>
    <row r="9" spans="1:18" s="4" customFormat="1" ht="12.75" customHeight="1">
      <c r="A9" s="129"/>
      <c r="B9" s="131" t="s">
        <v>257</v>
      </c>
      <c r="C9" s="138">
        <f>C7*(1-C8)</f>
        <v>0.10911176470588232</v>
      </c>
      <c r="D9" s="131"/>
      <c r="E9" s="129" t="s">
        <v>194</v>
      </c>
      <c r="F9" s="129"/>
      <c r="G9" s="129"/>
      <c r="J9" s="12"/>
      <c r="K9" s="5"/>
      <c r="L9" s="7"/>
      <c r="M9" s="7"/>
      <c r="N9" s="5"/>
      <c r="O9" s="13"/>
      <c r="P9" s="5"/>
      <c r="Q9" s="5"/>
    </row>
    <row r="10" spans="1:18" s="4" customFormat="1" ht="12.75" customHeight="1">
      <c r="A10" s="129"/>
      <c r="B10" s="131" t="s">
        <v>207</v>
      </c>
      <c r="C10" s="138">
        <v>4.4999999999999998E-2</v>
      </c>
      <c r="D10" s="131"/>
      <c r="E10" s="129" t="s">
        <v>218</v>
      </c>
      <c r="F10" s="129" t="s">
        <v>243</v>
      </c>
      <c r="G10" s="65" t="s">
        <v>160</v>
      </c>
      <c r="J10" s="12"/>
      <c r="K10" s="5"/>
      <c r="L10" s="7"/>
      <c r="M10" s="7"/>
      <c r="N10" s="5"/>
      <c r="O10" s="13"/>
      <c r="P10" s="5"/>
      <c r="Q10" s="5"/>
    </row>
    <row r="11" spans="1:18" s="4" customFormat="1" ht="12.75" customHeight="1">
      <c r="A11" s="129"/>
      <c r="B11" s="143" t="s">
        <v>99</v>
      </c>
      <c r="C11" s="144">
        <f>(1+C9)/(1+C10)-1</f>
        <v>6.1350971010413868E-2</v>
      </c>
      <c r="D11" s="131"/>
      <c r="E11" s="143" t="s">
        <v>195</v>
      </c>
      <c r="F11" s="143"/>
      <c r="G11" s="143"/>
      <c r="J11" s="12"/>
      <c r="K11" s="5"/>
      <c r="L11" s="7"/>
      <c r="M11" s="7"/>
      <c r="N11" s="5"/>
      <c r="O11" s="13"/>
      <c r="P11" s="5"/>
      <c r="Q11" s="5"/>
    </row>
    <row r="12" spans="1:18" s="4" customFormat="1" ht="12.75" customHeight="1">
      <c r="A12" s="129"/>
      <c r="B12" s="129"/>
      <c r="C12" s="133"/>
      <c r="D12" s="131"/>
      <c r="E12" s="129"/>
      <c r="F12" s="129"/>
      <c r="G12" s="129"/>
      <c r="J12" s="5"/>
      <c r="K12" s="5"/>
      <c r="L12" s="5"/>
      <c r="M12" s="5"/>
      <c r="N12" s="7"/>
      <c r="O12" s="14"/>
      <c r="P12" s="5"/>
      <c r="Q12" s="5"/>
    </row>
    <row r="13" spans="1:18" s="4" customFormat="1" ht="12.75" customHeight="1">
      <c r="A13" s="129"/>
      <c r="B13" s="130" t="s">
        <v>88</v>
      </c>
      <c r="C13" s="139"/>
      <c r="D13" s="131"/>
      <c r="E13" s="132" t="s">
        <v>76</v>
      </c>
      <c r="F13" s="132" t="s">
        <v>77</v>
      </c>
      <c r="G13" s="132" t="s">
        <v>5</v>
      </c>
      <c r="J13" s="5"/>
      <c r="K13" s="5"/>
      <c r="L13" s="5"/>
      <c r="M13" s="5"/>
      <c r="N13" s="7"/>
      <c r="O13" s="14"/>
      <c r="P13" s="5"/>
      <c r="Q13" s="5"/>
    </row>
    <row r="14" spans="1:18" s="4" customFormat="1" ht="12.75" customHeight="1">
      <c r="A14" s="129"/>
      <c r="B14" s="129" t="s">
        <v>81</v>
      </c>
      <c r="C14" s="140">
        <f>T.Notes!B4/100</f>
        <v>3.4472332015810285E-2</v>
      </c>
      <c r="D14" s="131"/>
      <c r="E14" s="129" t="s">
        <v>265</v>
      </c>
      <c r="F14" s="129" t="s">
        <v>85</v>
      </c>
      <c r="G14" s="136" t="s">
        <v>6</v>
      </c>
      <c r="J14" s="5"/>
      <c r="K14" s="5"/>
      <c r="L14" s="5"/>
      <c r="M14" s="5"/>
      <c r="N14" s="7"/>
      <c r="O14" s="14"/>
      <c r="P14" s="5"/>
      <c r="Q14" s="5"/>
    </row>
    <row r="15" spans="1:18" s="4" customFormat="1" ht="12.75" customHeight="1">
      <c r="A15" s="129"/>
      <c r="B15" s="129" t="s">
        <v>206</v>
      </c>
      <c r="C15" s="140">
        <f>T.Notes!B4/100-T.Notes!H4/100</f>
        <v>1.9580887133920519E-2</v>
      </c>
      <c r="D15" s="131"/>
      <c r="E15" s="129" t="s">
        <v>251</v>
      </c>
      <c r="F15" s="129" t="s">
        <v>200</v>
      </c>
      <c r="G15" s="89" t="s">
        <v>201</v>
      </c>
      <c r="J15" s="5"/>
      <c r="K15" s="5"/>
      <c r="L15" s="5"/>
      <c r="M15" s="5"/>
      <c r="N15" s="7"/>
      <c r="O15" s="14"/>
      <c r="P15" s="5"/>
      <c r="Q15" s="5"/>
    </row>
    <row r="16" spans="1:18" s="4" customFormat="1" ht="12.75" customHeight="1">
      <c r="A16" s="129"/>
      <c r="B16" s="142" t="s">
        <v>245</v>
      </c>
      <c r="C16" s="140">
        <f>(1+C14)/(1+C15)-1</f>
        <v>1.4605457075357764E-2</v>
      </c>
      <c r="D16" s="131"/>
      <c r="E16" s="129" t="s">
        <v>246</v>
      </c>
      <c r="F16" s="129"/>
      <c r="G16" s="89"/>
      <c r="J16" s="5"/>
      <c r="K16" s="5"/>
      <c r="L16" s="5"/>
      <c r="M16" s="5"/>
      <c r="N16" s="7"/>
      <c r="O16" s="14"/>
      <c r="P16" s="5"/>
      <c r="Q16" s="5"/>
    </row>
    <row r="17" spans="1:17" s="4" customFormat="1" ht="12.75" customHeight="1">
      <c r="A17" s="129"/>
      <c r="B17" s="131" t="s">
        <v>82</v>
      </c>
      <c r="C17" s="140">
        <f>'Returns by year'!G91</f>
        <v>6.5760287096764167E-2</v>
      </c>
      <c r="D17" s="131"/>
      <c r="E17" s="129" t="s">
        <v>128</v>
      </c>
      <c r="F17" s="129" t="s">
        <v>85</v>
      </c>
      <c r="G17" s="136" t="s">
        <v>6</v>
      </c>
      <c r="J17" s="5"/>
      <c r="K17" s="5"/>
      <c r="L17" s="5"/>
      <c r="M17" s="5"/>
      <c r="N17" s="7"/>
      <c r="O17" s="14"/>
      <c r="P17" s="5"/>
      <c r="Q17" s="5"/>
    </row>
    <row r="18" spans="1:17" s="4" customFormat="1" ht="12.75" customHeight="1">
      <c r="A18" s="129"/>
      <c r="B18" s="131" t="s">
        <v>83</v>
      </c>
      <c r="C18" s="133">
        <f>'EMBI+'!C3/10000</f>
        <v>2.5755964771817453E-2</v>
      </c>
      <c r="D18" s="131"/>
      <c r="E18" s="129" t="s">
        <v>129</v>
      </c>
      <c r="F18" s="129" t="s">
        <v>73</v>
      </c>
      <c r="G18" s="65" t="s">
        <v>266</v>
      </c>
    </row>
    <row r="19" spans="1:17" s="4" customFormat="1" ht="12.75" customHeight="1">
      <c r="A19" s="129"/>
      <c r="B19" s="143" t="s">
        <v>91</v>
      </c>
      <c r="C19" s="186">
        <f>'Beta US'!J13</f>
        <v>2.9141770597229266</v>
      </c>
      <c r="D19" s="131"/>
      <c r="E19" s="143" t="s">
        <v>215</v>
      </c>
      <c r="F19" s="143" t="s">
        <v>85</v>
      </c>
      <c r="G19" s="151" t="s">
        <v>6</v>
      </c>
    </row>
    <row r="20" spans="1:17" s="4" customFormat="1" ht="12.75" customHeight="1">
      <c r="A20" s="129"/>
      <c r="B20" s="131" t="s">
        <v>247</v>
      </c>
      <c r="C20" s="133">
        <f>C14+(C19*C17)+C18</f>
        <v>0.25186541688581143</v>
      </c>
      <c r="D20" s="131"/>
      <c r="E20" s="129" t="s">
        <v>92</v>
      </c>
      <c r="F20" s="129"/>
      <c r="G20" s="129"/>
    </row>
    <row r="21" spans="1:17" s="4" customFormat="1" ht="12.75" customHeight="1">
      <c r="A21" s="129"/>
      <c r="B21" s="190" t="s">
        <v>248</v>
      </c>
      <c r="C21" s="191">
        <f>(1+C20)*(1+C10)/(1+C15)-1</f>
        <v>0.28307560209672955</v>
      </c>
      <c r="D21" s="190"/>
      <c r="E21" s="142" t="s">
        <v>249</v>
      </c>
      <c r="F21" s="129"/>
      <c r="G21" s="129"/>
    </row>
    <row r="22" spans="1:17" s="4" customFormat="1" ht="12.75" customHeight="1">
      <c r="A22" s="129"/>
      <c r="B22" s="143" t="s">
        <v>98</v>
      </c>
      <c r="C22" s="152">
        <f>C16+(C19*C17)+C18</f>
        <v>0.23199854194535893</v>
      </c>
      <c r="D22" s="131"/>
      <c r="E22" s="143" t="s">
        <v>250</v>
      </c>
      <c r="F22" s="143"/>
      <c r="G22" s="153"/>
      <c r="J22" s="5"/>
      <c r="K22" s="5"/>
      <c r="L22" s="5"/>
      <c r="M22" s="5"/>
      <c r="N22" s="7"/>
      <c r="O22" s="14"/>
      <c r="P22" s="5"/>
      <c r="Q22" s="5"/>
    </row>
    <row r="23" spans="1:17" s="4" customFormat="1" ht="12.75" customHeight="1">
      <c r="A23" s="129"/>
      <c r="B23" s="129"/>
      <c r="C23" s="140"/>
      <c r="D23" s="131"/>
      <c r="E23" s="129"/>
      <c r="F23" s="129"/>
      <c r="G23" s="134"/>
      <c r="J23" s="5"/>
      <c r="K23" s="5"/>
      <c r="L23" s="5"/>
      <c r="M23" s="5"/>
      <c r="N23" s="7"/>
      <c r="O23" s="14"/>
      <c r="P23" s="5"/>
      <c r="Q23" s="5"/>
    </row>
    <row r="24" spans="1:17" s="4" customFormat="1" ht="12.75" customHeight="1">
      <c r="A24" s="129"/>
      <c r="B24" s="130" t="s">
        <v>4</v>
      </c>
      <c r="C24" s="139"/>
      <c r="D24" s="138"/>
      <c r="E24" s="143"/>
      <c r="F24" s="143"/>
      <c r="G24" s="143"/>
    </row>
    <row r="25" spans="1:17" s="4" customFormat="1" ht="12.75" customHeight="1">
      <c r="A25" s="129"/>
      <c r="B25" s="131" t="s">
        <v>220</v>
      </c>
      <c r="C25" s="138">
        <f>'Target Debt'!E36</f>
        <v>0.67684968857057204</v>
      </c>
      <c r="D25" s="141"/>
      <c r="E25" s="138" t="s">
        <v>252</v>
      </c>
      <c r="F25" s="115" t="s">
        <v>1</v>
      </c>
      <c r="G25" s="196" t="s">
        <v>255</v>
      </c>
    </row>
    <row r="26" spans="1:17" s="4" customFormat="1" ht="12.75" customHeight="1">
      <c r="A26" s="129"/>
      <c r="B26" s="143" t="s">
        <v>221</v>
      </c>
      <c r="C26" s="144">
        <f>1-C25</f>
        <v>0.32315031142942796</v>
      </c>
      <c r="D26" s="131"/>
      <c r="E26" s="143"/>
      <c r="F26" s="164"/>
      <c r="G26" s="164"/>
      <c r="J26" s="5"/>
      <c r="K26" s="5"/>
      <c r="L26" s="5"/>
      <c r="M26" s="5"/>
      <c r="N26" s="7"/>
      <c r="O26" s="14"/>
      <c r="P26" s="5"/>
      <c r="Q26" s="5"/>
    </row>
    <row r="27" spans="1:17" s="4" customFormat="1" ht="12.75" customHeight="1">
      <c r="A27" s="129"/>
      <c r="B27" s="154" t="s">
        <v>256</v>
      </c>
      <c r="C27" s="155">
        <f>(C25*C9)+(C26*C21)</f>
        <v>0.16532823293619298</v>
      </c>
      <c r="D27" s="129"/>
      <c r="E27" s="131" t="s">
        <v>101</v>
      </c>
      <c r="F27" s="146"/>
      <c r="G27" s="136"/>
      <c r="J27" s="5"/>
      <c r="K27" s="5"/>
      <c r="L27" s="5"/>
      <c r="M27" s="5"/>
      <c r="N27" s="7"/>
      <c r="O27" s="14"/>
      <c r="P27" s="5"/>
      <c r="Q27" s="5"/>
    </row>
    <row r="28" spans="1:17" ht="12">
      <c r="A28" s="115"/>
      <c r="B28" s="132" t="s">
        <v>100</v>
      </c>
      <c r="C28" s="156">
        <f>(C25*C11)+(C26*C22)</f>
        <v>0.11649578670271676</v>
      </c>
      <c r="D28" s="115"/>
      <c r="E28" s="143" t="s">
        <v>102</v>
      </c>
      <c r="F28" s="163"/>
      <c r="G28" s="163"/>
    </row>
    <row r="29" spans="1:17" ht="12">
      <c r="A29" s="115"/>
      <c r="B29" s="147"/>
      <c r="C29" s="148"/>
      <c r="D29" s="147"/>
      <c r="E29" s="147"/>
      <c r="F29" s="115"/>
      <c r="G29" s="115"/>
    </row>
    <row r="30" spans="1:17" ht="12.75" customHeight="1">
      <c r="A30" s="115"/>
      <c r="C30" s="145"/>
      <c r="D30" s="114"/>
      <c r="F30" s="115"/>
    </row>
    <row r="31" spans="1:17" ht="12">
      <c r="A31" s="115"/>
      <c r="C31" s="115"/>
      <c r="D31" s="114"/>
      <c r="F31" s="115"/>
    </row>
    <row r="32" spans="1:17" ht="12">
      <c r="A32" s="129"/>
      <c r="C32" s="115"/>
      <c r="D32" s="113"/>
      <c r="F32" s="115"/>
      <c r="G32" s="4"/>
    </row>
    <row r="33" spans="1:7" ht="12">
      <c r="A33" s="129"/>
      <c r="C33" s="115"/>
      <c r="D33" s="114"/>
      <c r="F33" s="115"/>
      <c r="G33" s="4"/>
    </row>
    <row r="34" spans="1:7" ht="12">
      <c r="A34" s="115"/>
      <c r="C34" s="115"/>
      <c r="D34" s="114"/>
      <c r="F34" s="115"/>
    </row>
    <row r="35" spans="1:7" ht="12">
      <c r="A35" s="115"/>
      <c r="B35" s="115"/>
      <c r="C35" s="115"/>
      <c r="D35" s="115"/>
      <c r="E35" s="115"/>
      <c r="F35" s="115"/>
      <c r="G35" s="115"/>
    </row>
    <row r="36" spans="1:7" ht="12">
      <c r="A36" s="115"/>
      <c r="D36" s="115"/>
      <c r="E36" s="115"/>
      <c r="F36" s="115"/>
      <c r="G36" s="115"/>
    </row>
    <row r="37" spans="1:7" ht="12">
      <c r="D37" s="115"/>
      <c r="E37" s="115"/>
    </row>
    <row r="38" spans="1:7" ht="12.75">
      <c r="B38" s="2"/>
    </row>
    <row r="39" spans="1:7">
      <c r="B39" s="116"/>
      <c r="C39" s="116"/>
      <c r="D39" s="116"/>
      <c r="E39" s="116"/>
    </row>
    <row r="40" spans="1:7" ht="15">
      <c r="B40" s="117"/>
      <c r="C40" s="119"/>
      <c r="D40" s="118"/>
      <c r="E40" s="116"/>
    </row>
  </sheetData>
  <mergeCells count="1">
    <mergeCell ref="B3:C3"/>
  </mergeCells>
  <phoneticPr fontId="5" type="noConversion"/>
  <dataValidations disablePrompts="1" count="1">
    <dataValidation type="list" allowBlank="1" showInputMessage="1" showErrorMessage="1" sqref="C8">
      <formula1>"34%,0%"</formula1>
    </dataValidation>
  </dataValidations>
  <hyperlinks>
    <hyperlink ref="G17" r:id="rId1"/>
    <hyperlink ref="G18" r:id="rId2"/>
    <hyperlink ref="G19" r:id="rId3"/>
    <hyperlink ref="G14" r:id="rId4"/>
    <hyperlink ref="G10" r:id="rId5"/>
    <hyperlink ref="G15" r:id="rId6"/>
    <hyperlink ref="G25" r:id="rId7"/>
    <hyperlink ref="G8" r:id="rId8" display="http://www.receita.fazenda.gov.br/Aliquotas/ContribCsll/Aliquotas.htm"/>
  </hyperlinks>
  <pageMargins left="0.78740157499999996" right="0.78740157499999996" top="0.984251969" bottom="0.984251969" header="0.5" footer="0.5"/>
  <pageSetup orientation="portrait" r:id="rId9"/>
  <headerFooter alignWithMargins="0"/>
  <ignoredErrors>
    <ignoredError sqref="C26 C4 C23:C24 C18 C2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BA78"/>
  <sheetViews>
    <sheetView showGridLines="0" topLeftCell="A4" zoomScale="80" workbookViewId="0">
      <pane xSplit="2" ySplit="4" topLeftCell="C8" activePane="bottomRight" state="frozen"/>
      <selection activeCell="A4" sqref="A4"/>
      <selection pane="topRight" activeCell="C4" sqref="C4"/>
      <selection pane="bottomLeft" activeCell="A8" sqref="A8"/>
      <selection pane="bottomRight" activeCell="H44" sqref="H44"/>
    </sheetView>
  </sheetViews>
  <sheetFormatPr defaultColWidth="9.28515625" defaultRowHeight="12.75" outlineLevelRow="1"/>
  <cols>
    <col min="1" max="1" width="26.28515625" style="2" customWidth="1"/>
    <col min="2" max="2" width="9.140625" style="2" customWidth="1"/>
    <col min="3" max="3" width="10.7109375" style="2" customWidth="1"/>
    <col min="4" max="4" width="14.28515625" style="2" customWidth="1"/>
    <col min="5" max="5" width="12.7109375" style="2" customWidth="1"/>
    <col min="6" max="6" width="12.140625" style="2" bestFit="1" customWidth="1"/>
    <col min="7" max="7" width="13.140625" style="2" hidden="1" customWidth="1"/>
    <col min="8" max="8" width="11.42578125" style="2" customWidth="1"/>
    <col min="9" max="9" width="8.140625" style="2" customWidth="1"/>
    <col min="10" max="10" width="12.140625" style="2" customWidth="1"/>
    <col min="11" max="11" width="10.7109375" style="2" customWidth="1"/>
    <col min="12" max="12" width="13.140625" style="2" bestFit="1" customWidth="1"/>
    <col min="13" max="13" width="10.7109375" style="2" customWidth="1"/>
    <col min="14" max="31" width="12.85546875" style="2" customWidth="1"/>
    <col min="32" max="16384" width="9.28515625" style="2"/>
  </cols>
  <sheetData>
    <row r="1" spans="1:53" ht="12" customHeight="1">
      <c r="J1" s="1"/>
      <c r="K1" s="1"/>
      <c r="L1" s="1"/>
      <c r="M1" s="1"/>
      <c r="N1" s="1"/>
      <c r="O1" s="1"/>
      <c r="P1" s="1"/>
    </row>
    <row r="2" spans="1:53" ht="12" customHeight="1">
      <c r="A2" s="16" t="s">
        <v>7</v>
      </c>
      <c r="E2" s="1"/>
      <c r="F2" s="17"/>
      <c r="G2" s="17"/>
      <c r="H2" s="17"/>
      <c r="I2" s="17"/>
      <c r="J2" s="17"/>
      <c r="K2" s="17" t="s">
        <v>8</v>
      </c>
      <c r="L2" s="17"/>
      <c r="M2" s="17"/>
      <c r="N2" s="17"/>
      <c r="O2" s="17"/>
      <c r="P2" s="17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</row>
    <row r="3" spans="1:53" ht="12" customHeight="1">
      <c r="A3" s="18"/>
      <c r="B3" s="17"/>
      <c r="C3" s="17"/>
      <c r="E3" s="1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3" ht="12" customHeight="1">
      <c r="G4" s="19"/>
    </row>
    <row r="5" spans="1:53" ht="12" customHeight="1">
      <c r="A5" s="16" t="s">
        <v>9</v>
      </c>
      <c r="D5" s="90"/>
      <c r="E5" s="21"/>
      <c r="F5" s="20" t="s">
        <v>10</v>
      </c>
      <c r="G5" s="20" t="s">
        <v>11</v>
      </c>
      <c r="H5" s="20" t="s">
        <v>12</v>
      </c>
      <c r="I5" s="20" t="s">
        <v>13</v>
      </c>
      <c r="J5" s="20" t="s">
        <v>14</v>
      </c>
      <c r="K5" s="20" t="s">
        <v>15</v>
      </c>
      <c r="L5" s="2" t="s">
        <v>16</v>
      </c>
      <c r="N5" s="22" t="s">
        <v>17</v>
      </c>
    </row>
    <row r="6" spans="1:53" ht="12" customHeight="1">
      <c r="A6" s="99" t="s">
        <v>18</v>
      </c>
      <c r="B6" s="99" t="s">
        <v>19</v>
      </c>
      <c r="C6" s="23" t="s">
        <v>44</v>
      </c>
      <c r="D6" s="93" t="s">
        <v>71</v>
      </c>
      <c r="E6" s="24" t="s">
        <v>68</v>
      </c>
      <c r="F6" s="23" t="s">
        <v>20</v>
      </c>
      <c r="G6" s="23" t="s">
        <v>21</v>
      </c>
      <c r="H6" s="23" t="s">
        <v>22</v>
      </c>
      <c r="I6" s="23" t="s">
        <v>23</v>
      </c>
      <c r="J6" s="23" t="s">
        <v>22</v>
      </c>
      <c r="K6" s="23" t="s">
        <v>22</v>
      </c>
      <c r="L6" s="2" t="s">
        <v>24</v>
      </c>
    </row>
    <row r="7" spans="1:53" ht="12" customHeight="1"/>
    <row r="8" spans="1:53" ht="12" customHeight="1">
      <c r="A8" s="22"/>
      <c r="F8" s="25"/>
      <c r="G8" s="25"/>
      <c r="H8" s="26"/>
      <c r="I8" s="27"/>
      <c r="J8" s="27"/>
      <c r="K8" s="27"/>
      <c r="Q8" s="2" t="s">
        <v>41</v>
      </c>
    </row>
    <row r="9" spans="1:53" s="22" customFormat="1" ht="12" customHeight="1">
      <c r="A9" s="86" t="s">
        <v>26</v>
      </c>
      <c r="B9" s="86" t="s">
        <v>27</v>
      </c>
      <c r="C9" s="103">
        <v>42.982999999999997</v>
      </c>
      <c r="D9" s="94">
        <f>+($C$9*49365302935)/1000000000</f>
        <v>2121.8688160551046</v>
      </c>
      <c r="E9" s="95">
        <f>+(140040+1351223)/1000</f>
        <v>1491.2629999999999</v>
      </c>
      <c r="F9" s="96">
        <f>E9/D9</f>
        <v>0.70280640759521484</v>
      </c>
      <c r="G9" s="96">
        <f>F9/(1+F9)</f>
        <v>0.41273418073857965</v>
      </c>
      <c r="H9" s="51">
        <v>0.17</v>
      </c>
      <c r="I9" s="97">
        <v>0.34</v>
      </c>
      <c r="J9" s="98">
        <f t="shared" ref="J9:J15" si="0">+H9/(1+(1-I9)*F9)</f>
        <v>0.1161319405269756</v>
      </c>
      <c r="K9" s="98" t="e">
        <f>+J9*(1+(1-I9)*$K$19)</f>
        <v>#REF!</v>
      </c>
      <c r="L9" s="38">
        <f t="shared" ref="L9:L15" si="1">D9/$D$21</f>
        <v>0.11159913088272344</v>
      </c>
      <c r="N9" s="87">
        <v>38625</v>
      </c>
      <c r="Q9" s="88" t="s">
        <v>40</v>
      </c>
    </row>
    <row r="10" spans="1:53" s="22" customFormat="1" ht="12" customHeight="1">
      <c r="A10" s="86" t="s">
        <v>28</v>
      </c>
      <c r="B10" s="86" t="s">
        <v>29</v>
      </c>
      <c r="C10" s="103">
        <v>12.676</v>
      </c>
      <c r="D10" s="94">
        <f>+($C$10*652742192)/1000000</f>
        <v>8274.1600257919999</v>
      </c>
      <c r="E10" s="95">
        <f>+(645275+192201)/1000</f>
        <v>837.476</v>
      </c>
      <c r="F10" s="96">
        <f t="shared" ref="F10:F15" si="2">E10/D10</f>
        <v>0.10121583307422642</v>
      </c>
      <c r="G10" s="96">
        <f t="shared" ref="G10:G15" si="3">F10/(1+F10)</f>
        <v>9.1912802226667645E-2</v>
      </c>
      <c r="H10" s="51">
        <v>0.35</v>
      </c>
      <c r="I10" s="97">
        <v>0.34</v>
      </c>
      <c r="J10" s="98">
        <f t="shared" si="0"/>
        <v>0.32808323608190598</v>
      </c>
      <c r="K10" s="98" t="e">
        <f>+J10*(1+(1-$I$10)*$K$19)</f>
        <v>#REF!</v>
      </c>
      <c r="L10" s="38">
        <f t="shared" si="1"/>
        <v>0.43517726481304747</v>
      </c>
      <c r="N10" s="87">
        <v>38625</v>
      </c>
      <c r="Q10" s="88" t="s">
        <v>42</v>
      </c>
    </row>
    <row r="11" spans="1:53" s="22" customFormat="1" ht="12" customHeight="1">
      <c r="A11" s="86" t="s">
        <v>30</v>
      </c>
      <c r="B11" s="86" t="s">
        <v>31</v>
      </c>
      <c r="C11" s="103">
        <v>14.146000000000001</v>
      </c>
      <c r="D11" s="94">
        <f>+(C11*48541652)/1000000</f>
        <v>686.67020919200002</v>
      </c>
      <c r="E11" s="95">
        <f>(14445+107463+20503+1043718)/1000</f>
        <v>1186.1289999999999</v>
      </c>
      <c r="F11" s="96">
        <f t="shared" si="2"/>
        <v>1.7273634185990236</v>
      </c>
      <c r="G11" s="96">
        <f t="shared" si="3"/>
        <v>0.63334552587286874</v>
      </c>
      <c r="H11" s="51">
        <v>0.21</v>
      </c>
      <c r="I11" s="97">
        <v>0.34</v>
      </c>
      <c r="J11" s="98">
        <f t="shared" si="0"/>
        <v>9.8128096456840355E-2</v>
      </c>
      <c r="K11" s="98" t="e">
        <f>+J11*(1+(1-$I$11)*$K$19)</f>
        <v>#REF!</v>
      </c>
      <c r="L11" s="38">
        <f t="shared" si="1"/>
        <v>3.6115238590176339E-2</v>
      </c>
      <c r="N11" s="87">
        <v>38625</v>
      </c>
      <c r="Q11" s="88" t="s">
        <v>43</v>
      </c>
    </row>
    <row r="12" spans="1:53" s="22" customFormat="1" ht="12" customHeight="1">
      <c r="A12" s="86" t="s">
        <v>32</v>
      </c>
      <c r="B12" s="86" t="s">
        <v>33</v>
      </c>
      <c r="C12" s="103">
        <v>11.36</v>
      </c>
      <c r="D12" s="94">
        <f>+($C$12*61656405660)/1000000000</f>
        <v>700.41676829760002</v>
      </c>
      <c r="E12" s="95">
        <f>+(1383412+6063943)/1000</f>
        <v>7447.3549999999996</v>
      </c>
      <c r="F12" s="96">
        <f t="shared" si="2"/>
        <v>10.632748011018053</v>
      </c>
      <c r="G12" s="96">
        <f t="shared" si="3"/>
        <v>0.91403578938933072</v>
      </c>
      <c r="H12" s="51">
        <v>0.91</v>
      </c>
      <c r="I12" s="97">
        <v>0.34</v>
      </c>
      <c r="J12" s="98">
        <f t="shared" si="0"/>
        <v>0.11350010557937446</v>
      </c>
      <c r="K12" s="98" t="e">
        <f>+J12*(1+(1-$I$12)*$K$19)</f>
        <v>#REF!</v>
      </c>
      <c r="L12" s="38">
        <f t="shared" si="1"/>
        <v>3.6838235241621123E-2</v>
      </c>
      <c r="N12" s="87">
        <v>38625</v>
      </c>
      <c r="Q12" s="88"/>
    </row>
    <row r="13" spans="1:53" s="22" customFormat="1" ht="12" customHeight="1">
      <c r="A13" s="86" t="s">
        <v>65</v>
      </c>
      <c r="B13" s="86" t="s">
        <v>66</v>
      </c>
      <c r="C13" s="103">
        <v>12.65</v>
      </c>
      <c r="D13" s="94">
        <f>+($C$13*68495905)/1000000</f>
        <v>866.47319825</v>
      </c>
      <c r="E13" s="95">
        <f>(1581+2809)/1000</f>
        <v>4.3899999999999997</v>
      </c>
      <c r="F13" s="96">
        <f t="shared" si="2"/>
        <v>5.066515627795992E-3</v>
      </c>
      <c r="G13" s="96">
        <f t="shared" si="3"/>
        <v>5.0409754469148615E-3</v>
      </c>
      <c r="H13" s="51">
        <v>1.02</v>
      </c>
      <c r="I13" s="97">
        <v>0.34</v>
      </c>
      <c r="J13" s="98">
        <f t="shared" si="0"/>
        <v>1.0166005889709762</v>
      </c>
      <c r="K13" s="98" t="e">
        <f>+J13*(1+(1-$I$12)*$K$19)</f>
        <v>#REF!</v>
      </c>
      <c r="L13" s="38">
        <f t="shared" si="1"/>
        <v>4.5571929388947906E-2</v>
      </c>
      <c r="N13" s="87">
        <v>38625</v>
      </c>
      <c r="Q13" s="88"/>
    </row>
    <row r="14" spans="1:53" s="22" customFormat="1" ht="12" customHeight="1">
      <c r="A14" s="86" t="s">
        <v>63</v>
      </c>
      <c r="B14" s="86" t="s">
        <v>61</v>
      </c>
      <c r="C14" s="103">
        <v>62</v>
      </c>
      <c r="D14" s="94">
        <f>+($C$14*70874167923)/1000000000</f>
        <v>4394.1984112259997</v>
      </c>
      <c r="E14" s="95">
        <f>+(376143+2858908)/1000</f>
        <v>3235.0509999999999</v>
      </c>
      <c r="F14" s="96">
        <f t="shared" si="2"/>
        <v>0.73620958756329968</v>
      </c>
      <c r="G14" s="96">
        <f t="shared" si="3"/>
        <v>0.42403267027026398</v>
      </c>
      <c r="H14" s="51">
        <v>0.83</v>
      </c>
      <c r="I14" s="97">
        <v>0.34</v>
      </c>
      <c r="J14" s="98">
        <f t="shared" si="0"/>
        <v>0.55858465177323346</v>
      </c>
      <c r="K14" s="98" t="e">
        <f>+J14*(1+(1-$I$12)*$K$19)</f>
        <v>#REF!</v>
      </c>
      <c r="L14" s="38">
        <f t="shared" si="1"/>
        <v>0.23111170676930784</v>
      </c>
      <c r="N14" s="87">
        <v>38625</v>
      </c>
    </row>
    <row r="15" spans="1:53" s="22" customFormat="1" ht="12" customHeight="1">
      <c r="A15" s="86" t="s">
        <v>64</v>
      </c>
      <c r="B15" s="86" t="s">
        <v>62</v>
      </c>
      <c r="C15" s="103">
        <v>13.58</v>
      </c>
      <c r="D15" s="94">
        <f>+($C$15*145031080782)/1000000000</f>
        <v>1969.5220770195601</v>
      </c>
      <c r="E15" s="95">
        <f>+(94419+576053)/1000</f>
        <v>670.47199999999998</v>
      </c>
      <c r="F15" s="96">
        <f t="shared" si="2"/>
        <v>0.34042370371121322</v>
      </c>
      <c r="G15" s="96">
        <f t="shared" si="3"/>
        <v>0.25396723645567193</v>
      </c>
      <c r="H15" s="51">
        <v>0.77</v>
      </c>
      <c r="I15" s="97">
        <v>0.34</v>
      </c>
      <c r="J15" s="98">
        <f t="shared" si="0"/>
        <v>0.62873585226133288</v>
      </c>
      <c r="K15" s="98" t="e">
        <f>+J15*(1+(1-$I$12)*$K$19)</f>
        <v>#REF!</v>
      </c>
      <c r="L15" s="38">
        <f t="shared" si="1"/>
        <v>0.10358649431417588</v>
      </c>
      <c r="N15" s="87">
        <v>38625</v>
      </c>
    </row>
    <row r="16" spans="1:53" ht="12" hidden="1" customHeight="1">
      <c r="A16" s="29"/>
      <c r="B16" s="29"/>
      <c r="C16" s="29"/>
      <c r="D16" s="91"/>
      <c r="E16" s="91"/>
      <c r="F16" s="25"/>
      <c r="G16" s="25"/>
      <c r="H16" s="26"/>
      <c r="I16" s="92"/>
      <c r="J16" s="27"/>
      <c r="K16" s="27"/>
      <c r="N16" s="32"/>
    </row>
    <row r="17" spans="1:15" ht="12" hidden="1" customHeight="1">
      <c r="A17" s="29"/>
      <c r="B17" s="29"/>
      <c r="C17" s="29"/>
      <c r="D17" s="91"/>
      <c r="E17" s="91"/>
      <c r="F17" s="25"/>
      <c r="G17" s="25"/>
      <c r="H17" s="26"/>
      <c r="I17" s="25"/>
      <c r="J17" s="27"/>
      <c r="K17" s="27"/>
    </row>
    <row r="18" spans="1:15" ht="6" customHeight="1">
      <c r="A18" s="29"/>
      <c r="B18" s="29"/>
      <c r="C18" s="29"/>
      <c r="D18" s="91"/>
      <c r="E18" s="91"/>
      <c r="F18" s="25"/>
      <c r="G18" s="25"/>
      <c r="H18" s="26"/>
      <c r="I18" s="25"/>
      <c r="J18" s="27"/>
      <c r="K18" s="27"/>
    </row>
    <row r="19" spans="1:15" ht="12" customHeight="1">
      <c r="A19" s="29" t="s">
        <v>70</v>
      </c>
      <c r="B19" s="29"/>
      <c r="C19" s="29"/>
      <c r="D19" s="30"/>
      <c r="E19" s="30"/>
      <c r="F19" s="25"/>
      <c r="G19" s="25"/>
      <c r="H19" s="31"/>
      <c r="I19" s="33"/>
      <c r="J19" s="27"/>
      <c r="K19" s="102" t="e">
        <f>#REF!</f>
        <v>#REF!</v>
      </c>
    </row>
    <row r="20" spans="1:15" ht="5.25" customHeight="1" outlineLevel="1" thickBot="1">
      <c r="A20" s="29"/>
      <c r="B20" s="29"/>
      <c r="C20" s="29"/>
      <c r="D20" s="30"/>
      <c r="E20" s="30"/>
      <c r="F20" s="25"/>
      <c r="G20" s="25"/>
      <c r="H20" s="31"/>
      <c r="I20" s="33"/>
      <c r="J20" s="27"/>
      <c r="K20" s="27"/>
    </row>
    <row r="21" spans="1:15" ht="12" customHeight="1" outlineLevel="1" thickBot="1">
      <c r="A21" s="34" t="s">
        <v>67</v>
      </c>
      <c r="B21" s="35"/>
      <c r="C21" s="35"/>
      <c r="D21" s="104">
        <f>SUM(D9:D20)</f>
        <v>19013.309505832265</v>
      </c>
      <c r="E21" s="104">
        <f>SUM(E9:E20)</f>
        <v>14872.135999999999</v>
      </c>
      <c r="F21" s="100">
        <f>E21/D21</f>
        <v>0.78219607141187197</v>
      </c>
      <c r="G21" s="100">
        <f>F21/(1+F21)</f>
        <v>0.43889450995827251</v>
      </c>
      <c r="H21" s="101">
        <f>AVERAGE(H9:H15)</f>
        <v>0.60857142857142854</v>
      </c>
      <c r="I21" s="100">
        <f>AVERAGE(I9:I15)</f>
        <v>0.33999999999999997</v>
      </c>
      <c r="J21" s="105">
        <f>+H21/(1+(1-I21)*F21)</f>
        <v>0.40136630933469786</v>
      </c>
      <c r="K21" s="66">
        <f>+J21*(1+((1-$I$21)*$F$21))</f>
        <v>0.60857142857142854</v>
      </c>
      <c r="L21" s="2">
        <f>SUM(L9:L17)</f>
        <v>1</v>
      </c>
      <c r="M21" s="36" t="e">
        <f>((K9*L9)+(K10*L10))</f>
        <v>#REF!</v>
      </c>
    </row>
    <row r="22" spans="1:15" ht="12" customHeight="1" outlineLevel="1">
      <c r="D22" s="37"/>
      <c r="E22" s="37"/>
      <c r="F22" s="25" t="s">
        <v>8</v>
      </c>
      <c r="G22" s="25" t="s">
        <v>8</v>
      </c>
      <c r="H22" s="26" t="s">
        <v>8</v>
      </c>
      <c r="I22" s="33" t="s">
        <v>8</v>
      </c>
      <c r="J22" s="27" t="s">
        <v>8</v>
      </c>
      <c r="K22" s="38" t="s">
        <v>8</v>
      </c>
    </row>
    <row r="23" spans="1:15" ht="12" customHeight="1" thickBot="1">
      <c r="A23" s="2" t="s">
        <v>69</v>
      </c>
      <c r="F23" s="25" t="s">
        <v>8</v>
      </c>
      <c r="G23" s="25" t="s">
        <v>8</v>
      </c>
      <c r="H23" s="38" t="s">
        <v>8</v>
      </c>
      <c r="I23" s="39"/>
      <c r="J23" s="38"/>
      <c r="K23" s="38"/>
    </row>
    <row r="24" spans="1:15" ht="12" hidden="1" customHeight="1" thickBot="1">
      <c r="A24" s="22"/>
      <c r="D24" s="40" t="s">
        <v>8</v>
      </c>
      <c r="E24" s="1"/>
      <c r="J24" s="38"/>
      <c r="K24" s="38"/>
      <c r="L24" s="1"/>
      <c r="M24" s="1"/>
      <c r="N24" s="1"/>
    </row>
    <row r="25" spans="1:15" ht="12" customHeight="1" thickBot="1">
      <c r="D25" s="40" t="s">
        <v>8</v>
      </c>
      <c r="E25" s="1"/>
      <c r="H25" s="34" t="s">
        <v>34</v>
      </c>
      <c r="I25" s="35"/>
      <c r="J25" s="35"/>
      <c r="K25" s="41">
        <f>K21</f>
        <v>0.60857142857142854</v>
      </c>
      <c r="L25" s="1"/>
      <c r="M25" s="1"/>
      <c r="N25" s="1"/>
    </row>
    <row r="26" spans="1:15" ht="12" customHeight="1">
      <c r="D26" s="40" t="s">
        <v>8</v>
      </c>
      <c r="E26" s="1"/>
      <c r="K26" s="1"/>
      <c r="L26" s="1"/>
      <c r="M26" s="1"/>
      <c r="N26" s="1"/>
    </row>
    <row r="27" spans="1:15" ht="12" customHeight="1">
      <c r="A27" s="1"/>
      <c r="B27" s="1"/>
      <c r="C27" s="1"/>
      <c r="F27" s="1"/>
      <c r="G27" s="1"/>
      <c r="H27" s="1"/>
      <c r="O27" s="46"/>
    </row>
    <row r="28" spans="1:15" ht="12" customHeight="1">
      <c r="A28" s="2" t="s">
        <v>35</v>
      </c>
      <c r="D28" s="48"/>
      <c r="E28" s="48"/>
      <c r="O28" s="46"/>
    </row>
    <row r="29" spans="1:15" ht="12" customHeight="1">
      <c r="A29" s="2" t="s">
        <v>36</v>
      </c>
      <c r="F29" s="47"/>
      <c r="G29" s="47"/>
      <c r="H29" s="47"/>
      <c r="I29" s="47"/>
      <c r="J29" s="47"/>
      <c r="K29" s="47"/>
      <c r="L29" s="47"/>
      <c r="M29" s="47"/>
    </row>
    <row r="30" spans="1:15" ht="12" customHeight="1">
      <c r="A30" s="2" t="s">
        <v>37</v>
      </c>
      <c r="F30" s="47"/>
      <c r="G30" s="47"/>
      <c r="H30" s="47"/>
      <c r="I30" s="47"/>
      <c r="J30" s="47"/>
      <c r="K30" s="47"/>
      <c r="L30" s="47"/>
      <c r="M30" s="47"/>
    </row>
    <row r="31" spans="1:15" ht="12" customHeight="1">
      <c r="A31" s="2" t="s">
        <v>38</v>
      </c>
      <c r="F31" s="47"/>
      <c r="G31" s="47"/>
      <c r="H31" s="47"/>
      <c r="I31" s="47"/>
      <c r="J31" s="47"/>
      <c r="K31" s="47"/>
      <c r="L31" s="47"/>
      <c r="M31" s="47"/>
      <c r="O31" s="46"/>
    </row>
    <row r="32" spans="1:15" ht="12" customHeight="1">
      <c r="A32" s="49"/>
      <c r="F32" s="47"/>
      <c r="G32" s="47"/>
      <c r="H32" s="47"/>
      <c r="I32" s="47"/>
      <c r="J32" s="47"/>
      <c r="K32" s="47"/>
      <c r="L32" s="47"/>
      <c r="M32" s="47"/>
      <c r="O32" s="46"/>
    </row>
    <row r="33" spans="1:30" ht="12" customHeight="1">
      <c r="A33" s="2" t="s">
        <v>39</v>
      </c>
      <c r="D33" s="1"/>
      <c r="E33" s="1"/>
      <c r="O33" s="46"/>
      <c r="AA33" s="25"/>
      <c r="AB33" s="50"/>
      <c r="AC33" s="50"/>
      <c r="AD33" s="50"/>
    </row>
    <row r="34" spans="1:30" s="1" customFormat="1" ht="12" customHeight="1">
      <c r="A34" s="56"/>
      <c r="Z34" s="43"/>
      <c r="AA34" s="43"/>
      <c r="AC34" s="44"/>
      <c r="AD34" s="44"/>
    </row>
    <row r="35" spans="1:30" s="1" customFormat="1" ht="12" customHeight="1">
      <c r="Z35" s="44"/>
    </row>
    <row r="36" spans="1:30" s="1" customFormat="1" ht="12" customHeight="1">
      <c r="Z36" s="44"/>
    </row>
    <row r="37" spans="1:30" s="1" customFormat="1" ht="12" customHeight="1">
      <c r="A37" s="56"/>
      <c r="C37" s="22" t="s">
        <v>45</v>
      </c>
      <c r="G37" s="57"/>
      <c r="H37" s="57"/>
      <c r="K37" s="58"/>
    </row>
    <row r="38" spans="1:30" s="1" customFormat="1" ht="12" customHeight="1">
      <c r="A38" s="22" t="s">
        <v>25</v>
      </c>
      <c r="B38" s="2"/>
      <c r="C38" s="45" t="s">
        <v>44</v>
      </c>
      <c r="D38" s="45" t="s">
        <v>22</v>
      </c>
      <c r="G38" s="59"/>
      <c r="H38" s="59"/>
      <c r="I38" s="51"/>
      <c r="K38" s="59"/>
    </row>
    <row r="39" spans="1:30" s="1" customFormat="1" ht="12" customHeight="1">
      <c r="A39" s="28" t="s">
        <v>26</v>
      </c>
      <c r="B39" s="29" t="s">
        <v>27</v>
      </c>
      <c r="C39" s="67">
        <v>60</v>
      </c>
      <c r="D39" s="67">
        <v>0.17</v>
      </c>
      <c r="G39" s="51"/>
      <c r="H39" s="51"/>
      <c r="I39" s="45"/>
    </row>
    <row r="40" spans="1:30" s="1" customFormat="1" ht="12" customHeight="1">
      <c r="A40" s="29" t="s">
        <v>28</v>
      </c>
      <c r="B40" s="29" t="s">
        <v>29</v>
      </c>
      <c r="C40" s="67">
        <v>18.350000000000001</v>
      </c>
      <c r="D40" s="67">
        <v>0.3</v>
      </c>
      <c r="G40" s="51"/>
      <c r="H40" s="51"/>
      <c r="I40" s="45"/>
    </row>
    <row r="41" spans="1:30" s="1" customFormat="1" ht="12" customHeight="1">
      <c r="A41" s="29" t="s">
        <v>30</v>
      </c>
      <c r="B41" s="29" t="s">
        <v>31</v>
      </c>
      <c r="C41" s="67">
        <v>21</v>
      </c>
      <c r="D41" s="67">
        <v>0.25</v>
      </c>
      <c r="F41" s="54"/>
      <c r="G41" s="54"/>
      <c r="H41" s="54"/>
      <c r="I41" s="61"/>
    </row>
    <row r="42" spans="1:30" s="1" customFormat="1" ht="12" customHeight="1">
      <c r="A42" s="29" t="s">
        <v>32</v>
      </c>
      <c r="B42" s="29" t="s">
        <v>33</v>
      </c>
      <c r="C42" s="67">
        <v>24.23</v>
      </c>
      <c r="D42" s="67">
        <v>1.17</v>
      </c>
      <c r="F42" s="54"/>
      <c r="G42" s="54"/>
      <c r="H42" s="54"/>
      <c r="I42" s="45"/>
    </row>
    <row r="43" spans="1:30" s="1" customFormat="1" ht="12" customHeight="1">
      <c r="A43" s="29" t="s">
        <v>65</v>
      </c>
      <c r="B43" s="29" t="s">
        <v>66</v>
      </c>
      <c r="C43" s="67">
        <v>12.65</v>
      </c>
      <c r="D43" s="67">
        <v>0</v>
      </c>
      <c r="F43" s="54"/>
      <c r="G43" s="54"/>
      <c r="H43" s="54"/>
      <c r="I43" s="45"/>
    </row>
    <row r="44" spans="1:30" s="1" customFormat="1" ht="12" customHeight="1">
      <c r="A44" s="29" t="s">
        <v>63</v>
      </c>
      <c r="B44" s="29" t="s">
        <v>61</v>
      </c>
      <c r="C44" s="67">
        <v>84</v>
      </c>
      <c r="D44" s="67">
        <v>0.85</v>
      </c>
      <c r="F44" s="54"/>
      <c r="G44" s="54"/>
      <c r="H44" s="54"/>
      <c r="I44" s="45"/>
    </row>
    <row r="45" spans="1:30" s="1" customFormat="1" ht="12" customHeight="1">
      <c r="A45" s="29" t="s">
        <v>64</v>
      </c>
      <c r="B45" s="29" t="s">
        <v>62</v>
      </c>
      <c r="C45" s="67">
        <v>19.39</v>
      </c>
      <c r="D45" s="67">
        <v>0.68</v>
      </c>
      <c r="F45" s="54"/>
      <c r="G45" s="54"/>
      <c r="H45" s="54"/>
      <c r="I45" s="45"/>
    </row>
    <row r="46" spans="1:30" s="1" customFormat="1" ht="12" customHeight="1">
      <c r="C46" s="67"/>
      <c r="D46" s="67"/>
      <c r="G46" s="55"/>
      <c r="H46" s="54"/>
      <c r="I46" s="45"/>
    </row>
    <row r="47" spans="1:30" s="1" customFormat="1" ht="12" customHeight="1">
      <c r="C47" s="67"/>
      <c r="D47" s="67"/>
      <c r="G47" s="53"/>
      <c r="H47" s="54"/>
      <c r="I47" s="45"/>
    </row>
    <row r="48" spans="1:30" s="1" customFormat="1" ht="12" customHeight="1">
      <c r="G48" s="53"/>
      <c r="H48" s="54"/>
      <c r="I48" s="45"/>
    </row>
    <row r="49" spans="1:10" s="1" customFormat="1" ht="12" customHeight="1">
      <c r="A49" s="42"/>
      <c r="G49" s="53"/>
      <c r="H49" s="54"/>
      <c r="I49" s="45"/>
    </row>
    <row r="50" spans="1:10" s="1" customFormat="1" ht="12" customHeight="1">
      <c r="A50" s="42"/>
      <c r="G50" s="53"/>
      <c r="H50" s="54"/>
      <c r="I50" s="45"/>
    </row>
    <row r="51" spans="1:10" s="1" customFormat="1" ht="12" customHeight="1">
      <c r="A51" s="60"/>
      <c r="G51" s="54"/>
      <c r="H51" s="54"/>
      <c r="I51" s="45"/>
    </row>
    <row r="52" spans="1:10" s="1" customFormat="1" ht="12" customHeight="1">
      <c r="G52" s="54"/>
      <c r="H52" s="54"/>
      <c r="I52" s="45"/>
    </row>
    <row r="53" spans="1:10" s="1" customFormat="1" ht="12" customHeight="1">
      <c r="A53" s="60"/>
      <c r="G53" s="54"/>
      <c r="H53" s="54"/>
      <c r="I53" s="45"/>
    </row>
    <row r="54" spans="1:10" s="1" customFormat="1" ht="12" customHeight="1">
      <c r="G54" s="54"/>
      <c r="H54" s="54"/>
      <c r="I54" s="45"/>
    </row>
    <row r="55" spans="1:10" s="1" customFormat="1" ht="12" customHeight="1">
      <c r="A55" s="60"/>
      <c r="G55" s="54"/>
      <c r="H55" s="54"/>
      <c r="I55" s="45"/>
    </row>
    <row r="56" spans="1:10" s="1" customFormat="1" ht="12" customHeight="1">
      <c r="G56" s="55"/>
      <c r="H56" s="55"/>
      <c r="I56" s="45"/>
      <c r="J56" s="55"/>
    </row>
    <row r="57" spans="1:10" s="1" customFormat="1" ht="12" customHeight="1">
      <c r="G57" s="45"/>
      <c r="H57" s="45"/>
      <c r="I57" s="45"/>
      <c r="J57" s="45"/>
    </row>
    <row r="58" spans="1:10" s="1" customFormat="1" ht="12" customHeight="1">
      <c r="G58" s="45"/>
      <c r="H58" s="45"/>
      <c r="I58" s="45"/>
      <c r="J58" s="45"/>
    </row>
    <row r="59" spans="1:10" s="1" customFormat="1" ht="12" customHeight="1">
      <c r="A59" s="42"/>
      <c r="G59" s="53"/>
      <c r="H59" s="53"/>
      <c r="I59" s="45"/>
      <c r="J59" s="45"/>
    </row>
    <row r="60" spans="1:10" s="1" customFormat="1" ht="12" customHeight="1">
      <c r="A60" s="42"/>
      <c r="G60" s="53"/>
      <c r="H60" s="53"/>
      <c r="I60" s="45"/>
      <c r="J60" s="45"/>
    </row>
    <row r="61" spans="1:10" s="1" customFormat="1" ht="12" customHeight="1">
      <c r="A61" s="42"/>
      <c r="G61" s="62"/>
      <c r="H61" s="63"/>
      <c r="I61" s="45"/>
      <c r="J61" s="45"/>
    </row>
    <row r="62" spans="1:10" s="1" customFormat="1" ht="12" customHeight="1">
      <c r="G62" s="53"/>
      <c r="H62" s="53"/>
      <c r="I62" s="45"/>
      <c r="J62" s="45"/>
    </row>
    <row r="63" spans="1:10" s="1" customFormat="1" ht="12" customHeight="1">
      <c r="A63" s="60"/>
      <c r="G63" s="62"/>
      <c r="H63" s="55"/>
      <c r="I63" s="45"/>
      <c r="J63" s="45"/>
    </row>
    <row r="64" spans="1:10" s="1" customFormat="1" ht="12" customHeight="1">
      <c r="G64" s="62"/>
      <c r="H64" s="53"/>
      <c r="I64" s="45"/>
      <c r="J64" s="45"/>
    </row>
    <row r="65" spans="1:10" s="1" customFormat="1" ht="12" customHeight="1">
      <c r="A65" s="60"/>
      <c r="G65" s="62"/>
      <c r="H65" s="55"/>
      <c r="I65" s="45"/>
      <c r="J65" s="45"/>
    </row>
    <row r="66" spans="1:10" s="1" customFormat="1" ht="12" customHeight="1"/>
    <row r="67" spans="1:10" s="1" customFormat="1" ht="12" customHeight="1">
      <c r="H67" s="61"/>
      <c r="I67" s="61"/>
    </row>
    <row r="68" spans="1:10" s="1" customFormat="1" ht="12" customHeight="1">
      <c r="H68" s="61"/>
      <c r="I68" s="61"/>
    </row>
    <row r="69" spans="1:10" s="1" customFormat="1" ht="12" customHeight="1">
      <c r="H69" s="61"/>
      <c r="I69" s="61"/>
    </row>
    <row r="70" spans="1:10" s="1" customFormat="1" ht="12" customHeight="1">
      <c r="A70" s="64"/>
      <c r="I70" s="61"/>
      <c r="J70" s="61"/>
    </row>
    <row r="71" spans="1:10" ht="12" customHeight="1">
      <c r="I71" s="52"/>
      <c r="J71" s="52"/>
    </row>
    <row r="72" spans="1:10" ht="12" customHeight="1">
      <c r="I72" s="52"/>
      <c r="J72" s="52"/>
    </row>
    <row r="73" spans="1:10" ht="12" customHeight="1">
      <c r="I73" s="52"/>
      <c r="J73" s="52"/>
    </row>
    <row r="74" spans="1:10" ht="12" customHeight="1"/>
    <row r="75" spans="1:10" ht="12" customHeight="1"/>
    <row r="76" spans="1:10" ht="12" customHeight="1"/>
    <row r="77" spans="1:10" ht="12" customHeight="1"/>
    <row r="78" spans="1:10" ht="12" customHeight="1"/>
  </sheetData>
  <phoneticPr fontId="5" type="noConversion"/>
  <hyperlinks>
    <hyperlink ref="Q9" r:id="rId1"/>
    <hyperlink ref="Q10" r:id="rId2"/>
  </hyperlinks>
  <pageMargins left="0.78740157499999996" right="0.78740157499999996" top="0.984251969" bottom="0.984251969" header="0.49212598499999999" footer="0.49212598499999999"/>
  <pageSetup orientation="portrait" r:id="rId3"/>
  <headerFooter alignWithMargins="0"/>
  <drawing r:id="rId4"/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D2" sqref="D2"/>
    </sheetView>
  </sheetViews>
  <sheetFormatPr defaultRowHeight="12.75"/>
  <cols>
    <col min="1" max="1" width="15" style="125" bestFit="1" customWidth="1"/>
    <col min="2" max="2" width="7.28515625" style="125" bestFit="1" customWidth="1"/>
    <col min="3" max="16384" width="9.140625" style="125"/>
  </cols>
  <sheetData>
    <row r="1" spans="1:6">
      <c r="A1" s="239" t="s">
        <v>188</v>
      </c>
      <c r="B1" s="239"/>
      <c r="D1" s="169" t="s">
        <v>23</v>
      </c>
      <c r="E1" s="239" t="s">
        <v>202</v>
      </c>
      <c r="F1" s="240"/>
    </row>
    <row r="2" spans="1:6">
      <c r="A2" s="210" t="s">
        <v>263</v>
      </c>
      <c r="B2" s="211">
        <v>0.06</v>
      </c>
      <c r="D2" s="171">
        <f>AVERAGE(B2:B18)</f>
        <v>6.4411764705882335E-2</v>
      </c>
      <c r="E2" s="239" t="s">
        <v>196</v>
      </c>
      <c r="F2" s="239"/>
    </row>
    <row r="3" spans="1:6">
      <c r="A3" s="210" t="s">
        <v>264</v>
      </c>
      <c r="B3" s="211">
        <v>0.06</v>
      </c>
    </row>
    <row r="4" spans="1:6">
      <c r="A4" s="210" t="s">
        <v>208</v>
      </c>
      <c r="B4" s="212">
        <v>0.06</v>
      </c>
    </row>
    <row r="5" spans="1:6">
      <c r="A5" s="210" t="s">
        <v>209</v>
      </c>
      <c r="B5" s="212">
        <v>0.06</v>
      </c>
    </row>
    <row r="6" spans="1:6">
      <c r="A6" s="208" t="s">
        <v>162</v>
      </c>
      <c r="B6" s="168">
        <v>6.25E-2</v>
      </c>
    </row>
    <row r="7" spans="1:6">
      <c r="A7" s="208" t="s">
        <v>163</v>
      </c>
      <c r="B7" s="168">
        <v>6.25E-2</v>
      </c>
    </row>
    <row r="8" spans="1:6">
      <c r="A8" s="208" t="s">
        <v>164</v>
      </c>
      <c r="B8" s="168">
        <v>6.25E-2</v>
      </c>
    </row>
    <row r="9" spans="1:6">
      <c r="A9" s="208" t="s">
        <v>165</v>
      </c>
      <c r="B9" s="168">
        <v>6.25E-2</v>
      </c>
    </row>
    <row r="10" spans="1:6">
      <c r="A10" s="208" t="s">
        <v>166</v>
      </c>
      <c r="B10" s="168">
        <v>6.25E-2</v>
      </c>
    </row>
    <row r="11" spans="1:6">
      <c r="A11" s="208" t="s">
        <v>167</v>
      </c>
      <c r="B11" s="168">
        <v>6.25E-2</v>
      </c>
    </row>
    <row r="12" spans="1:6">
      <c r="A12" s="208" t="s">
        <v>168</v>
      </c>
      <c r="B12" s="168">
        <v>6.25E-2</v>
      </c>
    </row>
    <row r="13" spans="1:6">
      <c r="A13" s="208" t="s">
        <v>169</v>
      </c>
      <c r="B13" s="168">
        <v>6.25E-2</v>
      </c>
    </row>
    <row r="14" spans="1:6">
      <c r="A14" s="208" t="s">
        <v>170</v>
      </c>
      <c r="B14" s="168">
        <v>6.5000000000000002E-2</v>
      </c>
    </row>
    <row r="15" spans="1:6">
      <c r="A15" s="208" t="s">
        <v>171</v>
      </c>
      <c r="B15" s="168">
        <v>6.5000000000000002E-2</v>
      </c>
    </row>
    <row r="16" spans="1:6">
      <c r="A16" s="208" t="s">
        <v>172</v>
      </c>
      <c r="B16" s="168">
        <v>6.8500000000000005E-2</v>
      </c>
    </row>
    <row r="17" spans="1:2">
      <c r="A17" s="208" t="s">
        <v>173</v>
      </c>
      <c r="B17" s="168">
        <v>7.4999999999999997E-2</v>
      </c>
    </row>
    <row r="18" spans="1:2">
      <c r="A18" s="208" t="s">
        <v>174</v>
      </c>
      <c r="B18" s="168">
        <v>8.1500000000000003E-2</v>
      </c>
    </row>
    <row r="19" spans="1:2">
      <c r="A19" s="208" t="s">
        <v>175</v>
      </c>
      <c r="B19" s="167">
        <v>0.09</v>
      </c>
    </row>
    <row r="20" spans="1:2">
      <c r="A20" s="208" t="s">
        <v>176</v>
      </c>
      <c r="B20" s="168">
        <v>9.7500000000000003E-2</v>
      </c>
    </row>
    <row r="21" spans="1:2">
      <c r="A21" s="208" t="s">
        <v>177</v>
      </c>
      <c r="B21" s="168">
        <v>9.7500000000000003E-2</v>
      </c>
    </row>
    <row r="22" spans="1:2">
      <c r="A22" s="208" t="s">
        <v>178</v>
      </c>
      <c r="B22" s="168">
        <v>9.7500000000000003E-2</v>
      </c>
    </row>
    <row r="23" spans="1:2">
      <c r="A23" s="208" t="s">
        <v>179</v>
      </c>
      <c r="B23" s="168">
        <v>9.7500000000000003E-2</v>
      </c>
    </row>
    <row r="24" spans="1:2">
      <c r="A24" s="208" t="s">
        <v>180</v>
      </c>
      <c r="B24" s="168">
        <v>9.7500000000000003E-2</v>
      </c>
    </row>
    <row r="25" spans="1:2">
      <c r="A25" s="208" t="s">
        <v>181</v>
      </c>
      <c r="B25" s="168">
        <v>9.7500000000000003E-2</v>
      </c>
    </row>
    <row r="26" spans="1:2">
      <c r="A26" s="208" t="s">
        <v>182</v>
      </c>
      <c r="B26" s="168">
        <v>9.7500000000000003E-2</v>
      </c>
    </row>
    <row r="27" spans="1:2">
      <c r="A27" s="208" t="s">
        <v>183</v>
      </c>
      <c r="B27" s="167">
        <v>0.1</v>
      </c>
    </row>
    <row r="28" spans="1:2">
      <c r="A28" s="208" t="s">
        <v>184</v>
      </c>
      <c r="B28" s="167">
        <v>0.11</v>
      </c>
    </row>
    <row r="29" spans="1:2">
      <c r="A29" s="208" t="s">
        <v>185</v>
      </c>
      <c r="B29" s="167">
        <v>0.12</v>
      </c>
    </row>
    <row r="30" spans="1:2">
      <c r="A30" s="208" t="s">
        <v>186</v>
      </c>
      <c r="B30" s="167">
        <v>0.12</v>
      </c>
    </row>
    <row r="31" spans="1:2">
      <c r="A31" s="208" t="s">
        <v>187</v>
      </c>
      <c r="B31" s="167">
        <v>0.11</v>
      </c>
    </row>
  </sheetData>
  <mergeCells count="3">
    <mergeCell ref="A1:B1"/>
    <mergeCell ref="E2:F2"/>
    <mergeCell ref="E1:F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65"/>
  <sheetViews>
    <sheetView topLeftCell="A238" workbookViewId="0">
      <selection activeCell="B4" sqref="B4"/>
    </sheetView>
  </sheetViews>
  <sheetFormatPr defaultRowHeight="12.75"/>
  <cols>
    <col min="1" max="1" width="14.85546875" style="125" customWidth="1"/>
    <col min="2" max="2" width="16.7109375" style="125" customWidth="1"/>
    <col min="3" max="3" width="9.140625" style="125"/>
    <col min="4" max="4" width="17.140625" style="125" customWidth="1"/>
    <col min="5" max="5" width="19.140625" style="125" customWidth="1"/>
    <col min="6" max="6" width="9.140625" style="125"/>
    <col min="7" max="7" width="14.85546875" style="125" customWidth="1"/>
    <col min="8" max="8" width="9.140625" style="125"/>
    <col min="9" max="9" width="10.140625" style="125" bestFit="1" customWidth="1"/>
    <col min="10" max="16" width="9.140625" style="125"/>
    <col min="17" max="17" width="10.140625" style="125" bestFit="1" customWidth="1"/>
    <col min="18" max="16384" width="9.140625" style="125"/>
  </cols>
  <sheetData>
    <row r="1" spans="1:9">
      <c r="A1" s="187" t="s">
        <v>93</v>
      </c>
      <c r="D1" s="187" t="s">
        <v>199</v>
      </c>
      <c r="F1" s="170"/>
      <c r="G1" s="187" t="s">
        <v>205</v>
      </c>
    </row>
    <row r="2" spans="1:9">
      <c r="F2" s="170"/>
    </row>
    <row r="3" spans="1:9">
      <c r="A3" s="169" t="s">
        <v>75</v>
      </c>
      <c r="B3" s="229" t="s">
        <v>197</v>
      </c>
      <c r="D3" s="169" t="s">
        <v>75</v>
      </c>
      <c r="E3" s="229" t="s">
        <v>197</v>
      </c>
      <c r="F3" s="213"/>
      <c r="G3" s="169" t="s">
        <v>75</v>
      </c>
      <c r="H3" s="239" t="s">
        <v>197</v>
      </c>
      <c r="I3" s="239"/>
    </row>
    <row r="4" spans="1:9">
      <c r="A4" s="215" t="s">
        <v>327</v>
      </c>
      <c r="B4" s="230">
        <f>AVERAGE(B8:B264)</f>
        <v>3.4472332015810285</v>
      </c>
      <c r="D4" s="215" t="s">
        <v>327</v>
      </c>
      <c r="E4" s="230">
        <f>AVERAGE(E8:E264)</f>
        <v>4.3479446640316208</v>
      </c>
      <c r="F4" s="214"/>
      <c r="G4" s="215" t="s">
        <v>327</v>
      </c>
      <c r="H4" s="243">
        <f>AVERAGE(H8:H261)</f>
        <v>1.4891444881889768</v>
      </c>
      <c r="I4" s="243"/>
    </row>
    <row r="5" spans="1:9">
      <c r="F5" s="170"/>
    </row>
    <row r="6" spans="1:9">
      <c r="A6" s="241" t="s">
        <v>94</v>
      </c>
      <c r="B6" s="242"/>
      <c r="D6" s="241" t="s">
        <v>198</v>
      </c>
      <c r="E6" s="242"/>
      <c r="G6" s="241" t="s">
        <v>240</v>
      </c>
      <c r="H6" s="242"/>
    </row>
    <row r="7" spans="1:9">
      <c r="A7" s="149" t="s">
        <v>75</v>
      </c>
      <c r="B7" s="149"/>
      <c r="D7" s="149" t="s">
        <v>75</v>
      </c>
      <c r="E7" s="149" t="s">
        <v>95</v>
      </c>
      <c r="G7" s="169" t="s">
        <v>75</v>
      </c>
      <c r="H7" s="169" t="s">
        <v>96</v>
      </c>
    </row>
    <row r="8" spans="1:9">
      <c r="A8" s="236">
        <v>40409</v>
      </c>
      <c r="B8" s="232">
        <v>2.58</v>
      </c>
      <c r="C8" s="233"/>
      <c r="D8" s="236">
        <v>40409</v>
      </c>
      <c r="E8" s="232">
        <v>3.66</v>
      </c>
      <c r="F8" s="233"/>
      <c r="G8" s="237">
        <v>40409</v>
      </c>
      <c r="H8" s="234">
        <v>1.0758000000000001</v>
      </c>
      <c r="I8" s="188"/>
    </row>
    <row r="9" spans="1:9">
      <c r="A9" s="236">
        <v>40408</v>
      </c>
      <c r="B9" s="232">
        <v>2.64</v>
      </c>
      <c r="C9" s="233"/>
      <c r="D9" s="236">
        <v>40408</v>
      </c>
      <c r="E9" s="232">
        <v>3.73</v>
      </c>
      <c r="F9" s="233"/>
      <c r="G9" s="237">
        <v>40408</v>
      </c>
      <c r="H9" s="234">
        <v>1.0998000000000001</v>
      </c>
      <c r="I9" s="188"/>
    </row>
    <row r="10" spans="1:9">
      <c r="A10" s="236">
        <v>40407</v>
      </c>
      <c r="B10" s="232">
        <v>2.64</v>
      </c>
      <c r="C10" s="233"/>
      <c r="D10" s="236">
        <v>40407</v>
      </c>
      <c r="E10" s="232">
        <v>3.77</v>
      </c>
      <c r="F10" s="233"/>
      <c r="G10" s="237">
        <v>40407</v>
      </c>
      <c r="H10" s="234">
        <v>1.0726</v>
      </c>
      <c r="I10" s="188"/>
    </row>
    <row r="11" spans="1:9">
      <c r="A11" s="236">
        <v>40406</v>
      </c>
      <c r="B11" s="232">
        <v>2.58</v>
      </c>
      <c r="C11" s="233"/>
      <c r="D11" s="236">
        <v>40406</v>
      </c>
      <c r="E11" s="232">
        <v>3.72</v>
      </c>
      <c r="F11" s="233"/>
      <c r="G11" s="237">
        <v>40406</v>
      </c>
      <c r="H11" s="234">
        <v>1.0182</v>
      </c>
      <c r="I11" s="188"/>
    </row>
    <row r="12" spans="1:9">
      <c r="A12" s="236">
        <v>40403</v>
      </c>
      <c r="B12" s="232">
        <v>2.68</v>
      </c>
      <c r="C12" s="233"/>
      <c r="D12" s="236">
        <v>40403</v>
      </c>
      <c r="E12" s="232">
        <v>3.87</v>
      </c>
      <c r="F12" s="233"/>
      <c r="G12" s="237">
        <v>40403</v>
      </c>
      <c r="H12" s="234">
        <v>1.0854999999999999</v>
      </c>
      <c r="I12" s="188"/>
    </row>
    <row r="13" spans="1:9">
      <c r="A13" s="236">
        <v>40402</v>
      </c>
      <c r="B13" s="232">
        <v>2.74</v>
      </c>
      <c r="C13" s="233"/>
      <c r="D13" s="236">
        <v>40402</v>
      </c>
      <c r="E13" s="232">
        <v>3.94</v>
      </c>
      <c r="F13" s="233"/>
      <c r="G13" s="237">
        <v>40402</v>
      </c>
      <c r="H13" s="234">
        <v>1.1051</v>
      </c>
      <c r="I13" s="188"/>
    </row>
    <row r="14" spans="1:9">
      <c r="A14" s="236">
        <v>40401</v>
      </c>
      <c r="B14" s="232">
        <v>2.72</v>
      </c>
      <c r="C14" s="233"/>
      <c r="D14" s="236">
        <v>40401</v>
      </c>
      <c r="E14" s="232">
        <v>3.93</v>
      </c>
      <c r="F14" s="233"/>
      <c r="G14" s="237">
        <v>40401</v>
      </c>
      <c r="H14" s="234">
        <v>1.0286999999999999</v>
      </c>
      <c r="I14" s="188"/>
    </row>
    <row r="15" spans="1:9">
      <c r="A15" s="236">
        <v>40400</v>
      </c>
      <c r="B15" s="232">
        <v>2.79</v>
      </c>
      <c r="C15" s="233"/>
      <c r="D15" s="236">
        <v>40400</v>
      </c>
      <c r="E15" s="232">
        <v>4</v>
      </c>
      <c r="F15" s="233"/>
      <c r="G15" s="237">
        <v>40400</v>
      </c>
      <c r="H15" s="234">
        <v>1.0469999999999999</v>
      </c>
      <c r="I15" s="188"/>
    </row>
    <row r="16" spans="1:9">
      <c r="A16" s="236">
        <v>40399</v>
      </c>
      <c r="B16" s="232">
        <v>2.86</v>
      </c>
      <c r="C16" s="233"/>
      <c r="D16" s="236">
        <v>40399</v>
      </c>
      <c r="E16" s="232">
        <v>4.01</v>
      </c>
      <c r="F16" s="233"/>
      <c r="G16" s="237">
        <v>40399</v>
      </c>
      <c r="H16" s="234">
        <v>1.1437999999999999</v>
      </c>
      <c r="I16" s="188"/>
    </row>
    <row r="17" spans="1:9">
      <c r="A17" s="236">
        <v>40396</v>
      </c>
      <c r="B17" s="232">
        <v>2.86</v>
      </c>
      <c r="C17" s="233"/>
      <c r="D17" s="236">
        <v>40396</v>
      </c>
      <c r="E17" s="232">
        <v>4</v>
      </c>
      <c r="F17" s="233"/>
      <c r="G17" s="237">
        <v>40396</v>
      </c>
      <c r="H17" s="234">
        <v>1.1368</v>
      </c>
      <c r="I17" s="188"/>
    </row>
    <row r="18" spans="1:9">
      <c r="A18" s="236">
        <v>40395</v>
      </c>
      <c r="B18" s="232">
        <v>2.94</v>
      </c>
      <c r="C18" s="233"/>
      <c r="D18" s="236">
        <v>40395</v>
      </c>
      <c r="E18" s="232">
        <v>4.05</v>
      </c>
      <c r="F18" s="233"/>
      <c r="G18" s="237">
        <v>40395</v>
      </c>
      <c r="H18" s="234">
        <v>1.1666000000000001</v>
      </c>
      <c r="I18" s="188"/>
    </row>
    <row r="19" spans="1:9">
      <c r="A19" s="236">
        <v>40394</v>
      </c>
      <c r="B19" s="232">
        <v>2.98</v>
      </c>
      <c r="C19" s="233"/>
      <c r="D19" s="236">
        <v>40394</v>
      </c>
      <c r="E19" s="232">
        <v>4.07</v>
      </c>
      <c r="F19" s="233"/>
      <c r="G19" s="237">
        <v>40394</v>
      </c>
      <c r="H19" s="234">
        <v>1.2030000000000001</v>
      </c>
      <c r="I19" s="188"/>
    </row>
    <row r="20" spans="1:9">
      <c r="A20" s="236">
        <v>40393</v>
      </c>
      <c r="B20" s="232">
        <v>2.94</v>
      </c>
      <c r="C20" s="233"/>
      <c r="D20" s="236">
        <v>40393</v>
      </c>
      <c r="E20" s="232">
        <v>4.04</v>
      </c>
      <c r="F20" s="233"/>
      <c r="G20" s="237">
        <v>40393</v>
      </c>
      <c r="H20" s="234">
        <v>1.1581999999999999</v>
      </c>
      <c r="I20" s="188"/>
    </row>
    <row r="21" spans="1:9">
      <c r="A21" s="236">
        <v>40392</v>
      </c>
      <c r="B21" s="232">
        <v>2.99</v>
      </c>
      <c r="C21" s="233"/>
      <c r="D21" s="236">
        <v>40392</v>
      </c>
      <c r="E21" s="232">
        <v>4.0599999999999996</v>
      </c>
      <c r="F21" s="233"/>
      <c r="G21" s="237">
        <v>40392</v>
      </c>
      <c r="H21" s="234">
        <v>1.226</v>
      </c>
      <c r="I21" s="188"/>
    </row>
    <row r="22" spans="1:9">
      <c r="A22" s="236">
        <v>40389</v>
      </c>
      <c r="B22" s="232">
        <v>2.94</v>
      </c>
      <c r="C22" s="233"/>
      <c r="D22" s="236">
        <v>40389</v>
      </c>
      <c r="E22" s="232">
        <v>3.98</v>
      </c>
      <c r="F22" s="233"/>
      <c r="G22" s="237">
        <v>40389</v>
      </c>
      <c r="H22" s="234">
        <v>1.2221</v>
      </c>
      <c r="I22" s="188"/>
    </row>
    <row r="23" spans="1:9">
      <c r="A23" s="236">
        <v>40388</v>
      </c>
      <c r="B23" s="232">
        <v>3.03</v>
      </c>
      <c r="C23" s="233"/>
      <c r="D23" s="236">
        <v>40388</v>
      </c>
      <c r="E23" s="232">
        <v>4.08</v>
      </c>
      <c r="F23" s="233"/>
      <c r="G23" s="237">
        <v>40388</v>
      </c>
      <c r="H23" s="234">
        <v>1.3069</v>
      </c>
      <c r="I23" s="188"/>
    </row>
    <row r="24" spans="1:9">
      <c r="A24" s="236">
        <v>40387</v>
      </c>
      <c r="B24" s="232">
        <v>3.03</v>
      </c>
      <c r="C24" s="233"/>
      <c r="D24" s="236">
        <v>40387</v>
      </c>
      <c r="E24" s="232">
        <v>4.07</v>
      </c>
      <c r="F24" s="233"/>
      <c r="G24" s="237">
        <v>40387</v>
      </c>
      <c r="H24" s="234">
        <v>1.3142</v>
      </c>
      <c r="I24" s="188"/>
    </row>
    <row r="25" spans="1:9">
      <c r="A25" s="236">
        <v>40386</v>
      </c>
      <c r="B25" s="232">
        <v>3.08</v>
      </c>
      <c r="C25" s="233"/>
      <c r="D25" s="236">
        <v>40386</v>
      </c>
      <c r="E25" s="232">
        <v>4.08</v>
      </c>
      <c r="F25" s="233"/>
      <c r="G25" s="237">
        <v>40386</v>
      </c>
      <c r="H25" s="234">
        <v>1.3435999999999999</v>
      </c>
      <c r="I25" s="188"/>
    </row>
    <row r="26" spans="1:9">
      <c r="A26" s="236">
        <v>40385</v>
      </c>
      <c r="B26" s="232">
        <v>3.03</v>
      </c>
      <c r="C26" s="233"/>
      <c r="D26" s="236">
        <v>40385</v>
      </c>
      <c r="E26" s="232">
        <v>4.03</v>
      </c>
      <c r="F26" s="233"/>
      <c r="G26" s="237">
        <v>40385</v>
      </c>
      <c r="H26" s="234">
        <v>1.3294999999999999</v>
      </c>
      <c r="I26" s="188"/>
    </row>
    <row r="27" spans="1:9">
      <c r="A27" s="236">
        <v>40382</v>
      </c>
      <c r="B27" s="232">
        <v>3.02</v>
      </c>
      <c r="C27" s="233"/>
      <c r="D27" s="236">
        <v>40382</v>
      </c>
      <c r="E27" s="232">
        <v>4.01</v>
      </c>
      <c r="F27" s="233"/>
      <c r="G27" s="237">
        <v>40382</v>
      </c>
      <c r="H27" s="234">
        <v>1.3359000000000001</v>
      </c>
      <c r="I27" s="188"/>
    </row>
    <row r="28" spans="1:9">
      <c r="A28" s="236">
        <v>40381</v>
      </c>
      <c r="B28" s="232">
        <v>2.96</v>
      </c>
      <c r="C28" s="233"/>
      <c r="D28" s="236">
        <v>40381</v>
      </c>
      <c r="E28" s="232">
        <v>3.95</v>
      </c>
      <c r="F28" s="233"/>
      <c r="G28" s="237">
        <v>40381</v>
      </c>
      <c r="H28" s="234">
        <v>1.2882</v>
      </c>
      <c r="I28" s="188"/>
    </row>
    <row r="29" spans="1:9">
      <c r="A29" s="236">
        <v>40380</v>
      </c>
      <c r="B29" s="232">
        <v>2.9</v>
      </c>
      <c r="C29" s="233"/>
      <c r="D29" s="236">
        <v>40380</v>
      </c>
      <c r="E29" s="232">
        <v>3.89</v>
      </c>
      <c r="F29" s="233"/>
      <c r="G29" s="237">
        <v>40380</v>
      </c>
      <c r="H29" s="234">
        <v>1.2930999999999999</v>
      </c>
      <c r="I29" s="188"/>
    </row>
    <row r="30" spans="1:9">
      <c r="A30" s="236">
        <v>40379</v>
      </c>
      <c r="B30" s="232">
        <v>2.98</v>
      </c>
      <c r="C30" s="233"/>
      <c r="D30" s="236">
        <v>40379</v>
      </c>
      <c r="E30" s="232">
        <v>3.99</v>
      </c>
      <c r="F30" s="233"/>
      <c r="G30" s="237">
        <v>40379</v>
      </c>
      <c r="H30" s="234">
        <v>1.3524</v>
      </c>
      <c r="I30" s="188"/>
    </row>
    <row r="31" spans="1:9">
      <c r="A31" s="236">
        <v>40378</v>
      </c>
      <c r="B31" s="232">
        <v>2.99</v>
      </c>
      <c r="C31" s="233"/>
      <c r="D31" s="236">
        <v>40378</v>
      </c>
      <c r="E31" s="232">
        <v>3.99</v>
      </c>
      <c r="F31" s="233"/>
      <c r="G31" s="237">
        <v>40378</v>
      </c>
      <c r="H31" s="234">
        <v>1.3747</v>
      </c>
      <c r="I31" s="188"/>
    </row>
    <row r="32" spans="1:9">
      <c r="A32" s="236">
        <v>40375</v>
      </c>
      <c r="B32" s="232">
        <v>2.96</v>
      </c>
      <c r="C32" s="233"/>
      <c r="D32" s="236">
        <v>40375</v>
      </c>
      <c r="E32" s="232">
        <v>3.95</v>
      </c>
      <c r="F32" s="233"/>
      <c r="G32" s="237">
        <v>40375</v>
      </c>
      <c r="H32" s="234">
        <v>1.3210999999999999</v>
      </c>
      <c r="I32" s="188"/>
    </row>
    <row r="33" spans="1:9">
      <c r="A33" s="236">
        <v>40374</v>
      </c>
      <c r="B33" s="232">
        <v>3</v>
      </c>
      <c r="C33" s="233"/>
      <c r="D33" s="236">
        <v>40374</v>
      </c>
      <c r="E33" s="232">
        <v>3.97</v>
      </c>
      <c r="F33" s="233"/>
      <c r="G33" s="237">
        <v>40374</v>
      </c>
      <c r="H33" s="234">
        <v>1.2743</v>
      </c>
      <c r="I33" s="188"/>
    </row>
    <row r="34" spans="1:9">
      <c r="A34" s="236">
        <v>40373</v>
      </c>
      <c r="B34" s="232">
        <v>3.07</v>
      </c>
      <c r="C34" s="233"/>
      <c r="D34" s="236">
        <v>40373</v>
      </c>
      <c r="E34" s="232">
        <v>4.03</v>
      </c>
      <c r="F34" s="233"/>
      <c r="G34" s="237">
        <v>40373</v>
      </c>
      <c r="H34" s="234">
        <v>1.3027</v>
      </c>
      <c r="I34" s="188"/>
    </row>
    <row r="35" spans="1:9">
      <c r="A35" s="236">
        <v>40372</v>
      </c>
      <c r="B35" s="232">
        <v>3.15</v>
      </c>
      <c r="C35" s="233"/>
      <c r="D35" s="236">
        <v>40372</v>
      </c>
      <c r="E35" s="232">
        <v>4.0999999999999996</v>
      </c>
      <c r="F35" s="233"/>
      <c r="G35" s="237">
        <v>40372</v>
      </c>
      <c r="H35" s="234">
        <v>1.3474999999999999</v>
      </c>
      <c r="I35" s="188"/>
    </row>
    <row r="36" spans="1:9">
      <c r="A36" s="236">
        <v>40371</v>
      </c>
      <c r="B36" s="232">
        <v>3.08</v>
      </c>
      <c r="C36" s="233"/>
      <c r="D36" s="236">
        <v>40371</v>
      </c>
      <c r="E36" s="232">
        <v>4.05</v>
      </c>
      <c r="F36" s="233"/>
      <c r="G36" s="237">
        <v>40371</v>
      </c>
      <c r="H36" s="234">
        <v>1.3196000000000001</v>
      </c>
      <c r="I36" s="188"/>
    </row>
    <row r="37" spans="1:9">
      <c r="A37" s="236">
        <v>40368</v>
      </c>
      <c r="B37" s="232">
        <v>3.07</v>
      </c>
      <c r="C37" s="233"/>
      <c r="D37" s="236">
        <v>40368</v>
      </c>
      <c r="E37" s="232">
        <v>4.04</v>
      </c>
      <c r="F37" s="233"/>
      <c r="G37" s="237">
        <v>40368</v>
      </c>
      <c r="H37" s="234">
        <v>1.3403</v>
      </c>
      <c r="I37" s="188"/>
    </row>
    <row r="38" spans="1:9">
      <c r="A38" s="236">
        <v>40367</v>
      </c>
      <c r="B38" s="232">
        <v>3.04</v>
      </c>
      <c r="C38" s="233"/>
      <c r="D38" s="236">
        <v>40367</v>
      </c>
      <c r="E38" s="232">
        <v>4</v>
      </c>
      <c r="F38" s="233"/>
      <c r="G38" s="237">
        <v>40367</v>
      </c>
      <c r="H38" s="234">
        <v>1.3351999999999999</v>
      </c>
      <c r="I38" s="188"/>
    </row>
    <row r="39" spans="1:9">
      <c r="A39" s="236">
        <v>40366</v>
      </c>
      <c r="B39" s="232">
        <v>3</v>
      </c>
      <c r="C39" s="233"/>
      <c r="D39" s="236">
        <v>40366</v>
      </c>
      <c r="E39" s="232">
        <v>3.96</v>
      </c>
      <c r="F39" s="233"/>
      <c r="G39" s="237">
        <v>40366</v>
      </c>
      <c r="H39" s="234">
        <v>1.3658999999999999</v>
      </c>
      <c r="I39" s="188"/>
    </row>
    <row r="40" spans="1:9">
      <c r="A40" s="236">
        <v>40365</v>
      </c>
      <c r="B40" s="232">
        <v>2.95</v>
      </c>
      <c r="C40" s="233"/>
      <c r="D40" s="236">
        <v>40365</v>
      </c>
      <c r="E40" s="232">
        <v>3.89</v>
      </c>
      <c r="F40" s="233"/>
      <c r="G40" s="237">
        <v>40365</v>
      </c>
      <c r="H40" s="234">
        <v>1.3254999999999999</v>
      </c>
      <c r="I40" s="188"/>
    </row>
    <row r="41" spans="1:9">
      <c r="A41" s="236">
        <v>40364</v>
      </c>
      <c r="B41" s="232" t="s">
        <v>326</v>
      </c>
      <c r="C41" s="233"/>
      <c r="D41" s="236">
        <v>40364</v>
      </c>
      <c r="E41" s="232" t="s">
        <v>326</v>
      </c>
      <c r="F41" s="233"/>
      <c r="G41" s="237">
        <v>40364</v>
      </c>
      <c r="H41" s="234">
        <v>1.3301000000000001</v>
      </c>
      <c r="I41" s="188"/>
    </row>
    <row r="42" spans="1:9">
      <c r="A42" s="236">
        <v>40361</v>
      </c>
      <c r="B42" s="232">
        <v>3</v>
      </c>
      <c r="C42" s="233"/>
      <c r="D42" s="236">
        <v>40361</v>
      </c>
      <c r="E42" s="232">
        <v>3.94</v>
      </c>
      <c r="F42" s="233"/>
      <c r="G42" s="237">
        <v>40361</v>
      </c>
      <c r="H42" s="234">
        <v>1.3293999999999999</v>
      </c>
      <c r="I42" s="188"/>
    </row>
    <row r="43" spans="1:9">
      <c r="A43" s="236">
        <v>40360</v>
      </c>
      <c r="B43" s="232">
        <v>2.96</v>
      </c>
      <c r="C43" s="233"/>
      <c r="D43" s="236">
        <v>40360</v>
      </c>
      <c r="E43" s="232">
        <v>3.88</v>
      </c>
      <c r="F43" s="233"/>
      <c r="G43" s="237">
        <v>40360</v>
      </c>
      <c r="H43" s="234">
        <v>1.2721</v>
      </c>
      <c r="I43" s="188"/>
    </row>
    <row r="44" spans="1:9">
      <c r="A44" s="236">
        <v>40359</v>
      </c>
      <c r="B44" s="232">
        <v>2.97</v>
      </c>
      <c r="C44" s="233"/>
      <c r="D44" s="236">
        <v>40359</v>
      </c>
      <c r="E44" s="232">
        <v>3.91</v>
      </c>
      <c r="F44" s="233"/>
      <c r="G44" s="237">
        <v>40359</v>
      </c>
      <c r="H44" s="234">
        <v>1.2388999999999999</v>
      </c>
      <c r="I44" s="188"/>
    </row>
    <row r="45" spans="1:9" ht="15" customHeight="1">
      <c r="A45" s="236">
        <v>40358</v>
      </c>
      <c r="B45" s="232">
        <v>2.97</v>
      </c>
      <c r="C45" s="233"/>
      <c r="D45" s="236">
        <v>40358</v>
      </c>
      <c r="E45" s="232">
        <v>3.94</v>
      </c>
      <c r="F45" s="233"/>
      <c r="G45" s="237">
        <v>40358</v>
      </c>
      <c r="H45" s="234">
        <v>1.2230000000000001</v>
      </c>
      <c r="I45" s="188"/>
    </row>
    <row r="46" spans="1:9" ht="15" customHeight="1">
      <c r="A46" s="236">
        <v>40357</v>
      </c>
      <c r="B46" s="232">
        <v>3.05</v>
      </c>
      <c r="C46" s="233"/>
      <c r="D46" s="236">
        <v>40357</v>
      </c>
      <c r="E46" s="232">
        <v>4.01</v>
      </c>
      <c r="F46" s="233"/>
      <c r="G46" s="237">
        <v>40357</v>
      </c>
      <c r="H46" s="234">
        <v>1.2468999999999999</v>
      </c>
      <c r="I46" s="188"/>
    </row>
    <row r="47" spans="1:9" ht="15" customHeight="1">
      <c r="A47" s="236">
        <v>40354</v>
      </c>
      <c r="B47" s="232">
        <v>3.12</v>
      </c>
      <c r="C47" s="233"/>
      <c r="D47" s="236">
        <v>40354</v>
      </c>
      <c r="E47" s="232">
        <v>4.07</v>
      </c>
      <c r="F47" s="233"/>
      <c r="G47" s="237">
        <v>40354</v>
      </c>
      <c r="H47" s="234">
        <v>1.2728999999999999</v>
      </c>
      <c r="I47" s="188"/>
    </row>
    <row r="48" spans="1:9" ht="15" customHeight="1">
      <c r="A48" s="236">
        <v>40353</v>
      </c>
      <c r="B48" s="232">
        <v>3.14</v>
      </c>
      <c r="C48" s="233"/>
      <c r="D48" s="236">
        <v>40353</v>
      </c>
      <c r="E48" s="232">
        <v>4.09</v>
      </c>
      <c r="F48" s="233"/>
      <c r="G48" s="237">
        <v>40353</v>
      </c>
      <c r="H48" s="234">
        <v>1.2833000000000001</v>
      </c>
      <c r="I48" s="188"/>
    </row>
    <row r="49" spans="1:9" ht="15" customHeight="1">
      <c r="A49" s="236">
        <v>40352</v>
      </c>
      <c r="B49" s="232">
        <v>3.13</v>
      </c>
      <c r="C49" s="233"/>
      <c r="D49" s="236">
        <v>40352</v>
      </c>
      <c r="E49" s="232">
        <v>4.05</v>
      </c>
      <c r="F49" s="233"/>
      <c r="G49" s="237">
        <v>40352</v>
      </c>
      <c r="H49" s="234">
        <v>1.2641</v>
      </c>
      <c r="I49" s="188"/>
    </row>
    <row r="50" spans="1:9" ht="15" customHeight="1">
      <c r="A50" s="236">
        <v>40351</v>
      </c>
      <c r="B50" s="232">
        <v>3.18</v>
      </c>
      <c r="C50" s="233"/>
      <c r="D50" s="236">
        <v>40351</v>
      </c>
      <c r="E50" s="232">
        <v>4.0999999999999996</v>
      </c>
      <c r="F50" s="233"/>
      <c r="G50" s="237">
        <v>40351</v>
      </c>
      <c r="H50" s="234">
        <v>1.2539</v>
      </c>
      <c r="I50" s="188"/>
    </row>
    <row r="51" spans="1:9" ht="15" customHeight="1">
      <c r="A51" s="236">
        <v>40350</v>
      </c>
      <c r="B51" s="232">
        <v>3.26</v>
      </c>
      <c r="C51" s="233"/>
      <c r="D51" s="236">
        <v>40350</v>
      </c>
      <c r="E51" s="232">
        <v>4.17</v>
      </c>
      <c r="F51" s="233"/>
      <c r="G51" s="237">
        <v>40350</v>
      </c>
      <c r="H51" s="234">
        <v>1.3141</v>
      </c>
      <c r="I51" s="188"/>
    </row>
    <row r="52" spans="1:9" ht="15" customHeight="1">
      <c r="A52" s="236">
        <v>40347</v>
      </c>
      <c r="B52" s="232">
        <v>3.24</v>
      </c>
      <c r="C52" s="233"/>
      <c r="D52" s="236">
        <v>40347</v>
      </c>
      <c r="E52" s="232">
        <v>4.1500000000000004</v>
      </c>
      <c r="F52" s="233"/>
      <c r="G52" s="237">
        <v>40347</v>
      </c>
      <c r="H52" s="234">
        <v>1.3191999999999999</v>
      </c>
      <c r="I52" s="188"/>
    </row>
    <row r="53" spans="1:9" ht="15" customHeight="1">
      <c r="A53" s="236">
        <v>40346</v>
      </c>
      <c r="B53" s="232">
        <v>3.21</v>
      </c>
      <c r="C53" s="233"/>
      <c r="D53" s="236">
        <v>40346</v>
      </c>
      <c r="E53" s="232">
        <v>4.13</v>
      </c>
      <c r="F53" s="233"/>
      <c r="G53" s="237">
        <v>40346</v>
      </c>
      <c r="H53" s="234">
        <v>1.2859</v>
      </c>
      <c r="I53" s="188"/>
    </row>
    <row r="54" spans="1:9" ht="15" customHeight="1">
      <c r="A54" s="236">
        <v>40345</v>
      </c>
      <c r="B54" s="232">
        <v>3.27</v>
      </c>
      <c r="C54" s="233"/>
      <c r="D54" s="236">
        <v>40345</v>
      </c>
      <c r="E54" s="232">
        <v>4.18</v>
      </c>
      <c r="F54" s="233"/>
      <c r="G54" s="237">
        <v>40345</v>
      </c>
      <c r="H54" s="234">
        <v>1.3716999999999999</v>
      </c>
      <c r="I54" s="188"/>
    </row>
    <row r="55" spans="1:9" ht="15" customHeight="1">
      <c r="A55" s="236">
        <v>40344</v>
      </c>
      <c r="B55" s="232">
        <v>3.32</v>
      </c>
      <c r="C55" s="233"/>
      <c r="D55" s="236">
        <v>40344</v>
      </c>
      <c r="E55" s="232">
        <v>4.2300000000000004</v>
      </c>
      <c r="F55" s="233"/>
      <c r="G55" s="237">
        <v>40344</v>
      </c>
      <c r="H55" s="234">
        <v>1.3884000000000001</v>
      </c>
      <c r="I55" s="188"/>
    </row>
    <row r="56" spans="1:9" ht="15" customHeight="1">
      <c r="A56" s="236">
        <v>40343</v>
      </c>
      <c r="B56" s="232">
        <v>3.28</v>
      </c>
      <c r="C56" s="233"/>
      <c r="D56" s="236">
        <v>40343</v>
      </c>
      <c r="E56" s="232">
        <v>4.2</v>
      </c>
      <c r="F56" s="233"/>
      <c r="G56" s="237">
        <v>40343</v>
      </c>
      <c r="H56" s="234">
        <v>1.3816999999999999</v>
      </c>
      <c r="I56" s="188"/>
    </row>
    <row r="57" spans="1:9" ht="15" customHeight="1">
      <c r="A57" s="236">
        <v>40340</v>
      </c>
      <c r="B57" s="232">
        <v>3.24</v>
      </c>
      <c r="C57" s="233"/>
      <c r="D57" s="236">
        <v>40340</v>
      </c>
      <c r="E57" s="232">
        <v>4.1500000000000004</v>
      </c>
      <c r="F57" s="233"/>
      <c r="G57" s="237">
        <v>40340</v>
      </c>
      <c r="H57" s="234">
        <v>1.3588</v>
      </c>
      <c r="I57" s="188"/>
    </row>
    <row r="58" spans="1:9" ht="15" customHeight="1">
      <c r="A58" s="236">
        <v>40339</v>
      </c>
      <c r="B58" s="232">
        <v>3.33</v>
      </c>
      <c r="C58" s="233"/>
      <c r="D58" s="236">
        <v>40339</v>
      </c>
      <c r="E58" s="232">
        <v>4.25</v>
      </c>
      <c r="F58" s="233"/>
      <c r="G58" s="237">
        <v>40339</v>
      </c>
      <c r="H58" s="234">
        <v>1.4280999999999999</v>
      </c>
      <c r="I58" s="188"/>
    </row>
    <row r="59" spans="1:9" ht="15" customHeight="1">
      <c r="A59" s="236">
        <v>40338</v>
      </c>
      <c r="B59" s="232">
        <v>3.2</v>
      </c>
      <c r="C59" s="233"/>
      <c r="D59" s="236">
        <v>40338</v>
      </c>
      <c r="E59" s="232">
        <v>4.12</v>
      </c>
      <c r="F59" s="233"/>
      <c r="G59" s="237">
        <v>40338</v>
      </c>
      <c r="H59" s="234">
        <v>1.3571</v>
      </c>
      <c r="I59" s="188"/>
    </row>
    <row r="60" spans="1:9" ht="15" customHeight="1">
      <c r="A60" s="236">
        <v>40337</v>
      </c>
      <c r="B60" s="232">
        <v>3.18</v>
      </c>
      <c r="C60" s="233"/>
      <c r="D60" s="236">
        <v>40337</v>
      </c>
      <c r="E60" s="232">
        <v>4.0999999999999996</v>
      </c>
      <c r="F60" s="233"/>
      <c r="G60" s="237">
        <v>40337</v>
      </c>
      <c r="H60" s="234">
        <v>1.3406</v>
      </c>
      <c r="I60" s="188"/>
    </row>
    <row r="61" spans="1:9" ht="15" customHeight="1">
      <c r="A61" s="236">
        <v>40336</v>
      </c>
      <c r="B61" s="232">
        <v>3.17</v>
      </c>
      <c r="C61" s="233"/>
      <c r="D61" s="236">
        <v>40336</v>
      </c>
      <c r="E61" s="232">
        <v>4.1100000000000003</v>
      </c>
      <c r="F61" s="233"/>
      <c r="G61" s="237">
        <v>40336</v>
      </c>
      <c r="H61" s="234">
        <v>1.3359000000000001</v>
      </c>
      <c r="I61" s="188"/>
    </row>
    <row r="62" spans="1:9" ht="15" customHeight="1">
      <c r="A62" s="236">
        <v>40333</v>
      </c>
      <c r="B62" s="232">
        <v>3.2</v>
      </c>
      <c r="C62" s="233"/>
      <c r="D62" s="236">
        <v>40333</v>
      </c>
      <c r="E62" s="232">
        <v>4.13</v>
      </c>
      <c r="F62" s="233"/>
      <c r="G62" s="237">
        <v>40333</v>
      </c>
      <c r="H62" s="234">
        <v>1.3291999999999999</v>
      </c>
      <c r="I62" s="188"/>
    </row>
    <row r="63" spans="1:9" ht="15" customHeight="1">
      <c r="A63" s="236">
        <v>40332</v>
      </c>
      <c r="B63" s="232">
        <v>3.39</v>
      </c>
      <c r="C63" s="233"/>
      <c r="D63" s="236">
        <v>40332</v>
      </c>
      <c r="E63" s="232">
        <v>4.29</v>
      </c>
      <c r="F63" s="233"/>
      <c r="G63" s="237">
        <v>40332</v>
      </c>
      <c r="H63" s="234">
        <v>1.4056</v>
      </c>
      <c r="I63" s="188"/>
    </row>
    <row r="64" spans="1:9" ht="15" customHeight="1">
      <c r="A64" s="236">
        <v>40331</v>
      </c>
      <c r="B64" s="232">
        <v>3.35</v>
      </c>
      <c r="C64" s="233"/>
      <c r="D64" s="236">
        <v>40331</v>
      </c>
      <c r="E64" s="232">
        <v>4.24</v>
      </c>
      <c r="F64" s="233"/>
      <c r="G64" s="237">
        <v>40331</v>
      </c>
      <c r="H64" s="234">
        <v>1.4253</v>
      </c>
      <c r="I64" s="188"/>
    </row>
    <row r="65" spans="1:9" ht="15" customHeight="1">
      <c r="A65" s="236">
        <v>40330</v>
      </c>
      <c r="B65" s="232">
        <v>3.29</v>
      </c>
      <c r="C65" s="233"/>
      <c r="D65" s="236">
        <v>40330</v>
      </c>
      <c r="E65" s="232">
        <v>4.1900000000000004</v>
      </c>
      <c r="F65" s="233"/>
      <c r="G65" s="237">
        <v>40330</v>
      </c>
      <c r="H65" s="234">
        <v>1.4112</v>
      </c>
      <c r="I65" s="188"/>
    </row>
    <row r="66" spans="1:9" ht="15" customHeight="1">
      <c r="A66" s="236">
        <v>40329</v>
      </c>
      <c r="B66" s="232" t="s">
        <v>326</v>
      </c>
      <c r="C66" s="233"/>
      <c r="D66" s="236">
        <v>40329</v>
      </c>
      <c r="E66" s="232" t="s">
        <v>326</v>
      </c>
      <c r="F66" s="233"/>
      <c r="G66" s="237">
        <v>40326</v>
      </c>
      <c r="H66" s="234">
        <v>1.3977999999999999</v>
      </c>
      <c r="I66" s="188"/>
    </row>
    <row r="67" spans="1:9" ht="15" customHeight="1">
      <c r="A67" s="236">
        <v>40326</v>
      </c>
      <c r="B67" s="232">
        <v>3.31</v>
      </c>
      <c r="C67" s="233"/>
      <c r="D67" s="236">
        <v>40326</v>
      </c>
      <c r="E67" s="232">
        <v>4.22</v>
      </c>
      <c r="F67" s="233"/>
      <c r="G67" s="237">
        <v>40325</v>
      </c>
      <c r="H67" s="234">
        <v>1.4104000000000001</v>
      </c>
      <c r="I67" s="188"/>
    </row>
    <row r="68" spans="1:9" ht="15" customHeight="1">
      <c r="A68" s="236">
        <v>40325</v>
      </c>
      <c r="B68" s="232">
        <v>3.34</v>
      </c>
      <c r="C68" s="233"/>
      <c r="D68" s="236">
        <v>40325</v>
      </c>
      <c r="E68" s="232">
        <v>4.24</v>
      </c>
      <c r="F68" s="233"/>
      <c r="G68" s="237">
        <v>40324</v>
      </c>
      <c r="H68" s="234">
        <v>1.3745000000000001</v>
      </c>
      <c r="I68" s="188"/>
    </row>
    <row r="69" spans="1:9" ht="15" customHeight="1">
      <c r="A69" s="236">
        <v>40324</v>
      </c>
      <c r="B69" s="232">
        <v>3.21</v>
      </c>
      <c r="C69" s="233"/>
      <c r="D69" s="236">
        <v>40324</v>
      </c>
      <c r="E69" s="232">
        <v>4.1100000000000003</v>
      </c>
      <c r="F69" s="233"/>
      <c r="G69" s="237">
        <v>40323</v>
      </c>
      <c r="H69" s="234">
        <v>1.3729</v>
      </c>
      <c r="I69" s="188"/>
    </row>
    <row r="70" spans="1:9" ht="15" customHeight="1">
      <c r="A70" s="236">
        <v>40323</v>
      </c>
      <c r="B70" s="232">
        <v>3.18</v>
      </c>
      <c r="C70" s="233"/>
      <c r="D70" s="236">
        <v>40323</v>
      </c>
      <c r="E70" s="232">
        <v>4.07</v>
      </c>
      <c r="F70" s="233"/>
      <c r="G70" s="237">
        <v>40322</v>
      </c>
      <c r="H70" s="234">
        <v>1.3602000000000001</v>
      </c>
      <c r="I70" s="188"/>
    </row>
    <row r="71" spans="1:9" ht="15" customHeight="1">
      <c r="A71" s="236">
        <v>40322</v>
      </c>
      <c r="B71" s="232">
        <v>3.23</v>
      </c>
      <c r="C71" s="233"/>
      <c r="D71" s="236">
        <v>40322</v>
      </c>
      <c r="E71" s="232">
        <v>4.12</v>
      </c>
      <c r="F71" s="233"/>
      <c r="G71" s="237">
        <v>40319</v>
      </c>
      <c r="H71" s="234">
        <v>1.3360000000000001</v>
      </c>
      <c r="I71" s="188"/>
    </row>
    <row r="72" spans="1:9" ht="15" customHeight="1">
      <c r="A72" s="236">
        <v>40319</v>
      </c>
      <c r="B72" s="232">
        <v>3.2</v>
      </c>
      <c r="C72" s="233"/>
      <c r="D72" s="236">
        <v>40319</v>
      </c>
      <c r="E72" s="232">
        <v>4.07</v>
      </c>
      <c r="F72" s="233"/>
      <c r="G72" s="237">
        <v>40318</v>
      </c>
      <c r="H72" s="234">
        <v>1.3945000000000001</v>
      </c>
      <c r="I72" s="188"/>
    </row>
    <row r="73" spans="1:9" ht="15" customHeight="1">
      <c r="A73" s="236">
        <v>40318</v>
      </c>
      <c r="B73" s="232">
        <v>3.25</v>
      </c>
      <c r="C73" s="233"/>
      <c r="D73" s="236">
        <v>40318</v>
      </c>
      <c r="E73" s="232">
        <v>4.13</v>
      </c>
      <c r="F73" s="233"/>
      <c r="G73" s="237">
        <v>40317</v>
      </c>
      <c r="H73" s="234">
        <v>1.3714</v>
      </c>
      <c r="I73" s="188"/>
    </row>
    <row r="74" spans="1:9" ht="15" customHeight="1">
      <c r="A74" s="236">
        <v>40317</v>
      </c>
      <c r="B74" s="232">
        <v>3.36</v>
      </c>
      <c r="C74" s="233"/>
      <c r="D74" s="236">
        <v>40317</v>
      </c>
      <c r="E74" s="232">
        <v>4.24</v>
      </c>
      <c r="F74" s="233"/>
      <c r="G74" s="237">
        <v>40316</v>
      </c>
      <c r="H74" s="234">
        <v>1.2817000000000001</v>
      </c>
      <c r="I74" s="188"/>
    </row>
    <row r="75" spans="1:9" ht="15" customHeight="1">
      <c r="A75" s="236">
        <v>40316</v>
      </c>
      <c r="B75" s="232">
        <v>3.38</v>
      </c>
      <c r="C75" s="233"/>
      <c r="D75" s="236">
        <v>40316</v>
      </c>
      <c r="E75" s="232">
        <v>4.26</v>
      </c>
      <c r="F75" s="233"/>
      <c r="G75" s="237">
        <v>40315</v>
      </c>
      <c r="H75" s="234">
        <v>1.3666</v>
      </c>
      <c r="I75" s="188"/>
    </row>
    <row r="76" spans="1:9" ht="15" customHeight="1">
      <c r="A76" s="236">
        <v>40315</v>
      </c>
      <c r="B76" s="232">
        <v>3.47</v>
      </c>
      <c r="C76" s="233"/>
      <c r="D76" s="236">
        <v>40315</v>
      </c>
      <c r="E76" s="232">
        <v>4.3499999999999996</v>
      </c>
      <c r="F76" s="233"/>
      <c r="G76" s="237">
        <v>40312</v>
      </c>
      <c r="H76" s="234">
        <v>1.3092999999999999</v>
      </c>
      <c r="I76" s="188"/>
    </row>
    <row r="77" spans="1:9" ht="15" customHeight="1">
      <c r="A77" s="236">
        <v>40312</v>
      </c>
      <c r="B77" s="232">
        <v>3.44</v>
      </c>
      <c r="C77" s="233"/>
      <c r="D77" s="236">
        <v>40312</v>
      </c>
      <c r="E77" s="232">
        <v>4.32</v>
      </c>
      <c r="F77" s="233"/>
      <c r="G77" s="237">
        <v>40311</v>
      </c>
      <c r="H77" s="234">
        <v>1.3491</v>
      </c>
      <c r="I77" s="188"/>
    </row>
    <row r="78" spans="1:9" ht="15" customHeight="1">
      <c r="A78" s="236">
        <v>40311</v>
      </c>
      <c r="B78" s="232">
        <v>3.55</v>
      </c>
      <c r="C78" s="233"/>
      <c r="D78" s="236">
        <v>40311</v>
      </c>
      <c r="E78" s="232">
        <v>4.47</v>
      </c>
      <c r="F78" s="233"/>
      <c r="G78" s="237">
        <v>40310</v>
      </c>
      <c r="H78" s="234">
        <v>1.34</v>
      </c>
      <c r="I78" s="188"/>
    </row>
    <row r="79" spans="1:9" ht="15" customHeight="1">
      <c r="A79" s="236">
        <v>40310</v>
      </c>
      <c r="B79" s="232">
        <v>3.56</v>
      </c>
      <c r="C79" s="233"/>
      <c r="D79" s="236">
        <v>40310</v>
      </c>
      <c r="E79" s="232">
        <v>4.47</v>
      </c>
      <c r="F79" s="233"/>
      <c r="G79" s="237">
        <v>40309</v>
      </c>
      <c r="H79" s="234">
        <v>1.3656999999999999</v>
      </c>
      <c r="I79" s="188"/>
    </row>
    <row r="80" spans="1:9" ht="15" customHeight="1">
      <c r="A80" s="236">
        <v>40309</v>
      </c>
      <c r="B80" s="232">
        <v>3.56</v>
      </c>
      <c r="C80" s="233"/>
      <c r="D80" s="236">
        <v>40309</v>
      </c>
      <c r="E80" s="232">
        <v>4.42</v>
      </c>
      <c r="F80" s="233"/>
      <c r="G80" s="237">
        <v>40308</v>
      </c>
      <c r="H80" s="234">
        <v>1.3789</v>
      </c>
      <c r="I80" s="188"/>
    </row>
    <row r="81" spans="1:9" ht="15" customHeight="1">
      <c r="A81" s="236">
        <v>40308</v>
      </c>
      <c r="B81" s="232">
        <v>3.57</v>
      </c>
      <c r="C81" s="233"/>
      <c r="D81" s="236">
        <v>40308</v>
      </c>
      <c r="E81" s="232">
        <v>4.41</v>
      </c>
      <c r="F81" s="233"/>
      <c r="G81" s="237">
        <v>40305</v>
      </c>
      <c r="H81" s="234">
        <v>1.3464</v>
      </c>
      <c r="I81" s="188"/>
    </row>
    <row r="82" spans="1:9" ht="15" customHeight="1">
      <c r="A82" s="236">
        <v>40305</v>
      </c>
      <c r="B82" s="232">
        <v>3.45</v>
      </c>
      <c r="C82" s="233"/>
      <c r="D82" s="236">
        <v>40305</v>
      </c>
      <c r="E82" s="232">
        <v>4.28</v>
      </c>
      <c r="F82" s="233"/>
      <c r="G82" s="237">
        <v>40304</v>
      </c>
      <c r="H82" s="234">
        <v>1.2567999999999999</v>
      </c>
      <c r="I82" s="188"/>
    </row>
    <row r="83" spans="1:9" ht="15" customHeight="1">
      <c r="A83" s="236">
        <v>40304</v>
      </c>
      <c r="B83" s="232">
        <v>3.41</v>
      </c>
      <c r="C83" s="233"/>
      <c r="D83" s="236">
        <v>40304</v>
      </c>
      <c r="E83" s="232">
        <v>4.1900000000000004</v>
      </c>
      <c r="F83" s="233"/>
      <c r="G83" s="237">
        <v>40303</v>
      </c>
      <c r="H83" s="234">
        <v>1.3503000000000001</v>
      </c>
      <c r="I83" s="188"/>
    </row>
    <row r="84" spans="1:9" ht="15" customHeight="1">
      <c r="A84" s="236">
        <v>40303</v>
      </c>
      <c r="B84" s="232">
        <v>3.58</v>
      </c>
      <c r="C84" s="233"/>
      <c r="D84" s="236">
        <v>40303</v>
      </c>
      <c r="E84" s="232">
        <v>4.3899999999999997</v>
      </c>
      <c r="F84" s="233"/>
      <c r="G84" s="237">
        <v>40302</v>
      </c>
      <c r="H84" s="234">
        <v>1.3717999999999999</v>
      </c>
      <c r="I84" s="188"/>
    </row>
    <row r="85" spans="1:9" ht="15" customHeight="1">
      <c r="A85" s="236">
        <v>40302</v>
      </c>
      <c r="B85" s="232">
        <v>3.63</v>
      </c>
      <c r="C85" s="233"/>
      <c r="D85" s="236">
        <v>40302</v>
      </c>
      <c r="E85" s="232">
        <v>4.43</v>
      </c>
      <c r="F85" s="233"/>
      <c r="G85" s="237">
        <v>40301</v>
      </c>
      <c r="H85" s="234">
        <v>1.3943000000000001</v>
      </c>
      <c r="I85" s="188"/>
    </row>
    <row r="86" spans="1:9" ht="15" customHeight="1">
      <c r="A86" s="236">
        <v>40301</v>
      </c>
      <c r="B86" s="232">
        <v>3.72</v>
      </c>
      <c r="C86" s="233"/>
      <c r="D86" s="236">
        <v>40301</v>
      </c>
      <c r="E86" s="232">
        <v>4.53</v>
      </c>
      <c r="F86" s="233"/>
      <c r="G86" s="237">
        <v>40298</v>
      </c>
      <c r="H86" s="234">
        <v>1.3574999999999999</v>
      </c>
      <c r="I86" s="188"/>
    </row>
    <row r="87" spans="1:9" ht="15" customHeight="1">
      <c r="A87" s="236">
        <v>40298</v>
      </c>
      <c r="B87" s="232">
        <v>3.69</v>
      </c>
      <c r="C87" s="233"/>
      <c r="D87" s="236">
        <v>40298</v>
      </c>
      <c r="E87" s="232">
        <v>4.53</v>
      </c>
      <c r="F87" s="233"/>
      <c r="G87" s="237">
        <v>40297</v>
      </c>
      <c r="H87" s="234">
        <v>1.3918999999999999</v>
      </c>
      <c r="I87" s="188"/>
    </row>
    <row r="88" spans="1:9" ht="15" customHeight="1">
      <c r="A88" s="236">
        <v>40297</v>
      </c>
      <c r="B88" s="232">
        <v>3.76</v>
      </c>
      <c r="C88" s="233"/>
      <c r="D88" s="236">
        <v>40297</v>
      </c>
      <c r="E88" s="232">
        <v>4.5999999999999996</v>
      </c>
      <c r="F88" s="233"/>
      <c r="G88" s="237">
        <v>40296</v>
      </c>
      <c r="H88" s="234">
        <v>1.5063</v>
      </c>
      <c r="I88" s="188"/>
    </row>
    <row r="89" spans="1:9" ht="15" customHeight="1">
      <c r="A89" s="236">
        <v>40296</v>
      </c>
      <c r="B89" s="232">
        <v>3.8</v>
      </c>
      <c r="C89" s="233"/>
      <c r="D89" s="236">
        <v>40296</v>
      </c>
      <c r="E89" s="232">
        <v>4.63</v>
      </c>
      <c r="F89" s="233"/>
      <c r="G89" s="237">
        <v>40295</v>
      </c>
      <c r="H89" s="234">
        <v>1.4751000000000001</v>
      </c>
      <c r="I89" s="188"/>
    </row>
    <row r="90" spans="1:9" ht="15" customHeight="1">
      <c r="A90" s="236">
        <v>40295</v>
      </c>
      <c r="B90" s="232">
        <v>3.71</v>
      </c>
      <c r="C90" s="233"/>
      <c r="D90" s="236">
        <v>40295</v>
      </c>
      <c r="E90" s="232">
        <v>4.5599999999999996</v>
      </c>
      <c r="F90" s="233"/>
      <c r="G90" s="237">
        <v>40294</v>
      </c>
      <c r="H90" s="234">
        <v>1.5647</v>
      </c>
      <c r="I90" s="188"/>
    </row>
    <row r="91" spans="1:9" ht="15" customHeight="1">
      <c r="A91" s="236">
        <v>40294</v>
      </c>
      <c r="B91" s="232">
        <v>3.83</v>
      </c>
      <c r="C91" s="233"/>
      <c r="D91" s="236">
        <v>40294</v>
      </c>
      <c r="E91" s="232">
        <v>4.67</v>
      </c>
      <c r="F91" s="233"/>
      <c r="G91" s="237">
        <v>40291</v>
      </c>
      <c r="H91" s="234">
        <v>1.5609</v>
      </c>
      <c r="I91" s="188"/>
    </row>
    <row r="92" spans="1:9" ht="15" customHeight="1">
      <c r="A92" s="236">
        <v>40291</v>
      </c>
      <c r="B92" s="232">
        <v>3.84</v>
      </c>
      <c r="C92" s="233"/>
      <c r="D92" s="236">
        <v>40291</v>
      </c>
      <c r="E92" s="232">
        <v>4.67</v>
      </c>
      <c r="F92" s="233"/>
      <c r="G92" s="237">
        <v>40290</v>
      </c>
      <c r="H92" s="234">
        <v>1.5547</v>
      </c>
      <c r="I92" s="188"/>
    </row>
    <row r="93" spans="1:9" ht="15" customHeight="1">
      <c r="A93" s="236">
        <v>40290</v>
      </c>
      <c r="B93" s="232">
        <v>3.8</v>
      </c>
      <c r="C93" s="233"/>
      <c r="D93" s="236">
        <v>40290</v>
      </c>
      <c r="E93" s="232">
        <v>4.6500000000000004</v>
      </c>
      <c r="F93" s="233"/>
      <c r="G93" s="237">
        <v>40289</v>
      </c>
      <c r="H93" s="234">
        <v>1.5178</v>
      </c>
      <c r="I93" s="188"/>
    </row>
    <row r="94" spans="1:9" ht="15" customHeight="1">
      <c r="A94" s="236">
        <v>40289</v>
      </c>
      <c r="B94" s="232">
        <v>3.77</v>
      </c>
      <c r="C94" s="233"/>
      <c r="D94" s="236">
        <v>40289</v>
      </c>
      <c r="E94" s="232">
        <v>4.6100000000000003</v>
      </c>
      <c r="F94" s="233"/>
      <c r="G94" s="237">
        <v>40288</v>
      </c>
      <c r="H94" s="234">
        <v>1.5781000000000001</v>
      </c>
      <c r="I94" s="188"/>
    </row>
    <row r="95" spans="1:9" ht="15" customHeight="1">
      <c r="A95" s="236">
        <v>40288</v>
      </c>
      <c r="B95" s="232">
        <v>3.82</v>
      </c>
      <c r="C95" s="233"/>
      <c r="D95" s="236">
        <v>40288</v>
      </c>
      <c r="E95" s="232">
        <v>4.67</v>
      </c>
      <c r="F95" s="233"/>
      <c r="G95" s="237">
        <v>40287</v>
      </c>
      <c r="H95" s="234">
        <v>1.5968</v>
      </c>
      <c r="I95" s="188"/>
    </row>
    <row r="96" spans="1:9" ht="15" customHeight="1">
      <c r="A96" s="236">
        <v>40287</v>
      </c>
      <c r="B96" s="232">
        <v>3.83</v>
      </c>
      <c r="C96" s="233"/>
      <c r="D96" s="236">
        <v>40287</v>
      </c>
      <c r="E96" s="232">
        <v>4.7</v>
      </c>
      <c r="F96" s="233"/>
      <c r="G96" s="237">
        <v>40284</v>
      </c>
      <c r="H96" s="234">
        <v>1.5637000000000001</v>
      </c>
      <c r="I96" s="188"/>
    </row>
    <row r="97" spans="1:9" ht="15" customHeight="1">
      <c r="A97" s="236">
        <v>40284</v>
      </c>
      <c r="B97" s="232">
        <v>3.79</v>
      </c>
      <c r="C97" s="233"/>
      <c r="D97" s="236">
        <v>40284</v>
      </c>
      <c r="E97" s="232">
        <v>4.67</v>
      </c>
      <c r="F97" s="233"/>
      <c r="G97" s="237">
        <v>40283</v>
      </c>
      <c r="H97" s="234">
        <v>1.6075999999999999</v>
      </c>
      <c r="I97" s="188"/>
    </row>
    <row r="98" spans="1:9" ht="15" customHeight="1">
      <c r="A98" s="236">
        <v>40283</v>
      </c>
      <c r="B98" s="232">
        <v>3.86</v>
      </c>
      <c r="C98" s="233"/>
      <c r="D98" s="236">
        <v>40283</v>
      </c>
      <c r="E98" s="232">
        <v>4.72</v>
      </c>
      <c r="F98" s="233"/>
      <c r="G98" s="237">
        <v>40282</v>
      </c>
      <c r="H98" s="234">
        <v>1.5995999999999999</v>
      </c>
      <c r="I98" s="188"/>
    </row>
    <row r="99" spans="1:9" ht="15" customHeight="1">
      <c r="A99" s="236">
        <v>40282</v>
      </c>
      <c r="B99" s="232">
        <v>3.88</v>
      </c>
      <c r="C99" s="233"/>
      <c r="D99" s="236">
        <v>40282</v>
      </c>
      <c r="E99" s="232">
        <v>4.72</v>
      </c>
      <c r="F99" s="233"/>
      <c r="G99" s="237">
        <v>40281</v>
      </c>
      <c r="H99" s="234">
        <v>1.5790999999999999</v>
      </c>
      <c r="I99" s="188"/>
    </row>
    <row r="100" spans="1:9" ht="15" customHeight="1">
      <c r="A100" s="236">
        <v>40281</v>
      </c>
      <c r="B100" s="232">
        <v>3.84</v>
      </c>
      <c r="C100" s="233"/>
      <c r="D100" s="236">
        <v>40281</v>
      </c>
      <c r="E100" s="232">
        <v>4.68</v>
      </c>
      <c r="F100" s="233"/>
      <c r="G100" s="237">
        <v>40280</v>
      </c>
      <c r="H100" s="234">
        <v>1.6044</v>
      </c>
      <c r="I100" s="188"/>
    </row>
    <row r="101" spans="1:9" ht="15" customHeight="1">
      <c r="A101" s="236">
        <v>40280</v>
      </c>
      <c r="B101" s="232">
        <v>3.87</v>
      </c>
      <c r="C101" s="233"/>
      <c r="D101" s="236">
        <v>40280</v>
      </c>
      <c r="E101" s="232">
        <v>4.7</v>
      </c>
      <c r="F101" s="233"/>
      <c r="G101" s="237">
        <v>40277</v>
      </c>
      <c r="H101" s="234">
        <v>1.6391</v>
      </c>
      <c r="I101" s="188"/>
    </row>
    <row r="102" spans="1:9" ht="15" customHeight="1">
      <c r="A102" s="236">
        <v>40277</v>
      </c>
      <c r="B102" s="232">
        <v>3.9</v>
      </c>
      <c r="C102" s="233"/>
      <c r="D102" s="236">
        <v>40277</v>
      </c>
      <c r="E102" s="232">
        <v>4.74</v>
      </c>
      <c r="F102" s="233"/>
      <c r="G102" s="237">
        <v>40276</v>
      </c>
      <c r="H102" s="234">
        <v>1.6465000000000001</v>
      </c>
      <c r="I102" s="188"/>
    </row>
    <row r="103" spans="1:9" ht="15" customHeight="1">
      <c r="A103" s="236">
        <v>40276</v>
      </c>
      <c r="B103" s="232">
        <v>3.91</v>
      </c>
      <c r="C103" s="233"/>
      <c r="D103" s="236">
        <v>40276</v>
      </c>
      <c r="E103" s="232">
        <v>4.75</v>
      </c>
      <c r="F103" s="233"/>
      <c r="G103" s="237">
        <v>40275</v>
      </c>
      <c r="H103" s="234">
        <v>1.621</v>
      </c>
      <c r="I103" s="188"/>
    </row>
    <row r="104" spans="1:9" ht="15" customHeight="1">
      <c r="A104" s="236">
        <v>40275</v>
      </c>
      <c r="B104" s="232">
        <v>3.89</v>
      </c>
      <c r="C104" s="233"/>
      <c r="D104" s="236">
        <v>40275</v>
      </c>
      <c r="E104" s="232">
        <v>4.74</v>
      </c>
      <c r="F104" s="233"/>
      <c r="G104" s="237">
        <v>40274</v>
      </c>
      <c r="H104" s="234">
        <v>1.7330000000000001</v>
      </c>
      <c r="I104" s="188"/>
    </row>
    <row r="105" spans="1:9" ht="15" customHeight="1">
      <c r="A105" s="236">
        <v>40274</v>
      </c>
      <c r="B105" s="232">
        <v>3.98</v>
      </c>
      <c r="C105" s="233"/>
      <c r="D105" s="236">
        <v>40274</v>
      </c>
      <c r="E105" s="232">
        <v>4.84</v>
      </c>
      <c r="F105" s="233"/>
      <c r="G105" s="237">
        <v>40273</v>
      </c>
      <c r="H105" s="234">
        <v>1.7790999999999999</v>
      </c>
      <c r="I105" s="188"/>
    </row>
    <row r="106" spans="1:9" ht="15" customHeight="1">
      <c r="A106" s="236">
        <v>40273</v>
      </c>
      <c r="B106" s="232">
        <v>4.01</v>
      </c>
      <c r="C106" s="233"/>
      <c r="D106" s="236">
        <v>40273</v>
      </c>
      <c r="E106" s="232">
        <v>4.8499999999999996</v>
      </c>
      <c r="F106" s="233"/>
      <c r="G106" s="237">
        <v>40270</v>
      </c>
      <c r="H106" s="234">
        <v>1.7614000000000001</v>
      </c>
      <c r="I106" s="188"/>
    </row>
    <row r="107" spans="1:9" ht="15" customHeight="1">
      <c r="A107" s="236">
        <v>40270</v>
      </c>
      <c r="B107" s="232">
        <v>3.96</v>
      </c>
      <c r="C107" s="233"/>
      <c r="D107" s="236">
        <v>40270</v>
      </c>
      <c r="E107" s="232">
        <v>4.8099999999999996</v>
      </c>
      <c r="F107" s="233"/>
      <c r="G107" s="237">
        <v>40269</v>
      </c>
      <c r="H107" s="234">
        <v>1.681</v>
      </c>
      <c r="I107" s="188"/>
    </row>
    <row r="108" spans="1:9" ht="15" customHeight="1">
      <c r="A108" s="236">
        <v>40269</v>
      </c>
      <c r="B108" s="232">
        <v>3.89</v>
      </c>
      <c r="C108" s="233"/>
      <c r="D108" s="236">
        <v>40269</v>
      </c>
      <c r="E108" s="232">
        <v>4.74</v>
      </c>
      <c r="F108" s="233"/>
      <c r="G108" s="237">
        <v>40268</v>
      </c>
      <c r="H108" s="234">
        <v>1.6539999999999999</v>
      </c>
      <c r="I108" s="188"/>
    </row>
    <row r="109" spans="1:9" ht="15" customHeight="1">
      <c r="A109" s="236">
        <v>40268</v>
      </c>
      <c r="B109" s="232">
        <v>3.84</v>
      </c>
      <c r="C109" s="233"/>
      <c r="D109" s="236">
        <v>40268</v>
      </c>
      <c r="E109" s="232">
        <v>4.72</v>
      </c>
      <c r="F109" s="233"/>
      <c r="G109" s="237">
        <v>40267</v>
      </c>
      <c r="H109" s="234">
        <v>1.7242999999999999</v>
      </c>
      <c r="I109" s="188"/>
    </row>
    <row r="110" spans="1:9" ht="15" customHeight="1">
      <c r="A110" s="236">
        <v>40267</v>
      </c>
      <c r="B110" s="232">
        <v>3.88</v>
      </c>
      <c r="C110" s="233"/>
      <c r="D110" s="236">
        <v>40267</v>
      </c>
      <c r="E110" s="232">
        <v>4.75</v>
      </c>
      <c r="F110" s="233"/>
      <c r="G110" s="237">
        <v>40266</v>
      </c>
      <c r="H110" s="234">
        <v>1.7202</v>
      </c>
      <c r="I110" s="188"/>
    </row>
    <row r="111" spans="1:9" ht="15" customHeight="1">
      <c r="A111" s="236">
        <v>40266</v>
      </c>
      <c r="B111" s="232">
        <v>3.88</v>
      </c>
      <c r="C111" s="233"/>
      <c r="D111" s="236">
        <v>40266</v>
      </c>
      <c r="E111" s="232">
        <v>4.76</v>
      </c>
      <c r="F111" s="233"/>
      <c r="G111" s="237">
        <v>40263</v>
      </c>
      <c r="H111" s="234">
        <v>1.7058</v>
      </c>
      <c r="I111" s="188"/>
    </row>
    <row r="112" spans="1:9" ht="15" customHeight="1">
      <c r="A112" s="236">
        <v>40263</v>
      </c>
      <c r="B112" s="232">
        <v>3.86</v>
      </c>
      <c r="C112" s="233"/>
      <c r="D112" s="236">
        <v>40263</v>
      </c>
      <c r="E112" s="232">
        <v>4.75</v>
      </c>
      <c r="F112" s="233"/>
      <c r="G112" s="237">
        <v>40262</v>
      </c>
      <c r="H112" s="234">
        <v>1.7694000000000001</v>
      </c>
      <c r="I112" s="188"/>
    </row>
    <row r="113" spans="1:9" ht="15" customHeight="1">
      <c r="A113" s="236">
        <v>40262</v>
      </c>
      <c r="B113" s="232">
        <v>3.91</v>
      </c>
      <c r="C113" s="233"/>
      <c r="D113" s="236">
        <v>40262</v>
      </c>
      <c r="E113" s="232">
        <v>4.7699999999999996</v>
      </c>
      <c r="F113" s="233"/>
      <c r="G113" s="237">
        <v>40261</v>
      </c>
      <c r="H113" s="234">
        <v>1.7244999999999999</v>
      </c>
      <c r="I113" s="188"/>
    </row>
    <row r="114" spans="1:9" ht="15" customHeight="1">
      <c r="A114" s="236">
        <v>40261</v>
      </c>
      <c r="B114" s="232">
        <v>3.84</v>
      </c>
      <c r="C114" s="233"/>
      <c r="D114" s="236">
        <v>40261</v>
      </c>
      <c r="E114" s="232">
        <v>4.72</v>
      </c>
      <c r="F114" s="233"/>
      <c r="G114" s="237">
        <v>40260</v>
      </c>
      <c r="H114" s="234">
        <v>1.5926</v>
      </c>
      <c r="I114" s="188"/>
    </row>
    <row r="115" spans="1:9" ht="15" customHeight="1">
      <c r="A115" s="236">
        <v>40260</v>
      </c>
      <c r="B115" s="232">
        <v>3.69</v>
      </c>
      <c r="C115" s="233"/>
      <c r="D115" s="236">
        <v>40260</v>
      </c>
      <c r="E115" s="232">
        <v>4.5999999999999996</v>
      </c>
      <c r="F115" s="233"/>
      <c r="G115" s="237">
        <v>40259</v>
      </c>
      <c r="H115" s="234">
        <v>1.5839000000000001</v>
      </c>
      <c r="I115" s="188"/>
    </row>
    <row r="116" spans="1:9" ht="15" customHeight="1">
      <c r="A116" s="236">
        <v>40259</v>
      </c>
      <c r="B116" s="232">
        <v>3.67</v>
      </c>
      <c r="C116" s="233"/>
      <c r="D116" s="236">
        <v>40259</v>
      </c>
      <c r="E116" s="232">
        <v>4.57</v>
      </c>
      <c r="F116" s="233"/>
      <c r="G116" s="237">
        <v>40256</v>
      </c>
      <c r="H116" s="234">
        <v>1.5871</v>
      </c>
      <c r="I116" s="188"/>
    </row>
    <row r="117" spans="1:9" ht="15" customHeight="1">
      <c r="A117" s="236">
        <v>40256</v>
      </c>
      <c r="B117" s="232">
        <v>3.7</v>
      </c>
      <c r="C117" s="233"/>
      <c r="D117" s="236">
        <v>40256</v>
      </c>
      <c r="E117" s="232">
        <v>4.58</v>
      </c>
      <c r="F117" s="233"/>
      <c r="G117" s="237">
        <v>40255</v>
      </c>
      <c r="H117" s="234">
        <v>1.5503</v>
      </c>
      <c r="I117" s="188"/>
    </row>
    <row r="118" spans="1:9" ht="15" customHeight="1">
      <c r="A118" s="236">
        <v>40255</v>
      </c>
      <c r="B118" s="232">
        <v>3.68</v>
      </c>
      <c r="C118" s="233"/>
      <c r="D118" s="236">
        <v>40255</v>
      </c>
      <c r="E118" s="232">
        <v>4.59</v>
      </c>
      <c r="F118" s="233"/>
      <c r="G118" s="237">
        <v>40254</v>
      </c>
      <c r="H118" s="234">
        <v>1.5293000000000001</v>
      </c>
      <c r="I118" s="188"/>
    </row>
    <row r="119" spans="1:9" ht="15" customHeight="1">
      <c r="A119" s="236">
        <v>40254</v>
      </c>
      <c r="B119" s="232">
        <v>3.65</v>
      </c>
      <c r="C119" s="233"/>
      <c r="D119" s="236">
        <v>40254</v>
      </c>
      <c r="E119" s="232">
        <v>4.5599999999999996</v>
      </c>
      <c r="F119" s="233"/>
      <c r="G119" s="237">
        <v>40253</v>
      </c>
      <c r="H119" s="234">
        <v>1.5410999999999999</v>
      </c>
      <c r="I119" s="188"/>
    </row>
    <row r="120" spans="1:9" ht="15" customHeight="1">
      <c r="A120" s="236">
        <v>40253</v>
      </c>
      <c r="B120" s="232">
        <v>3.66</v>
      </c>
      <c r="C120" s="233"/>
      <c r="D120" s="236">
        <v>40253</v>
      </c>
      <c r="E120" s="232">
        <v>4.59</v>
      </c>
      <c r="F120" s="233"/>
      <c r="G120" s="237">
        <v>40252</v>
      </c>
      <c r="H120" s="234">
        <v>1.5789</v>
      </c>
      <c r="I120" s="188"/>
    </row>
    <row r="121" spans="1:9" ht="15" customHeight="1">
      <c r="A121" s="236">
        <v>40252</v>
      </c>
      <c r="B121" s="232">
        <v>3.71</v>
      </c>
      <c r="C121" s="233"/>
      <c r="D121" s="236">
        <v>40252</v>
      </c>
      <c r="E121" s="232">
        <v>4.63</v>
      </c>
      <c r="F121" s="233"/>
      <c r="G121" s="237">
        <v>40249</v>
      </c>
      <c r="H121" s="234">
        <v>1.5781000000000001</v>
      </c>
      <c r="I121" s="188"/>
    </row>
    <row r="122" spans="1:9" ht="15" customHeight="1">
      <c r="A122" s="236">
        <v>40249</v>
      </c>
      <c r="B122" s="232">
        <v>3.71</v>
      </c>
      <c r="C122" s="233"/>
      <c r="D122" s="236">
        <v>40249</v>
      </c>
      <c r="E122" s="232">
        <v>4.62</v>
      </c>
      <c r="F122" s="233"/>
      <c r="G122" s="237">
        <v>40248</v>
      </c>
      <c r="H122" s="234">
        <v>1.6133999999999999</v>
      </c>
      <c r="I122" s="188"/>
    </row>
    <row r="123" spans="1:9" ht="15" customHeight="1">
      <c r="A123" s="236">
        <v>40248</v>
      </c>
      <c r="B123" s="232">
        <v>3.73</v>
      </c>
      <c r="C123" s="233"/>
      <c r="D123" s="236">
        <v>40248</v>
      </c>
      <c r="E123" s="232">
        <v>4.66</v>
      </c>
      <c r="F123" s="233"/>
      <c r="G123" s="237">
        <v>40247</v>
      </c>
      <c r="H123" s="234">
        <v>1.6185</v>
      </c>
      <c r="I123" s="188"/>
    </row>
    <row r="124" spans="1:9" ht="15" customHeight="1">
      <c r="A124" s="236">
        <v>40247</v>
      </c>
      <c r="B124" s="232">
        <v>3.73</v>
      </c>
      <c r="C124" s="233"/>
      <c r="D124" s="236">
        <v>40247</v>
      </c>
      <c r="E124" s="232">
        <v>4.6900000000000004</v>
      </c>
      <c r="F124" s="233"/>
      <c r="G124" s="237">
        <v>40246</v>
      </c>
      <c r="H124" s="234">
        <v>1.6174999999999999</v>
      </c>
      <c r="I124" s="188"/>
    </row>
    <row r="125" spans="1:9" ht="15" customHeight="1">
      <c r="A125" s="236">
        <v>40246</v>
      </c>
      <c r="B125" s="232">
        <v>3.71</v>
      </c>
      <c r="C125" s="233"/>
      <c r="D125" s="236">
        <v>40246</v>
      </c>
      <c r="E125" s="232">
        <v>4.68</v>
      </c>
      <c r="F125" s="233"/>
      <c r="G125" s="237">
        <v>40245</v>
      </c>
      <c r="H125" s="234">
        <v>1.6189</v>
      </c>
      <c r="I125" s="188"/>
    </row>
    <row r="126" spans="1:9" ht="15" customHeight="1">
      <c r="A126" s="236">
        <v>40245</v>
      </c>
      <c r="B126" s="232">
        <v>3.72</v>
      </c>
      <c r="C126" s="233"/>
      <c r="D126" s="236">
        <v>40245</v>
      </c>
      <c r="E126" s="232">
        <v>4.68</v>
      </c>
      <c r="F126" s="233"/>
      <c r="G126" s="237">
        <v>40242</v>
      </c>
      <c r="H126" s="234">
        <v>1.6045</v>
      </c>
      <c r="I126" s="188"/>
    </row>
    <row r="127" spans="1:9" ht="15" customHeight="1">
      <c r="A127" s="236">
        <v>40242</v>
      </c>
      <c r="B127" s="232">
        <v>3.69</v>
      </c>
      <c r="C127" s="233"/>
      <c r="D127" s="236">
        <v>40242</v>
      </c>
      <c r="E127" s="232">
        <v>4.6399999999999997</v>
      </c>
      <c r="F127" s="233"/>
      <c r="G127" s="237">
        <v>40241</v>
      </c>
      <c r="H127" s="234">
        <v>1.5681</v>
      </c>
      <c r="I127" s="188"/>
    </row>
    <row r="128" spans="1:9" ht="15" customHeight="1">
      <c r="A128" s="236">
        <v>40241</v>
      </c>
      <c r="B128" s="232">
        <v>3.61</v>
      </c>
      <c r="C128" s="233"/>
      <c r="D128" s="236">
        <v>40241</v>
      </c>
      <c r="E128" s="232">
        <v>4.5599999999999996</v>
      </c>
      <c r="F128" s="233"/>
      <c r="G128" s="237">
        <v>40240</v>
      </c>
      <c r="H128" s="234">
        <v>1.5909</v>
      </c>
      <c r="I128" s="188"/>
    </row>
    <row r="129" spans="1:9" ht="15" customHeight="1">
      <c r="A129" s="236">
        <v>40240</v>
      </c>
      <c r="B129" s="232">
        <v>3.63</v>
      </c>
      <c r="C129" s="233"/>
      <c r="D129" s="236">
        <v>40240</v>
      </c>
      <c r="E129" s="232">
        <v>4.58</v>
      </c>
      <c r="F129" s="233"/>
      <c r="G129" s="237">
        <v>40239</v>
      </c>
      <c r="H129" s="234">
        <v>1.5941000000000001</v>
      </c>
      <c r="I129" s="188"/>
    </row>
    <row r="130" spans="1:9" ht="15" customHeight="1">
      <c r="A130" s="236">
        <v>40239</v>
      </c>
      <c r="B130" s="232">
        <v>3.62</v>
      </c>
      <c r="C130" s="233"/>
      <c r="D130" s="236">
        <v>40239</v>
      </c>
      <c r="E130" s="232">
        <v>4.57</v>
      </c>
      <c r="F130" s="233"/>
      <c r="G130" s="237">
        <v>40238</v>
      </c>
      <c r="H130" s="234">
        <v>1.5972</v>
      </c>
      <c r="I130" s="188"/>
    </row>
    <row r="131" spans="1:9" ht="15" customHeight="1">
      <c r="A131" s="236">
        <v>40238</v>
      </c>
      <c r="B131" s="232">
        <v>3.61</v>
      </c>
      <c r="C131" s="233"/>
      <c r="D131" s="236">
        <v>40238</v>
      </c>
      <c r="E131" s="232">
        <v>4.5599999999999996</v>
      </c>
      <c r="F131" s="233"/>
      <c r="G131" s="237">
        <v>40235</v>
      </c>
      <c r="H131" s="234">
        <v>1.5752999999999999</v>
      </c>
      <c r="I131" s="188"/>
    </row>
    <row r="132" spans="1:9" ht="15" customHeight="1">
      <c r="A132" s="236">
        <v>40235</v>
      </c>
      <c r="B132" s="232">
        <v>3.61</v>
      </c>
      <c r="C132" s="233"/>
      <c r="D132" s="236">
        <v>40235</v>
      </c>
      <c r="E132" s="232">
        <v>4.55</v>
      </c>
      <c r="F132" s="233"/>
      <c r="G132" s="237">
        <v>40234</v>
      </c>
      <c r="H132" s="234">
        <v>1.6035999999999999</v>
      </c>
      <c r="I132" s="188"/>
    </row>
    <row r="133" spans="1:9" ht="15" customHeight="1">
      <c r="A133" s="236">
        <v>40234</v>
      </c>
      <c r="B133" s="232">
        <v>3.64</v>
      </c>
      <c r="C133" s="233"/>
      <c r="D133" s="236">
        <v>40234</v>
      </c>
      <c r="E133" s="232">
        <v>4.58</v>
      </c>
      <c r="F133" s="233"/>
      <c r="G133" s="237">
        <v>40233</v>
      </c>
      <c r="H133" s="234">
        <v>1.6174999999999999</v>
      </c>
      <c r="I133" s="188"/>
    </row>
    <row r="134" spans="1:9" ht="15" customHeight="1">
      <c r="A134" s="236">
        <v>40233</v>
      </c>
      <c r="B134" s="232">
        <v>3.7</v>
      </c>
      <c r="C134" s="233"/>
      <c r="D134" s="236">
        <v>40233</v>
      </c>
      <c r="E134" s="232">
        <v>4.63</v>
      </c>
      <c r="F134" s="233"/>
      <c r="G134" s="237">
        <v>40232</v>
      </c>
      <c r="H134" s="234">
        <v>1.6103000000000001</v>
      </c>
      <c r="I134" s="188"/>
    </row>
    <row r="135" spans="1:9" ht="15" customHeight="1">
      <c r="A135" s="236">
        <v>40232</v>
      </c>
      <c r="B135" s="232">
        <v>3.69</v>
      </c>
      <c r="C135" s="233"/>
      <c r="D135" s="236">
        <v>40232</v>
      </c>
      <c r="E135" s="232">
        <v>4.63</v>
      </c>
      <c r="F135" s="233"/>
      <c r="G135" s="237">
        <v>40231</v>
      </c>
      <c r="H135" s="234">
        <v>1.6587000000000001</v>
      </c>
      <c r="I135" s="188"/>
    </row>
    <row r="136" spans="1:9" ht="15" customHeight="1">
      <c r="A136" s="236">
        <v>40231</v>
      </c>
      <c r="B136" s="232">
        <v>3.8</v>
      </c>
      <c r="C136" s="233"/>
      <c r="D136" s="236">
        <v>40231</v>
      </c>
      <c r="E136" s="232">
        <v>4.7300000000000004</v>
      </c>
      <c r="F136" s="233"/>
      <c r="G136" s="237">
        <v>40228</v>
      </c>
      <c r="H136" s="234">
        <v>1.6172</v>
      </c>
      <c r="I136" s="188"/>
    </row>
    <row r="137" spans="1:9" ht="15" customHeight="1">
      <c r="A137" s="236">
        <v>40228</v>
      </c>
      <c r="B137" s="232">
        <v>3.78</v>
      </c>
      <c r="C137" s="233"/>
      <c r="D137" s="236">
        <v>40228</v>
      </c>
      <c r="E137" s="232">
        <v>4.71</v>
      </c>
      <c r="F137" s="233"/>
      <c r="G137" s="237">
        <v>40227</v>
      </c>
      <c r="H137" s="234">
        <v>1.5979000000000001</v>
      </c>
      <c r="I137" s="188"/>
    </row>
    <row r="138" spans="1:9" ht="15" customHeight="1">
      <c r="A138" s="236">
        <v>40227</v>
      </c>
      <c r="B138" s="232">
        <v>3.79</v>
      </c>
      <c r="C138" s="233"/>
      <c r="D138" s="236">
        <v>40227</v>
      </c>
      <c r="E138" s="232">
        <v>4.74</v>
      </c>
      <c r="F138" s="233"/>
      <c r="G138" s="237">
        <v>40226</v>
      </c>
      <c r="H138" s="234">
        <v>1.5654999999999999</v>
      </c>
      <c r="I138" s="188"/>
    </row>
    <row r="139" spans="1:9" ht="15" customHeight="1">
      <c r="A139" s="236">
        <v>40226</v>
      </c>
      <c r="B139" s="232">
        <v>3.74</v>
      </c>
      <c r="C139" s="233"/>
      <c r="D139" s="236">
        <v>40226</v>
      </c>
      <c r="E139" s="232">
        <v>4.7</v>
      </c>
      <c r="F139" s="233"/>
      <c r="G139" s="237">
        <v>40225</v>
      </c>
      <c r="H139" s="234">
        <v>1.5399</v>
      </c>
      <c r="I139" s="188"/>
    </row>
    <row r="140" spans="1:9" ht="15" customHeight="1">
      <c r="A140" s="236">
        <v>40225</v>
      </c>
      <c r="B140" s="232">
        <v>3.66</v>
      </c>
      <c r="C140" s="233"/>
      <c r="D140" s="236">
        <v>40225</v>
      </c>
      <c r="E140" s="232">
        <v>4.63</v>
      </c>
      <c r="F140" s="233"/>
      <c r="G140" s="237">
        <v>40221</v>
      </c>
      <c r="H140" s="234">
        <v>1.5688</v>
      </c>
      <c r="I140" s="188"/>
    </row>
    <row r="141" spans="1:9" ht="15" customHeight="1">
      <c r="A141" s="236">
        <v>40224</v>
      </c>
      <c r="B141" s="232" t="s">
        <v>326</v>
      </c>
      <c r="C141" s="233"/>
      <c r="D141" s="236">
        <v>40224</v>
      </c>
      <c r="E141" s="232" t="s">
        <v>326</v>
      </c>
      <c r="F141" s="233"/>
      <c r="G141" s="237">
        <v>40220</v>
      </c>
      <c r="H141" s="234">
        <v>1.5810999999999999</v>
      </c>
      <c r="I141" s="188"/>
    </row>
    <row r="142" spans="1:9" ht="15" customHeight="1">
      <c r="A142" s="236">
        <v>40221</v>
      </c>
      <c r="B142" s="232">
        <v>3.69</v>
      </c>
      <c r="C142" s="233"/>
      <c r="D142" s="236">
        <v>40221</v>
      </c>
      <c r="E142" s="232">
        <v>4.66</v>
      </c>
      <c r="F142" s="233"/>
      <c r="G142" s="237">
        <v>40219</v>
      </c>
      <c r="H142" s="234">
        <v>1.5355000000000001</v>
      </c>
      <c r="I142" s="188"/>
    </row>
    <row r="143" spans="1:9" ht="15" customHeight="1">
      <c r="A143" s="236">
        <v>40220</v>
      </c>
      <c r="B143" s="232">
        <v>3.73</v>
      </c>
      <c r="C143" s="233"/>
      <c r="D143" s="236">
        <v>40220</v>
      </c>
      <c r="E143" s="232">
        <v>4.6900000000000004</v>
      </c>
      <c r="F143" s="233"/>
      <c r="G143" s="237">
        <v>40218</v>
      </c>
      <c r="H143" s="234">
        <v>1.4879</v>
      </c>
      <c r="I143" s="188"/>
    </row>
    <row r="144" spans="1:9" ht="15" customHeight="1">
      <c r="A144" s="236">
        <v>40219</v>
      </c>
      <c r="B144" s="232">
        <v>3.72</v>
      </c>
      <c r="C144" s="233"/>
      <c r="D144" s="236">
        <v>40219</v>
      </c>
      <c r="E144" s="232">
        <v>4.6500000000000004</v>
      </c>
      <c r="F144" s="233"/>
      <c r="G144" s="237">
        <v>40217</v>
      </c>
      <c r="H144" s="234">
        <v>1.4587000000000001</v>
      </c>
      <c r="I144" s="188"/>
    </row>
    <row r="145" spans="1:9" ht="15" customHeight="1">
      <c r="A145" s="236">
        <v>40218</v>
      </c>
      <c r="B145" s="232">
        <v>3.67</v>
      </c>
      <c r="C145" s="233"/>
      <c r="D145" s="236">
        <v>40218</v>
      </c>
      <c r="E145" s="232">
        <v>4.58</v>
      </c>
      <c r="F145" s="233"/>
      <c r="G145" s="237">
        <v>40214</v>
      </c>
      <c r="H145" s="234">
        <v>1.4271</v>
      </c>
      <c r="I145" s="188"/>
    </row>
    <row r="146" spans="1:9" ht="15" customHeight="1">
      <c r="A146" s="236">
        <v>40217</v>
      </c>
      <c r="B146" s="232">
        <v>3.62</v>
      </c>
      <c r="C146" s="233"/>
      <c r="D146" s="236">
        <v>40217</v>
      </c>
      <c r="E146" s="232">
        <v>4.5199999999999996</v>
      </c>
      <c r="F146" s="233"/>
      <c r="G146" s="237">
        <v>40213</v>
      </c>
      <c r="H146" s="234">
        <v>1.3973</v>
      </c>
      <c r="I146" s="188"/>
    </row>
    <row r="147" spans="1:9" ht="15" customHeight="1">
      <c r="A147" s="236">
        <v>40214</v>
      </c>
      <c r="B147" s="232">
        <v>3.59</v>
      </c>
      <c r="C147" s="233"/>
      <c r="D147" s="236">
        <v>40214</v>
      </c>
      <c r="E147" s="232">
        <v>4.51</v>
      </c>
      <c r="F147" s="233"/>
      <c r="G147" s="237">
        <v>40212</v>
      </c>
      <c r="H147" s="234">
        <v>1.4187000000000001</v>
      </c>
      <c r="I147" s="188"/>
    </row>
    <row r="148" spans="1:9" ht="15" customHeight="1">
      <c r="A148" s="236">
        <v>40213</v>
      </c>
      <c r="B148" s="232">
        <v>3.62</v>
      </c>
      <c r="C148" s="233"/>
      <c r="D148" s="236">
        <v>40213</v>
      </c>
      <c r="E148" s="232">
        <v>4.53</v>
      </c>
      <c r="F148" s="233"/>
      <c r="G148" s="237">
        <v>40211</v>
      </c>
      <c r="H148" s="234">
        <v>1.3754999999999999</v>
      </c>
      <c r="I148" s="188"/>
    </row>
    <row r="149" spans="1:9" ht="15" customHeight="1">
      <c r="A149" s="236">
        <v>40212</v>
      </c>
      <c r="B149" s="232">
        <v>3.73</v>
      </c>
      <c r="C149" s="233"/>
      <c r="D149" s="236">
        <v>40212</v>
      </c>
      <c r="E149" s="232">
        <v>4.62</v>
      </c>
      <c r="F149" s="233"/>
      <c r="G149" s="237">
        <v>40210</v>
      </c>
      <c r="H149" s="234">
        <v>1.3863000000000001</v>
      </c>
      <c r="I149" s="188"/>
    </row>
    <row r="150" spans="1:9" ht="15" customHeight="1">
      <c r="A150" s="236">
        <v>40211</v>
      </c>
      <c r="B150" s="232">
        <v>3.67</v>
      </c>
      <c r="C150" s="233"/>
      <c r="D150" s="236">
        <v>40211</v>
      </c>
      <c r="E150" s="232">
        <v>4.55</v>
      </c>
      <c r="F150" s="233"/>
      <c r="G150" s="237">
        <v>40207</v>
      </c>
      <c r="H150" s="234">
        <v>1.3933</v>
      </c>
      <c r="I150" s="188"/>
    </row>
    <row r="151" spans="1:9" ht="15" customHeight="1">
      <c r="A151" s="236">
        <v>40210</v>
      </c>
      <c r="B151" s="232">
        <v>3.68</v>
      </c>
      <c r="C151" s="233"/>
      <c r="D151" s="236">
        <v>40210</v>
      </c>
      <c r="E151" s="232">
        <v>4.5599999999999996</v>
      </c>
      <c r="F151" s="233"/>
      <c r="G151" s="237">
        <v>40206</v>
      </c>
      <c r="H151" s="234">
        <v>1.4518</v>
      </c>
      <c r="I151" s="188"/>
    </row>
    <row r="152" spans="1:9" ht="15" customHeight="1">
      <c r="A152" s="236">
        <v>40207</v>
      </c>
      <c r="B152" s="232">
        <v>3.63</v>
      </c>
      <c r="C152" s="233"/>
      <c r="D152" s="236">
        <v>40207</v>
      </c>
      <c r="E152" s="232">
        <v>4.51</v>
      </c>
      <c r="F152" s="233"/>
      <c r="G152" s="237">
        <v>40205</v>
      </c>
      <c r="H152" s="234">
        <v>1.4599</v>
      </c>
      <c r="I152" s="188"/>
    </row>
    <row r="153" spans="1:9" ht="15" customHeight="1">
      <c r="A153" s="236">
        <v>40206</v>
      </c>
      <c r="B153" s="232">
        <v>3.68</v>
      </c>
      <c r="C153" s="233"/>
      <c r="D153" s="236">
        <v>40206</v>
      </c>
      <c r="E153" s="232">
        <v>4.57</v>
      </c>
      <c r="F153" s="233"/>
      <c r="G153" s="237">
        <v>40204</v>
      </c>
      <c r="H153" s="234">
        <v>1.4200999999999999</v>
      </c>
      <c r="I153" s="188"/>
    </row>
    <row r="154" spans="1:9" ht="15" customHeight="1">
      <c r="A154" s="236">
        <v>40205</v>
      </c>
      <c r="B154" s="232">
        <v>3.66</v>
      </c>
      <c r="C154" s="233"/>
      <c r="D154" s="236">
        <v>40205</v>
      </c>
      <c r="E154" s="232">
        <v>4.55</v>
      </c>
      <c r="F154" s="233"/>
      <c r="G154" s="237">
        <v>40203</v>
      </c>
      <c r="H154" s="234">
        <v>1.4430000000000001</v>
      </c>
      <c r="I154" s="188"/>
    </row>
    <row r="155" spans="1:9" ht="15" customHeight="1">
      <c r="A155" s="236">
        <v>40204</v>
      </c>
      <c r="B155" s="232">
        <v>3.65</v>
      </c>
      <c r="C155" s="233"/>
      <c r="D155" s="236">
        <v>40204</v>
      </c>
      <c r="E155" s="232">
        <v>4.5599999999999996</v>
      </c>
      <c r="F155" s="233"/>
      <c r="G155" s="237">
        <v>40200</v>
      </c>
      <c r="H155" s="234">
        <v>1.4192</v>
      </c>
      <c r="I155" s="188"/>
    </row>
    <row r="156" spans="1:9" ht="15" customHeight="1">
      <c r="A156" s="236">
        <v>40203</v>
      </c>
      <c r="B156" s="232">
        <v>3.66</v>
      </c>
      <c r="C156" s="233"/>
      <c r="D156" s="236">
        <v>40203</v>
      </c>
      <c r="E156" s="232">
        <v>4.55</v>
      </c>
      <c r="F156" s="233"/>
      <c r="G156" s="237">
        <v>40199</v>
      </c>
      <c r="H156" s="234">
        <v>1.4053</v>
      </c>
      <c r="I156" s="188"/>
    </row>
    <row r="157" spans="1:9" ht="15" customHeight="1">
      <c r="A157" s="236">
        <v>40200</v>
      </c>
      <c r="B157" s="232">
        <v>3.62</v>
      </c>
      <c r="C157" s="233"/>
      <c r="D157" s="236">
        <v>40200</v>
      </c>
      <c r="E157" s="232">
        <v>4.5</v>
      </c>
      <c r="F157" s="233"/>
      <c r="G157" s="237">
        <v>40198</v>
      </c>
      <c r="H157" s="234">
        <v>1.4316</v>
      </c>
      <c r="I157" s="188"/>
    </row>
    <row r="158" spans="1:9" ht="15" customHeight="1">
      <c r="A158" s="236">
        <v>40199</v>
      </c>
      <c r="B158" s="232">
        <v>3.62</v>
      </c>
      <c r="C158" s="233"/>
      <c r="D158" s="236">
        <v>40199</v>
      </c>
      <c r="E158" s="232">
        <v>4.5</v>
      </c>
      <c r="F158" s="233"/>
      <c r="G158" s="237">
        <v>40197</v>
      </c>
      <c r="H158" s="234">
        <v>1.4699</v>
      </c>
      <c r="I158" s="188"/>
    </row>
    <row r="159" spans="1:9" ht="15" customHeight="1">
      <c r="A159" s="236">
        <v>40198</v>
      </c>
      <c r="B159" s="232">
        <v>3.68</v>
      </c>
      <c r="C159" s="233"/>
      <c r="D159" s="236">
        <v>40198</v>
      </c>
      <c r="E159" s="232">
        <v>4.54</v>
      </c>
      <c r="F159" s="233"/>
      <c r="G159" s="237">
        <v>40193</v>
      </c>
      <c r="H159" s="234">
        <v>1.4459</v>
      </c>
      <c r="I159" s="188"/>
    </row>
    <row r="160" spans="1:9" ht="15" customHeight="1">
      <c r="A160" s="236">
        <v>40197</v>
      </c>
      <c r="B160" s="232">
        <v>3.73</v>
      </c>
      <c r="C160" s="233"/>
      <c r="D160" s="236">
        <v>40197</v>
      </c>
      <c r="E160" s="232">
        <v>4.5999999999999996</v>
      </c>
      <c r="F160" s="233"/>
      <c r="G160" s="237">
        <v>40192</v>
      </c>
      <c r="H160" s="234">
        <v>1.4951000000000001</v>
      </c>
      <c r="I160" s="188"/>
    </row>
    <row r="161" spans="1:9" ht="15" customHeight="1">
      <c r="A161" s="236">
        <v>40196</v>
      </c>
      <c r="B161" s="232" t="s">
        <v>326</v>
      </c>
      <c r="C161" s="233"/>
      <c r="D161" s="236">
        <v>40196</v>
      </c>
      <c r="E161" s="232" t="s">
        <v>326</v>
      </c>
      <c r="F161" s="233"/>
      <c r="G161" s="237">
        <v>40191</v>
      </c>
      <c r="H161" s="234">
        <v>1.5183</v>
      </c>
      <c r="I161" s="188"/>
    </row>
    <row r="162" spans="1:9" ht="15" customHeight="1">
      <c r="A162" s="236">
        <v>40193</v>
      </c>
      <c r="B162" s="232">
        <v>3.7</v>
      </c>
      <c r="C162" s="233"/>
      <c r="D162" s="236">
        <v>40193</v>
      </c>
      <c r="E162" s="232">
        <v>4.58</v>
      </c>
      <c r="F162" s="233"/>
      <c r="G162" s="237">
        <v>40190</v>
      </c>
      <c r="H162" s="234">
        <v>1.4444999999999999</v>
      </c>
      <c r="I162" s="188"/>
    </row>
    <row r="163" spans="1:9" ht="15" customHeight="1">
      <c r="A163" s="236">
        <v>40192</v>
      </c>
      <c r="B163" s="232">
        <v>3.76</v>
      </c>
      <c r="C163" s="233"/>
      <c r="D163" s="236">
        <v>40192</v>
      </c>
      <c r="E163" s="232">
        <v>4.63</v>
      </c>
      <c r="F163" s="233"/>
      <c r="G163" s="237">
        <v>40189</v>
      </c>
      <c r="H163" s="234">
        <v>1.5353000000000001</v>
      </c>
      <c r="I163" s="188"/>
    </row>
    <row r="164" spans="1:9" ht="15" customHeight="1">
      <c r="A164" s="236">
        <v>40191</v>
      </c>
      <c r="B164" s="232">
        <v>3.8</v>
      </c>
      <c r="C164" s="233"/>
      <c r="D164" s="236">
        <v>40191</v>
      </c>
      <c r="E164" s="232">
        <v>4.71</v>
      </c>
      <c r="F164" s="233"/>
      <c r="G164" s="237">
        <v>40186</v>
      </c>
      <c r="H164" s="234">
        <v>1.5175000000000001</v>
      </c>
      <c r="I164" s="188"/>
    </row>
    <row r="165" spans="1:9" ht="15" customHeight="1">
      <c r="A165" s="236">
        <v>40190</v>
      </c>
      <c r="B165" s="232">
        <v>3.74</v>
      </c>
      <c r="C165" s="233"/>
      <c r="D165" s="236">
        <v>40190</v>
      </c>
      <c r="E165" s="232">
        <v>4.62</v>
      </c>
      <c r="F165" s="233"/>
      <c r="G165" s="237">
        <v>40185</v>
      </c>
      <c r="H165" s="234">
        <v>1.5406</v>
      </c>
      <c r="I165" s="188"/>
    </row>
    <row r="166" spans="1:9" ht="15" customHeight="1">
      <c r="A166" s="236">
        <v>40189</v>
      </c>
      <c r="B166" s="232">
        <v>3.85</v>
      </c>
      <c r="C166" s="233"/>
      <c r="D166" s="236">
        <v>40189</v>
      </c>
      <c r="E166" s="232">
        <v>4.74</v>
      </c>
      <c r="F166" s="233"/>
      <c r="G166" s="237">
        <v>40184</v>
      </c>
      <c r="H166" s="234">
        <v>1.5703</v>
      </c>
      <c r="I166" s="188"/>
    </row>
    <row r="167" spans="1:9" ht="15" customHeight="1">
      <c r="A167" s="236">
        <v>40186</v>
      </c>
      <c r="B167" s="232">
        <v>3.83</v>
      </c>
      <c r="C167" s="233"/>
      <c r="D167" s="236">
        <v>40186</v>
      </c>
      <c r="E167" s="232">
        <v>4.7</v>
      </c>
      <c r="F167" s="233"/>
      <c r="G167" s="237">
        <v>40183</v>
      </c>
      <c r="H167" s="234">
        <v>1.5437000000000001</v>
      </c>
      <c r="I167" s="188"/>
    </row>
    <row r="168" spans="1:9" ht="15" customHeight="1">
      <c r="A168" s="236">
        <v>40185</v>
      </c>
      <c r="B168" s="232">
        <v>3.85</v>
      </c>
      <c r="C168" s="233"/>
      <c r="D168" s="236">
        <v>40185</v>
      </c>
      <c r="E168" s="232">
        <v>4.6900000000000004</v>
      </c>
      <c r="F168" s="233"/>
      <c r="G168" s="237">
        <v>40182</v>
      </c>
      <c r="H168" s="234">
        <v>1.5923</v>
      </c>
      <c r="I168" s="188"/>
    </row>
    <row r="169" spans="1:9" ht="15" customHeight="1">
      <c r="A169" s="236">
        <v>40184</v>
      </c>
      <c r="B169" s="232">
        <v>3.85</v>
      </c>
      <c r="C169" s="233"/>
      <c r="D169" s="236">
        <v>40184</v>
      </c>
      <c r="E169" s="232">
        <v>4.7</v>
      </c>
      <c r="F169" s="233"/>
      <c r="G169" s="235">
        <v>40178</v>
      </c>
      <c r="H169" s="234">
        <v>1.6064000000000001</v>
      </c>
      <c r="I169" s="188"/>
    </row>
    <row r="170" spans="1:9" ht="15" customHeight="1">
      <c r="A170" s="236">
        <v>40183</v>
      </c>
      <c r="B170" s="232">
        <v>3.77</v>
      </c>
      <c r="C170" s="233"/>
      <c r="D170" s="236">
        <v>40183</v>
      </c>
      <c r="E170" s="232">
        <v>4.59</v>
      </c>
      <c r="F170" s="233"/>
      <c r="G170" s="235">
        <v>40177</v>
      </c>
      <c r="H170" s="234">
        <v>1.5640000000000001</v>
      </c>
      <c r="I170" s="188"/>
    </row>
    <row r="171" spans="1:9" ht="15" customHeight="1">
      <c r="A171" s="236">
        <v>40182</v>
      </c>
      <c r="B171" s="232">
        <v>3.85</v>
      </c>
      <c r="C171" s="233"/>
      <c r="D171" s="236">
        <v>40182</v>
      </c>
      <c r="E171" s="232">
        <v>4.6500000000000004</v>
      </c>
      <c r="F171" s="233"/>
      <c r="G171" s="235">
        <v>40176</v>
      </c>
      <c r="H171" s="234">
        <v>1.5879000000000001</v>
      </c>
      <c r="I171" s="188"/>
    </row>
    <row r="172" spans="1:9" ht="15" customHeight="1">
      <c r="A172" s="235">
        <v>40178</v>
      </c>
      <c r="B172" s="234">
        <v>3.84</v>
      </c>
      <c r="C172" s="233"/>
      <c r="D172" s="235">
        <v>40178</v>
      </c>
      <c r="E172" s="234">
        <v>4.6399999999999997</v>
      </c>
      <c r="F172" s="233"/>
      <c r="G172" s="235">
        <v>40175</v>
      </c>
      <c r="H172" s="234">
        <v>1.6221000000000001</v>
      </c>
      <c r="I172" s="188"/>
    </row>
    <row r="173" spans="1:9" ht="15" customHeight="1">
      <c r="A173" s="235">
        <v>40177</v>
      </c>
      <c r="B173" s="234">
        <v>3.78</v>
      </c>
      <c r="C173" s="233"/>
      <c r="D173" s="235">
        <v>40177</v>
      </c>
      <c r="E173" s="234">
        <v>4.5999999999999996</v>
      </c>
      <c r="F173" s="233"/>
      <c r="G173" s="235">
        <v>40171</v>
      </c>
      <c r="H173" s="234">
        <v>1.6223000000000001</v>
      </c>
      <c r="I173" s="188"/>
    </row>
    <row r="174" spans="1:9" ht="15" customHeight="1">
      <c r="A174" s="235">
        <v>40176</v>
      </c>
      <c r="B174" s="234">
        <v>3.81</v>
      </c>
      <c r="C174" s="233"/>
      <c r="D174" s="235">
        <v>40176</v>
      </c>
      <c r="E174" s="234">
        <v>4.6500000000000004</v>
      </c>
      <c r="F174" s="233"/>
      <c r="G174" s="235">
        <v>40170</v>
      </c>
      <c r="H174" s="234">
        <v>1.5752999999999999</v>
      </c>
      <c r="I174" s="188"/>
    </row>
    <row r="175" spans="1:9" ht="15" customHeight="1">
      <c r="A175" s="235">
        <v>40175</v>
      </c>
      <c r="B175" s="234">
        <v>3.84</v>
      </c>
      <c r="C175" s="233"/>
      <c r="D175" s="235">
        <v>40175</v>
      </c>
      <c r="E175" s="234">
        <v>4.7</v>
      </c>
      <c r="F175" s="233"/>
      <c r="G175" s="235">
        <v>40169</v>
      </c>
      <c r="H175" s="234">
        <v>1.5522</v>
      </c>
      <c r="I175" s="188"/>
    </row>
    <row r="176" spans="1:9" ht="15" customHeight="1">
      <c r="A176" s="235">
        <v>40171</v>
      </c>
      <c r="B176" s="234">
        <v>3.81</v>
      </c>
      <c r="C176" s="233"/>
      <c r="D176" s="235">
        <v>40171</v>
      </c>
      <c r="E176" s="234">
        <v>4.6900000000000004</v>
      </c>
      <c r="F176" s="233"/>
      <c r="G176" s="235">
        <v>40168</v>
      </c>
      <c r="H176" s="234">
        <v>1.5192000000000001</v>
      </c>
      <c r="I176" s="188"/>
    </row>
    <row r="177" spans="1:9" ht="15" customHeight="1">
      <c r="A177" s="235">
        <v>40170</v>
      </c>
      <c r="B177" s="234">
        <v>3.75</v>
      </c>
      <c r="C177" s="233"/>
      <c r="D177" s="235">
        <v>40170</v>
      </c>
      <c r="E177" s="234">
        <v>4.5999999999999996</v>
      </c>
      <c r="F177" s="233"/>
      <c r="G177" s="235">
        <v>40165</v>
      </c>
      <c r="H177" s="234">
        <v>1.4416</v>
      </c>
      <c r="I177" s="188"/>
    </row>
    <row r="178" spans="1:9" ht="15" customHeight="1">
      <c r="A178" s="235">
        <v>40169</v>
      </c>
      <c r="B178" s="234">
        <v>3.74</v>
      </c>
      <c r="C178" s="233"/>
      <c r="D178" s="235">
        <v>40169</v>
      </c>
      <c r="E178" s="234">
        <v>4.6100000000000003</v>
      </c>
      <c r="F178" s="233"/>
      <c r="G178" s="235">
        <v>40164</v>
      </c>
      <c r="H178" s="234">
        <v>1.4036</v>
      </c>
      <c r="I178" s="188"/>
    </row>
    <row r="179" spans="1:9" ht="15" customHeight="1">
      <c r="A179" s="235">
        <v>40168</v>
      </c>
      <c r="B179" s="234">
        <v>3.68</v>
      </c>
      <c r="C179" s="233"/>
      <c r="D179" s="235">
        <v>40168</v>
      </c>
      <c r="E179" s="234">
        <v>4.57</v>
      </c>
      <c r="F179" s="233"/>
      <c r="G179" s="235">
        <v>40163</v>
      </c>
      <c r="H179" s="234">
        <v>1.4766999999999999</v>
      </c>
      <c r="I179" s="188"/>
    </row>
    <row r="180" spans="1:9" ht="15" customHeight="1">
      <c r="A180" s="235">
        <v>40165</v>
      </c>
      <c r="B180" s="234">
        <v>3.55</v>
      </c>
      <c r="C180" s="233"/>
      <c r="D180" s="235">
        <v>40165</v>
      </c>
      <c r="E180" s="234">
        <v>4.46</v>
      </c>
      <c r="F180" s="233"/>
      <c r="G180" s="235">
        <v>40162</v>
      </c>
      <c r="H180" s="234">
        <v>1.4983</v>
      </c>
      <c r="I180" s="188"/>
    </row>
    <row r="181" spans="1:9" ht="15" customHeight="1">
      <c r="A181" s="235">
        <v>40164</v>
      </c>
      <c r="B181" s="234">
        <v>3.49</v>
      </c>
      <c r="C181" s="233"/>
      <c r="D181" s="235">
        <v>40164</v>
      </c>
      <c r="E181" s="234">
        <v>4.42</v>
      </c>
      <c r="F181" s="233"/>
      <c r="G181" s="235">
        <v>40161</v>
      </c>
      <c r="H181" s="234">
        <v>1.4796</v>
      </c>
      <c r="I181" s="188"/>
    </row>
    <row r="182" spans="1:9" ht="15" customHeight="1">
      <c r="A182" s="235">
        <v>40163</v>
      </c>
      <c r="B182" s="234">
        <v>3.6</v>
      </c>
      <c r="C182" s="233"/>
      <c r="D182" s="235">
        <v>40163</v>
      </c>
      <c r="E182" s="234">
        <v>4.53</v>
      </c>
      <c r="F182" s="233"/>
      <c r="G182" s="235">
        <v>40158</v>
      </c>
      <c r="H182" s="234">
        <v>1.5285</v>
      </c>
      <c r="I182" s="188"/>
    </row>
    <row r="183" spans="1:9" ht="15" customHeight="1">
      <c r="A183" s="235">
        <v>40162</v>
      </c>
      <c r="B183" s="234">
        <v>3.6</v>
      </c>
      <c r="C183" s="233"/>
      <c r="D183" s="235">
        <v>40162</v>
      </c>
      <c r="E183" s="234">
        <v>4.53</v>
      </c>
      <c r="F183" s="233"/>
      <c r="G183" s="235">
        <v>40157</v>
      </c>
      <c r="H183" s="234">
        <v>1.5169999999999999</v>
      </c>
      <c r="I183" s="188"/>
    </row>
    <row r="184" spans="1:9" ht="15" customHeight="1">
      <c r="A184" s="235">
        <v>40161</v>
      </c>
      <c r="B184" s="234">
        <v>3.55</v>
      </c>
      <c r="C184" s="233"/>
      <c r="D184" s="235">
        <v>40161</v>
      </c>
      <c r="E184" s="234">
        <v>4.47</v>
      </c>
      <c r="F184" s="233"/>
      <c r="G184" s="235">
        <v>40156</v>
      </c>
      <c r="H184" s="234">
        <v>1.4703999999999999</v>
      </c>
      <c r="I184" s="188"/>
    </row>
    <row r="185" spans="1:9" ht="15" customHeight="1">
      <c r="A185" s="235">
        <v>40158</v>
      </c>
      <c r="B185" s="234">
        <v>3.54</v>
      </c>
      <c r="C185" s="233"/>
      <c r="D185" s="235">
        <v>40158</v>
      </c>
      <c r="E185" s="234">
        <v>4.5</v>
      </c>
      <c r="F185" s="233"/>
      <c r="G185" s="235">
        <v>40155</v>
      </c>
      <c r="H185" s="234">
        <v>1.4231</v>
      </c>
      <c r="I185" s="188"/>
    </row>
    <row r="186" spans="1:9" ht="15" customHeight="1">
      <c r="A186" s="235">
        <v>40157</v>
      </c>
      <c r="B186" s="234">
        <v>3.48</v>
      </c>
      <c r="C186" s="233"/>
      <c r="D186" s="235">
        <v>40157</v>
      </c>
      <c r="E186" s="234">
        <v>4.49</v>
      </c>
      <c r="F186" s="233"/>
      <c r="G186" s="235">
        <v>40154</v>
      </c>
      <c r="H186" s="234">
        <v>1.4430000000000001</v>
      </c>
      <c r="I186" s="188"/>
    </row>
    <row r="187" spans="1:9" ht="15" customHeight="1">
      <c r="A187" s="235">
        <v>40156</v>
      </c>
      <c r="B187" s="234">
        <v>3.42</v>
      </c>
      <c r="C187" s="233"/>
      <c r="D187" s="235">
        <v>40156</v>
      </c>
      <c r="E187" s="234">
        <v>4.41</v>
      </c>
      <c r="F187" s="233"/>
      <c r="G187" s="235">
        <v>40151</v>
      </c>
      <c r="H187" s="234">
        <v>1.4542999999999999</v>
      </c>
      <c r="I187" s="188"/>
    </row>
    <row r="188" spans="1:9" ht="15" customHeight="1">
      <c r="A188" s="235">
        <v>40155</v>
      </c>
      <c r="B188" s="234">
        <v>3.39</v>
      </c>
      <c r="C188" s="233"/>
      <c r="D188" s="235">
        <v>40155</v>
      </c>
      <c r="E188" s="234">
        <v>4.38</v>
      </c>
      <c r="F188" s="233"/>
      <c r="G188" s="235">
        <v>40150</v>
      </c>
      <c r="H188" s="234">
        <v>1.3507</v>
      </c>
      <c r="I188" s="188"/>
    </row>
    <row r="189" spans="1:9" ht="15" customHeight="1">
      <c r="A189" s="235">
        <v>40154</v>
      </c>
      <c r="B189" s="234">
        <v>3.45</v>
      </c>
      <c r="C189" s="233"/>
      <c r="D189" s="235">
        <v>40154</v>
      </c>
      <c r="E189" s="234">
        <v>4.41</v>
      </c>
      <c r="F189" s="233"/>
      <c r="G189" s="235">
        <v>40149</v>
      </c>
      <c r="H189" s="234">
        <v>1.2988999999999999</v>
      </c>
      <c r="I189" s="188"/>
    </row>
    <row r="190" spans="1:9" ht="15" customHeight="1">
      <c r="A190" s="235">
        <v>40151</v>
      </c>
      <c r="B190" s="234">
        <v>3.48</v>
      </c>
      <c r="C190" s="233"/>
      <c r="D190" s="235">
        <v>40151</v>
      </c>
      <c r="E190" s="234">
        <v>4.41</v>
      </c>
      <c r="F190" s="233"/>
      <c r="G190" s="235">
        <v>40148</v>
      </c>
      <c r="H190" s="234">
        <v>1.2656000000000001</v>
      </c>
      <c r="I190" s="188"/>
    </row>
    <row r="191" spans="1:9" ht="15" customHeight="1">
      <c r="A191" s="235">
        <v>40150</v>
      </c>
      <c r="B191" s="234">
        <v>3.38</v>
      </c>
      <c r="C191" s="233"/>
      <c r="D191" s="235">
        <v>40150</v>
      </c>
      <c r="E191" s="234">
        <v>4.33</v>
      </c>
      <c r="F191" s="233"/>
      <c r="G191" s="235">
        <v>40147</v>
      </c>
      <c r="H191" s="234">
        <v>1.2289000000000001</v>
      </c>
      <c r="I191" s="188"/>
    </row>
    <row r="192" spans="1:9" ht="15" customHeight="1">
      <c r="A192" s="235">
        <v>40149</v>
      </c>
      <c r="B192" s="234">
        <v>3.32</v>
      </c>
      <c r="C192" s="233"/>
      <c r="D192" s="235">
        <v>40149</v>
      </c>
      <c r="E192" s="234">
        <v>4.2699999999999996</v>
      </c>
      <c r="F192" s="233"/>
      <c r="G192" s="235">
        <v>40144</v>
      </c>
      <c r="H192" s="234">
        <v>1.2455000000000001</v>
      </c>
      <c r="I192" s="188"/>
    </row>
    <row r="193" spans="1:9" ht="15" customHeight="1">
      <c r="A193" s="235">
        <v>40148</v>
      </c>
      <c r="B193" s="234">
        <v>3.28</v>
      </c>
      <c r="C193" s="233"/>
      <c r="D193" s="235">
        <v>40148</v>
      </c>
      <c r="E193" s="234">
        <v>4.28</v>
      </c>
      <c r="F193" s="233"/>
      <c r="G193" s="235">
        <v>40142</v>
      </c>
      <c r="H193" s="234">
        <v>1.2706</v>
      </c>
      <c r="I193" s="188"/>
    </row>
    <row r="194" spans="1:9" ht="15" customHeight="1">
      <c r="A194" s="235">
        <v>40147</v>
      </c>
      <c r="B194" s="234">
        <v>3.2</v>
      </c>
      <c r="C194" s="233"/>
      <c r="D194" s="235">
        <v>40147</v>
      </c>
      <c r="E194" s="234">
        <v>4.1900000000000004</v>
      </c>
      <c r="F194" s="233"/>
      <c r="G194" s="235">
        <v>40141</v>
      </c>
      <c r="H194" s="234">
        <v>1.3085</v>
      </c>
      <c r="I194" s="188"/>
    </row>
    <row r="195" spans="1:9" ht="15" customHeight="1">
      <c r="A195" s="235">
        <v>40144</v>
      </c>
      <c r="B195" s="234">
        <v>3.23</v>
      </c>
      <c r="C195" s="233"/>
      <c r="D195" s="235">
        <v>40144</v>
      </c>
      <c r="E195" s="234">
        <v>4.22</v>
      </c>
      <c r="F195" s="233"/>
      <c r="G195" s="235">
        <v>40140</v>
      </c>
      <c r="H195" s="234">
        <v>1.3131999999999999</v>
      </c>
      <c r="I195" s="188"/>
    </row>
    <row r="196" spans="1:9" ht="15" customHeight="1">
      <c r="A196" s="235">
        <v>40142</v>
      </c>
      <c r="B196" s="234">
        <v>3.28</v>
      </c>
      <c r="C196" s="233"/>
      <c r="D196" s="235">
        <v>40142</v>
      </c>
      <c r="E196" s="234">
        <v>4.24</v>
      </c>
      <c r="F196" s="233"/>
      <c r="G196" s="235">
        <v>40137</v>
      </c>
      <c r="H196" s="234">
        <v>1.3301000000000001</v>
      </c>
      <c r="I196" s="188"/>
    </row>
    <row r="197" spans="1:9" ht="15" customHeight="1">
      <c r="A197" s="235">
        <v>40141</v>
      </c>
      <c r="B197" s="234">
        <v>3.32</v>
      </c>
      <c r="C197" s="233"/>
      <c r="D197" s="235">
        <v>40141</v>
      </c>
      <c r="E197" s="234">
        <v>4.26</v>
      </c>
      <c r="F197" s="233"/>
      <c r="G197" s="235">
        <v>40136</v>
      </c>
      <c r="H197" s="234">
        <v>1.3283</v>
      </c>
      <c r="I197" s="188"/>
    </row>
    <row r="198" spans="1:9" ht="15" customHeight="1">
      <c r="A198" s="235">
        <v>40140</v>
      </c>
      <c r="B198" s="234">
        <v>3.36</v>
      </c>
      <c r="C198" s="233"/>
      <c r="D198" s="235">
        <v>40140</v>
      </c>
      <c r="E198" s="234">
        <v>4.29</v>
      </c>
      <c r="F198" s="233"/>
      <c r="G198" s="235">
        <v>40135</v>
      </c>
      <c r="H198" s="234">
        <v>1.3239000000000001</v>
      </c>
      <c r="I198" s="188"/>
    </row>
    <row r="199" spans="1:9" ht="15" customHeight="1">
      <c r="A199" s="235">
        <v>40137</v>
      </c>
      <c r="B199" s="234">
        <v>3.36</v>
      </c>
      <c r="C199" s="233"/>
      <c r="D199" s="235">
        <v>40137</v>
      </c>
      <c r="E199" s="234">
        <v>4.3</v>
      </c>
      <c r="F199" s="233"/>
      <c r="G199" s="235">
        <v>40134</v>
      </c>
      <c r="H199" s="234">
        <v>1.3190999999999999</v>
      </c>
      <c r="I199" s="188"/>
    </row>
    <row r="200" spans="1:9" ht="15" customHeight="1">
      <c r="A200" s="235">
        <v>40136</v>
      </c>
      <c r="B200" s="234">
        <v>3.35</v>
      </c>
      <c r="C200" s="233"/>
      <c r="D200" s="235">
        <v>40136</v>
      </c>
      <c r="E200" s="234">
        <v>4.29</v>
      </c>
      <c r="F200" s="233"/>
      <c r="G200" s="235">
        <v>40133</v>
      </c>
      <c r="H200" s="234">
        <v>1.3328</v>
      </c>
      <c r="I200" s="188"/>
    </row>
    <row r="201" spans="1:9" ht="15" customHeight="1">
      <c r="A201" s="235">
        <v>40135</v>
      </c>
      <c r="B201" s="234">
        <v>3.37</v>
      </c>
      <c r="C201" s="233"/>
      <c r="D201" s="235">
        <v>40135</v>
      </c>
      <c r="E201" s="234">
        <v>4.3</v>
      </c>
      <c r="F201" s="233"/>
      <c r="G201" s="235">
        <v>40130</v>
      </c>
      <c r="H201" s="234">
        <v>1.4326000000000001</v>
      </c>
      <c r="I201" s="188"/>
    </row>
    <row r="202" spans="1:9" ht="15" customHeight="1">
      <c r="A202" s="235">
        <v>40134</v>
      </c>
      <c r="B202" s="234">
        <v>3.32</v>
      </c>
      <c r="C202" s="233"/>
      <c r="D202" s="235">
        <v>40134</v>
      </c>
      <c r="E202" s="234">
        <v>4.25</v>
      </c>
      <c r="F202" s="233"/>
      <c r="G202" s="235">
        <v>40129</v>
      </c>
      <c r="H202" s="234">
        <v>1.4623999999999999</v>
      </c>
      <c r="I202" s="188"/>
    </row>
    <row r="203" spans="1:9" ht="15" customHeight="1">
      <c r="A203" s="235">
        <v>40133</v>
      </c>
      <c r="B203" s="234">
        <v>3.33</v>
      </c>
      <c r="C203" s="233"/>
      <c r="D203" s="235">
        <v>40133</v>
      </c>
      <c r="E203" s="234">
        <v>4.26</v>
      </c>
      <c r="F203" s="233"/>
      <c r="G203" s="235">
        <v>40128</v>
      </c>
      <c r="H203" s="234">
        <v>1.4457</v>
      </c>
      <c r="I203" s="188"/>
    </row>
    <row r="204" spans="1:9" ht="15" customHeight="1">
      <c r="A204" s="235">
        <v>40130</v>
      </c>
      <c r="B204" s="234">
        <v>3.43</v>
      </c>
      <c r="C204" s="233"/>
      <c r="D204" s="235">
        <v>40130</v>
      </c>
      <c r="E204" s="234">
        <v>4.3600000000000003</v>
      </c>
      <c r="F204" s="233"/>
      <c r="G204" s="235">
        <v>40127</v>
      </c>
      <c r="H204" s="234">
        <v>1.4216</v>
      </c>
      <c r="I204" s="188"/>
    </row>
    <row r="205" spans="1:9" ht="15" customHeight="1">
      <c r="A205" s="235">
        <v>40129</v>
      </c>
      <c r="B205" s="234">
        <v>3.45</v>
      </c>
      <c r="C205" s="233"/>
      <c r="D205" s="235">
        <v>40129</v>
      </c>
      <c r="E205" s="234">
        <v>4.3899999999999997</v>
      </c>
      <c r="F205" s="233"/>
      <c r="G205" s="235">
        <v>40126</v>
      </c>
      <c r="H205" s="234">
        <v>1.5007999999999999</v>
      </c>
      <c r="I205" s="188"/>
    </row>
    <row r="206" spans="1:9" ht="15" customHeight="1">
      <c r="A206" s="235">
        <v>40128</v>
      </c>
      <c r="B206" s="234">
        <v>3.47</v>
      </c>
      <c r="C206" s="233"/>
      <c r="D206" s="235">
        <v>40128</v>
      </c>
      <c r="E206" s="234">
        <v>4.41</v>
      </c>
      <c r="F206" s="233"/>
      <c r="G206" s="235">
        <v>40123</v>
      </c>
      <c r="H206" s="234">
        <v>1.534</v>
      </c>
    </row>
    <row r="207" spans="1:9" ht="15" customHeight="1">
      <c r="A207" s="235">
        <v>40127</v>
      </c>
      <c r="B207" s="234">
        <v>3.48</v>
      </c>
      <c r="C207" s="233"/>
      <c r="D207" s="235">
        <v>40127</v>
      </c>
      <c r="E207" s="234">
        <v>4.41</v>
      </c>
      <c r="F207" s="233"/>
      <c r="G207" s="235">
        <v>40122</v>
      </c>
      <c r="H207" s="234">
        <v>1.5885</v>
      </c>
    </row>
    <row r="208" spans="1:9" ht="15" customHeight="1">
      <c r="A208" s="235">
        <v>40126</v>
      </c>
      <c r="B208" s="234">
        <v>3.49</v>
      </c>
      <c r="C208" s="233"/>
      <c r="D208" s="235">
        <v>40126</v>
      </c>
      <c r="E208" s="234">
        <v>4.4000000000000004</v>
      </c>
      <c r="F208" s="233"/>
      <c r="G208" s="235">
        <v>40121</v>
      </c>
      <c r="H208" s="234">
        <v>1.5653999999999999</v>
      </c>
    </row>
    <row r="209" spans="1:8" ht="15" customHeight="1">
      <c r="A209" s="235">
        <v>40123</v>
      </c>
      <c r="B209" s="234">
        <v>3.5</v>
      </c>
      <c r="C209" s="233"/>
      <c r="D209" s="235">
        <v>40123</v>
      </c>
      <c r="E209" s="234">
        <v>4.3899999999999997</v>
      </c>
      <c r="F209" s="233"/>
      <c r="G209" s="235">
        <v>40120</v>
      </c>
      <c r="H209" s="234">
        <v>1.5301</v>
      </c>
    </row>
    <row r="210" spans="1:8" ht="15" customHeight="1">
      <c r="A210" s="235">
        <v>40122</v>
      </c>
      <c r="B210" s="234">
        <v>3.53</v>
      </c>
      <c r="C210" s="233"/>
      <c r="D210" s="235">
        <v>40122</v>
      </c>
      <c r="E210" s="234">
        <v>4.41</v>
      </c>
      <c r="F210" s="233"/>
      <c r="G210" s="235">
        <v>40119</v>
      </c>
      <c r="H210" s="234">
        <v>1.5256000000000001</v>
      </c>
    </row>
    <row r="211" spans="1:8" ht="15" customHeight="1">
      <c r="A211" s="235">
        <v>40121</v>
      </c>
      <c r="B211" s="234">
        <v>3.55</v>
      </c>
      <c r="C211" s="233"/>
      <c r="D211" s="235">
        <v>40121</v>
      </c>
      <c r="E211" s="234">
        <v>4.43</v>
      </c>
      <c r="F211" s="233"/>
      <c r="G211" s="235">
        <v>40116</v>
      </c>
      <c r="H211" s="234">
        <v>1.6194</v>
      </c>
    </row>
    <row r="212" spans="1:8" ht="15" customHeight="1">
      <c r="A212" s="235">
        <v>40120</v>
      </c>
      <c r="B212" s="234">
        <v>3.47</v>
      </c>
      <c r="C212" s="233"/>
      <c r="D212" s="235">
        <v>40120</v>
      </c>
      <c r="E212" s="234">
        <v>4.34</v>
      </c>
      <c r="F212" s="233"/>
      <c r="G212" s="235">
        <v>40115</v>
      </c>
      <c r="H212" s="234">
        <v>1.5924</v>
      </c>
    </row>
    <row r="213" spans="1:8" ht="15" customHeight="1">
      <c r="A213" s="235">
        <v>40119</v>
      </c>
      <c r="B213" s="234">
        <v>3.42</v>
      </c>
      <c r="C213" s="233"/>
      <c r="D213" s="235">
        <v>40119</v>
      </c>
      <c r="E213" s="234">
        <v>4.2699999999999996</v>
      </c>
      <c r="F213" s="233"/>
      <c r="G213" s="235">
        <v>40114</v>
      </c>
      <c r="H213" s="234">
        <v>1.6140000000000001</v>
      </c>
    </row>
    <row r="214" spans="1:8" ht="15" customHeight="1">
      <c r="A214" s="235">
        <v>40116</v>
      </c>
      <c r="B214" s="234">
        <v>3.39</v>
      </c>
      <c r="C214" s="233"/>
      <c r="D214" s="235">
        <v>40116</v>
      </c>
      <c r="E214" s="234">
        <v>4.24</v>
      </c>
      <c r="F214" s="233"/>
      <c r="G214" s="235">
        <v>40113</v>
      </c>
      <c r="H214" s="234">
        <v>1.6900999999999999</v>
      </c>
    </row>
    <row r="215" spans="1:8" ht="15" customHeight="1">
      <c r="A215" s="235">
        <v>40115</v>
      </c>
      <c r="B215" s="234">
        <v>3.5</v>
      </c>
      <c r="C215" s="233"/>
      <c r="D215" s="235">
        <v>40115</v>
      </c>
      <c r="E215" s="234">
        <v>4.34</v>
      </c>
      <c r="F215" s="233"/>
      <c r="G215" s="235">
        <v>40112</v>
      </c>
      <c r="H215" s="234">
        <v>1.6272</v>
      </c>
    </row>
    <row r="216" spans="1:8" ht="15" customHeight="1">
      <c r="A216" s="235">
        <v>40114</v>
      </c>
      <c r="B216" s="234">
        <v>3.41</v>
      </c>
      <c r="C216" s="233"/>
      <c r="D216" s="235">
        <v>40114</v>
      </c>
      <c r="E216" s="234">
        <v>4.24</v>
      </c>
      <c r="F216" s="233"/>
      <c r="G216" s="235">
        <v>40109</v>
      </c>
      <c r="H216" s="234">
        <v>1.6094999999999999</v>
      </c>
    </row>
    <row r="217" spans="1:8" ht="15" customHeight="1">
      <c r="A217" s="235">
        <v>40113</v>
      </c>
      <c r="B217" s="234">
        <v>3.46</v>
      </c>
      <c r="C217" s="233"/>
      <c r="D217" s="235">
        <v>40113</v>
      </c>
      <c r="E217" s="234">
        <v>4.29</v>
      </c>
      <c r="F217" s="233"/>
      <c r="G217" s="235">
        <v>40108</v>
      </c>
      <c r="H217" s="234">
        <v>1.5475000000000001</v>
      </c>
    </row>
    <row r="218" spans="1:8" ht="15" customHeight="1">
      <c r="A218" s="235">
        <v>40112</v>
      </c>
      <c r="B218" s="234">
        <v>3.55</v>
      </c>
      <c r="C218" s="233"/>
      <c r="D218" s="235">
        <v>40112</v>
      </c>
      <c r="E218" s="234">
        <v>4.37</v>
      </c>
      <c r="F218" s="233"/>
      <c r="G218" s="235">
        <v>40107</v>
      </c>
      <c r="H218" s="234">
        <v>1.4796</v>
      </c>
    </row>
    <row r="219" spans="1:8">
      <c r="A219" s="235">
        <v>40109</v>
      </c>
      <c r="B219" s="234">
        <v>3.47</v>
      </c>
      <c r="C219" s="233"/>
      <c r="D219" s="235">
        <v>40109</v>
      </c>
      <c r="E219" s="234">
        <v>4.29</v>
      </c>
      <c r="F219" s="233"/>
      <c r="G219" s="235">
        <v>40106</v>
      </c>
      <c r="H219" s="234">
        <v>1.5087999999999999</v>
      </c>
    </row>
    <row r="220" spans="1:8">
      <c r="A220" s="235">
        <v>40108</v>
      </c>
      <c r="B220" s="234">
        <v>3.42</v>
      </c>
      <c r="C220" s="233"/>
      <c r="D220" s="235">
        <v>40108</v>
      </c>
      <c r="E220" s="234">
        <v>4.25</v>
      </c>
      <c r="F220" s="233"/>
      <c r="G220" s="235">
        <v>40105</v>
      </c>
      <c r="H220" s="234">
        <v>1.5774999999999999</v>
      </c>
    </row>
    <row r="221" spans="1:8">
      <c r="A221" s="235">
        <v>40107</v>
      </c>
      <c r="B221" s="234">
        <v>3.41</v>
      </c>
      <c r="C221" s="233"/>
      <c r="D221" s="235">
        <v>40107</v>
      </c>
      <c r="E221" s="234">
        <v>4.2300000000000004</v>
      </c>
      <c r="F221" s="233"/>
      <c r="G221" s="235">
        <v>40102</v>
      </c>
      <c r="H221" s="234">
        <v>1.6222000000000001</v>
      </c>
    </row>
    <row r="222" spans="1:8">
      <c r="A222" s="235">
        <v>40106</v>
      </c>
      <c r="B222" s="234">
        <v>3.34</v>
      </c>
      <c r="C222" s="233"/>
      <c r="D222" s="235">
        <v>40106</v>
      </c>
      <c r="E222" s="234">
        <v>4.16</v>
      </c>
      <c r="F222" s="233"/>
      <c r="G222" s="235">
        <v>40101</v>
      </c>
      <c r="H222" s="234">
        <v>1.6204000000000001</v>
      </c>
    </row>
    <row r="223" spans="1:8">
      <c r="A223" s="235">
        <v>40105</v>
      </c>
      <c r="B223" s="234">
        <v>3.39</v>
      </c>
      <c r="C223" s="233"/>
      <c r="D223" s="235">
        <v>40105</v>
      </c>
      <c r="E223" s="234">
        <v>4.22</v>
      </c>
      <c r="F223" s="233"/>
      <c r="G223" s="235">
        <v>40100</v>
      </c>
      <c r="H223" s="234">
        <v>1.5657000000000001</v>
      </c>
    </row>
    <row r="224" spans="1:8">
      <c r="A224" s="235">
        <v>40102</v>
      </c>
      <c r="B224" s="234">
        <v>3.42</v>
      </c>
      <c r="C224" s="233"/>
      <c r="D224" s="235">
        <v>40102</v>
      </c>
      <c r="E224" s="234">
        <v>4.25</v>
      </c>
      <c r="F224" s="233"/>
      <c r="G224" s="235">
        <v>40099</v>
      </c>
      <c r="H224" s="234">
        <v>1.6656</v>
      </c>
    </row>
    <row r="225" spans="1:8">
      <c r="A225" s="235">
        <v>40101</v>
      </c>
      <c r="B225" s="234">
        <v>3.47</v>
      </c>
      <c r="C225" s="233"/>
      <c r="D225" s="235">
        <v>40101</v>
      </c>
      <c r="E225" s="234">
        <v>4.3099999999999996</v>
      </c>
      <c r="F225" s="233"/>
      <c r="G225" s="235">
        <v>40098</v>
      </c>
      <c r="H225" s="234">
        <v>1.6028</v>
      </c>
    </row>
    <row r="226" spans="1:8">
      <c r="A226" s="235">
        <v>40100</v>
      </c>
      <c r="B226" s="234">
        <v>3.42</v>
      </c>
      <c r="C226" s="233"/>
      <c r="D226" s="235">
        <v>40100</v>
      </c>
      <c r="E226" s="234">
        <v>4.28</v>
      </c>
      <c r="F226" s="233"/>
      <c r="G226" s="235">
        <v>40095</v>
      </c>
      <c r="H226" s="234">
        <v>1.5639000000000001</v>
      </c>
    </row>
    <row r="227" spans="1:8">
      <c r="A227" s="235">
        <v>40099</v>
      </c>
      <c r="B227" s="234">
        <v>3.31</v>
      </c>
      <c r="C227" s="233"/>
      <c r="D227" s="235">
        <v>40099</v>
      </c>
      <c r="E227" s="234">
        <v>4.1500000000000004</v>
      </c>
      <c r="F227" s="233"/>
      <c r="G227" s="235">
        <v>40094</v>
      </c>
      <c r="H227" s="234">
        <v>1.6244000000000001</v>
      </c>
    </row>
    <row r="228" spans="1:8">
      <c r="A228" s="235">
        <v>40098</v>
      </c>
      <c r="B228" s="234">
        <v>3.38</v>
      </c>
      <c r="C228" s="233"/>
      <c r="D228" s="235">
        <v>40098</v>
      </c>
      <c r="E228" s="234">
        <v>4.2300000000000004</v>
      </c>
      <c r="F228" s="233"/>
      <c r="G228" s="235">
        <v>40093</v>
      </c>
      <c r="H228" s="234">
        <v>1.6308</v>
      </c>
    </row>
    <row r="229" spans="1:8">
      <c r="A229" s="235">
        <v>40095</v>
      </c>
      <c r="B229" s="234">
        <v>3.38</v>
      </c>
      <c r="C229" s="233"/>
      <c r="D229" s="235">
        <v>40095</v>
      </c>
      <c r="E229" s="234">
        <v>4.2300000000000004</v>
      </c>
      <c r="F229" s="233"/>
      <c r="G229" s="235">
        <v>40092</v>
      </c>
      <c r="H229" s="234">
        <v>1.6384000000000001</v>
      </c>
    </row>
    <row r="230" spans="1:8">
      <c r="A230" s="235">
        <v>40094</v>
      </c>
      <c r="B230" s="234">
        <v>3.26</v>
      </c>
      <c r="C230" s="233"/>
      <c r="D230" s="235">
        <v>40094</v>
      </c>
      <c r="E230" s="234">
        <v>4.09</v>
      </c>
      <c r="F230" s="233"/>
      <c r="G230" s="235">
        <v>40091</v>
      </c>
      <c r="H230" s="234">
        <v>1.5964</v>
      </c>
    </row>
    <row r="231" spans="1:8">
      <c r="A231" s="235">
        <v>40093</v>
      </c>
      <c r="B231" s="234">
        <v>3.17</v>
      </c>
      <c r="C231" s="233"/>
      <c r="D231" s="235">
        <v>40093</v>
      </c>
      <c r="E231" s="234">
        <v>3.99</v>
      </c>
      <c r="F231" s="233"/>
      <c r="G231" s="235">
        <v>40088</v>
      </c>
      <c r="H231" s="234">
        <v>1.645</v>
      </c>
    </row>
    <row r="232" spans="1:8">
      <c r="A232" s="235">
        <v>40092</v>
      </c>
      <c r="B232" s="234">
        <v>3.25</v>
      </c>
      <c r="C232" s="233"/>
      <c r="D232" s="235">
        <v>40092</v>
      </c>
      <c r="E232" s="234">
        <v>4.0599999999999996</v>
      </c>
      <c r="F232" s="233"/>
      <c r="G232" s="235">
        <v>40087</v>
      </c>
      <c r="H232" s="234">
        <v>1.6737</v>
      </c>
    </row>
    <row r="233" spans="1:8">
      <c r="A233" s="235">
        <v>40091</v>
      </c>
      <c r="B233" s="234">
        <v>3.22</v>
      </c>
      <c r="C233" s="233"/>
      <c r="D233" s="235">
        <v>40091</v>
      </c>
      <c r="E233" s="234">
        <v>4.0199999999999996</v>
      </c>
      <c r="F233" s="233"/>
      <c r="G233" s="235">
        <v>40086</v>
      </c>
      <c r="H233" s="234">
        <v>1.6809000000000001</v>
      </c>
    </row>
    <row r="234" spans="1:8">
      <c r="A234" s="235">
        <v>40088</v>
      </c>
      <c r="B234" s="234">
        <v>3.22</v>
      </c>
      <c r="C234" s="233"/>
      <c r="D234" s="235">
        <v>40088</v>
      </c>
      <c r="E234" s="234">
        <v>4.01</v>
      </c>
      <c r="F234" s="233"/>
      <c r="G234" s="235">
        <v>40085</v>
      </c>
      <c r="H234" s="234">
        <v>1.7098</v>
      </c>
    </row>
    <row r="235" spans="1:8">
      <c r="A235" s="235">
        <v>40087</v>
      </c>
      <c r="B235" s="234">
        <v>3.19</v>
      </c>
      <c r="C235" s="233"/>
      <c r="D235" s="235">
        <v>40087</v>
      </c>
      <c r="E235" s="234">
        <v>3.96</v>
      </c>
      <c r="F235" s="233"/>
      <c r="G235" s="235">
        <v>40084</v>
      </c>
      <c r="H235" s="234">
        <v>1.7454000000000001</v>
      </c>
    </row>
    <row r="236" spans="1:8">
      <c r="A236" s="235">
        <v>40086</v>
      </c>
      <c r="B236" s="234">
        <v>3.31</v>
      </c>
      <c r="C236" s="233"/>
      <c r="D236" s="235">
        <v>40086</v>
      </c>
      <c r="E236" s="234">
        <v>4.05</v>
      </c>
      <c r="F236" s="233"/>
      <c r="G236" s="235">
        <v>40081</v>
      </c>
      <c r="H236" s="234">
        <v>1.7452000000000001</v>
      </c>
    </row>
    <row r="237" spans="1:8">
      <c r="A237" s="235">
        <v>40085</v>
      </c>
      <c r="B237" s="234">
        <v>3.29</v>
      </c>
      <c r="C237" s="233"/>
      <c r="D237" s="235">
        <v>40085</v>
      </c>
      <c r="E237" s="234">
        <v>4.0199999999999996</v>
      </c>
      <c r="F237" s="233"/>
      <c r="G237" s="235">
        <v>40080</v>
      </c>
      <c r="H237" s="234">
        <v>1.7719</v>
      </c>
    </row>
    <row r="238" spans="1:8">
      <c r="A238" s="235">
        <v>40084</v>
      </c>
      <c r="B238" s="234">
        <v>3.3</v>
      </c>
      <c r="C238" s="233"/>
      <c r="D238" s="235">
        <v>40084</v>
      </c>
      <c r="E238" s="234">
        <v>4.05</v>
      </c>
      <c r="F238" s="233"/>
      <c r="G238" s="235">
        <v>40079</v>
      </c>
      <c r="H238" s="234">
        <v>1.8107</v>
      </c>
    </row>
    <row r="239" spans="1:8">
      <c r="A239" s="235">
        <v>40081</v>
      </c>
      <c r="B239" s="234">
        <v>3.33</v>
      </c>
      <c r="C239" s="233"/>
      <c r="D239" s="235">
        <v>40081</v>
      </c>
      <c r="E239" s="234">
        <v>4.09</v>
      </c>
      <c r="F239" s="233"/>
      <c r="G239" s="235">
        <v>40078</v>
      </c>
      <c r="H239" s="234">
        <v>1.7844</v>
      </c>
    </row>
    <row r="240" spans="1:8">
      <c r="A240" s="235">
        <v>40080</v>
      </c>
      <c r="B240" s="234">
        <v>3.38</v>
      </c>
      <c r="C240" s="233"/>
      <c r="D240" s="235">
        <v>40080</v>
      </c>
      <c r="E240" s="234">
        <v>4.17</v>
      </c>
      <c r="F240" s="233"/>
      <c r="G240" s="235">
        <v>40077</v>
      </c>
      <c r="H240" s="234">
        <v>1.7181</v>
      </c>
    </row>
    <row r="241" spans="1:8">
      <c r="A241" s="235">
        <v>40079</v>
      </c>
      <c r="B241" s="234">
        <v>3.42</v>
      </c>
      <c r="C241" s="233"/>
      <c r="D241" s="235">
        <v>40079</v>
      </c>
      <c r="E241" s="234">
        <v>4.2</v>
      </c>
      <c r="F241" s="233"/>
      <c r="G241" s="235">
        <v>40074</v>
      </c>
      <c r="H241" s="234">
        <v>1.7119</v>
      </c>
    </row>
    <row r="242" spans="1:8">
      <c r="A242" s="235">
        <v>40078</v>
      </c>
      <c r="B242" s="234">
        <v>3.46</v>
      </c>
      <c r="C242" s="233"/>
      <c r="D242" s="235">
        <v>40078</v>
      </c>
      <c r="E242" s="234">
        <v>4.21</v>
      </c>
      <c r="F242" s="233"/>
      <c r="G242" s="235">
        <v>40073</v>
      </c>
      <c r="H242" s="234">
        <v>1.744</v>
      </c>
    </row>
    <row r="243" spans="1:8">
      <c r="A243" s="235">
        <v>40077</v>
      </c>
      <c r="B243" s="234">
        <v>3.49</v>
      </c>
      <c r="C243" s="233"/>
      <c r="D243" s="235">
        <v>40077</v>
      </c>
      <c r="E243" s="234">
        <v>4.24</v>
      </c>
      <c r="F243" s="233"/>
      <c r="G243" s="235">
        <v>40072</v>
      </c>
      <c r="H243" s="234">
        <v>1.7430000000000001</v>
      </c>
    </row>
    <row r="244" spans="1:8">
      <c r="A244" s="235">
        <v>40074</v>
      </c>
      <c r="B244" s="234">
        <v>3.47</v>
      </c>
      <c r="C244" s="233"/>
      <c r="D244" s="235">
        <v>40074</v>
      </c>
      <c r="E244" s="234">
        <v>4.2300000000000004</v>
      </c>
      <c r="F244" s="233"/>
      <c r="G244" s="235">
        <v>40071</v>
      </c>
      <c r="H244" s="234">
        <v>1.7190000000000001</v>
      </c>
    </row>
    <row r="245" spans="1:8">
      <c r="A245" s="235">
        <v>40073</v>
      </c>
      <c r="B245" s="234">
        <v>3.4</v>
      </c>
      <c r="C245" s="233"/>
      <c r="D245" s="235">
        <v>40073</v>
      </c>
      <c r="E245" s="234">
        <v>4.18</v>
      </c>
      <c r="F245" s="233"/>
      <c r="G245" s="235">
        <v>40070</v>
      </c>
      <c r="H245" s="234">
        <v>1.7121999999999999</v>
      </c>
    </row>
    <row r="246" spans="1:8">
      <c r="A246" s="235">
        <v>40072</v>
      </c>
      <c r="B246" s="234">
        <v>3.47</v>
      </c>
      <c r="C246" s="233"/>
      <c r="D246" s="235">
        <v>40072</v>
      </c>
      <c r="E246" s="234">
        <v>4.2699999999999996</v>
      </c>
      <c r="F246" s="233"/>
      <c r="G246" s="235">
        <v>40067</v>
      </c>
      <c r="H246" s="234">
        <v>1.7962</v>
      </c>
    </row>
    <row r="247" spans="1:8">
      <c r="A247" s="235">
        <v>40071</v>
      </c>
      <c r="B247" s="234">
        <v>3.45</v>
      </c>
      <c r="C247" s="233"/>
      <c r="D247" s="235">
        <v>40071</v>
      </c>
      <c r="E247" s="234">
        <v>4.26</v>
      </c>
      <c r="F247" s="233"/>
      <c r="G247" s="235">
        <v>40066</v>
      </c>
      <c r="H247" s="234">
        <v>1.8021</v>
      </c>
    </row>
    <row r="248" spans="1:8">
      <c r="A248" s="235">
        <v>40070</v>
      </c>
      <c r="B248" s="234">
        <v>3.41</v>
      </c>
      <c r="C248" s="233"/>
      <c r="D248" s="235">
        <v>40070</v>
      </c>
      <c r="E248" s="234">
        <v>4.22</v>
      </c>
      <c r="F248" s="233"/>
      <c r="G248" s="235">
        <v>40065</v>
      </c>
      <c r="H248" s="234">
        <v>1.8221000000000001</v>
      </c>
    </row>
    <row r="249" spans="1:8">
      <c r="A249" s="235">
        <v>40067</v>
      </c>
      <c r="B249" s="234">
        <v>3.34</v>
      </c>
      <c r="C249" s="233"/>
      <c r="D249" s="235">
        <v>40067</v>
      </c>
      <c r="E249" s="234">
        <v>4.18</v>
      </c>
      <c r="F249" s="233"/>
      <c r="G249" s="235">
        <v>40064</v>
      </c>
      <c r="H249" s="234">
        <v>1.8126</v>
      </c>
    </row>
    <row r="250" spans="1:8">
      <c r="A250" s="235">
        <v>40066</v>
      </c>
      <c r="B250" s="234">
        <v>3.34</v>
      </c>
      <c r="C250" s="233"/>
      <c r="D250" s="235">
        <v>40066</v>
      </c>
      <c r="E250" s="234">
        <v>4.18</v>
      </c>
      <c r="F250" s="233"/>
      <c r="G250" s="235">
        <v>40060</v>
      </c>
      <c r="H250" s="234">
        <v>1.8222</v>
      </c>
    </row>
    <row r="251" spans="1:8">
      <c r="A251" s="235">
        <v>40065</v>
      </c>
      <c r="B251" s="234">
        <v>3.48</v>
      </c>
      <c r="C251" s="233"/>
      <c r="D251" s="235">
        <v>40065</v>
      </c>
      <c r="E251" s="234">
        <v>4.34</v>
      </c>
      <c r="F251" s="233"/>
      <c r="G251" s="235">
        <v>40059</v>
      </c>
      <c r="H251" s="234">
        <v>1.8581000000000001</v>
      </c>
    </row>
    <row r="252" spans="1:8">
      <c r="A252" s="235">
        <v>40064</v>
      </c>
      <c r="B252" s="234">
        <v>3.47</v>
      </c>
      <c r="C252" s="233"/>
      <c r="D252" s="235">
        <v>40064</v>
      </c>
      <c r="E252" s="234">
        <v>4.3099999999999996</v>
      </c>
      <c r="F252" s="233"/>
      <c r="G252" s="235">
        <v>40058</v>
      </c>
      <c r="H252" s="234">
        <v>1.8824000000000001</v>
      </c>
    </row>
    <row r="253" spans="1:8">
      <c r="A253" s="235">
        <v>40060</v>
      </c>
      <c r="B253" s="234">
        <v>3.44</v>
      </c>
      <c r="C253" s="233"/>
      <c r="D253" s="235">
        <v>40060</v>
      </c>
      <c r="E253" s="234">
        <v>4.2699999999999996</v>
      </c>
      <c r="F253" s="233"/>
      <c r="G253" s="235">
        <v>40057</v>
      </c>
      <c r="H253" s="234">
        <v>1.8826000000000001</v>
      </c>
    </row>
    <row r="254" spans="1:8">
      <c r="A254" s="235">
        <v>40059</v>
      </c>
      <c r="B254" s="234">
        <v>3.33</v>
      </c>
      <c r="C254" s="233"/>
      <c r="D254" s="235">
        <v>40059</v>
      </c>
      <c r="E254" s="234">
        <v>4.1500000000000004</v>
      </c>
      <c r="F254" s="233"/>
      <c r="G254" s="235">
        <v>40056</v>
      </c>
      <c r="H254" s="234">
        <v>1.8661000000000001</v>
      </c>
    </row>
    <row r="255" spans="1:8">
      <c r="A255" s="235">
        <v>40058</v>
      </c>
      <c r="B255" s="234">
        <v>3.3</v>
      </c>
      <c r="C255" s="233"/>
      <c r="D255" s="235">
        <v>40058</v>
      </c>
      <c r="E255" s="234">
        <v>4.0999999999999996</v>
      </c>
      <c r="F255" s="233"/>
      <c r="G255" s="235">
        <v>40053</v>
      </c>
      <c r="H255" s="234">
        <v>1.8331</v>
      </c>
    </row>
    <row r="256" spans="1:8">
      <c r="A256" s="235">
        <v>40057</v>
      </c>
      <c r="B256" s="234">
        <v>3.38</v>
      </c>
      <c r="C256" s="233"/>
      <c r="D256" s="235">
        <v>40057</v>
      </c>
      <c r="E256" s="234">
        <v>4.2</v>
      </c>
      <c r="F256" s="233"/>
      <c r="G256" s="235">
        <v>40052</v>
      </c>
      <c r="H256" s="234">
        <v>1.8423</v>
      </c>
    </row>
    <row r="257" spans="1:8">
      <c r="A257" s="235">
        <v>40056</v>
      </c>
      <c r="B257" s="234">
        <v>3.4</v>
      </c>
      <c r="C257" s="233"/>
      <c r="D257" s="235">
        <v>40056</v>
      </c>
      <c r="E257" s="234">
        <v>4.18</v>
      </c>
      <c r="F257" s="233"/>
      <c r="G257" s="235">
        <v>40051</v>
      </c>
      <c r="H257" s="234">
        <v>1.8149</v>
      </c>
    </row>
    <row r="258" spans="1:8">
      <c r="A258" s="235">
        <v>40053</v>
      </c>
      <c r="B258" s="234">
        <v>3.45</v>
      </c>
      <c r="C258" s="233"/>
      <c r="D258" s="235">
        <v>40053</v>
      </c>
      <c r="E258" s="234">
        <v>4.21</v>
      </c>
      <c r="F258" s="233"/>
      <c r="G258" s="235">
        <v>40050</v>
      </c>
      <c r="H258" s="234">
        <v>1.8241000000000001</v>
      </c>
    </row>
    <row r="259" spans="1:8">
      <c r="A259" s="235">
        <v>40052</v>
      </c>
      <c r="B259" s="234">
        <v>3.46</v>
      </c>
      <c r="C259" s="233"/>
      <c r="D259" s="235">
        <v>40052</v>
      </c>
      <c r="E259" s="234">
        <v>4.2300000000000004</v>
      </c>
      <c r="F259" s="233"/>
      <c r="G259" s="235">
        <v>40049</v>
      </c>
      <c r="H259" s="234">
        <v>1.7664</v>
      </c>
    </row>
    <row r="260" spans="1:8">
      <c r="A260" s="235">
        <v>40051</v>
      </c>
      <c r="B260" s="234">
        <v>3.44</v>
      </c>
      <c r="C260" s="233"/>
      <c r="D260" s="235">
        <v>40051</v>
      </c>
      <c r="E260" s="234">
        <v>4.2</v>
      </c>
      <c r="F260" s="233"/>
      <c r="G260" s="235">
        <v>40046</v>
      </c>
      <c r="H260" s="234">
        <v>1.8369</v>
      </c>
    </row>
    <row r="261" spans="1:8">
      <c r="A261" s="235">
        <v>40050</v>
      </c>
      <c r="B261" s="234">
        <v>3.45</v>
      </c>
      <c r="C261" s="233"/>
      <c r="D261" s="235">
        <v>40050</v>
      </c>
      <c r="E261" s="234">
        <v>4.2300000000000004</v>
      </c>
      <c r="F261" s="233"/>
      <c r="G261" s="235">
        <v>40045</v>
      </c>
      <c r="H261" s="234">
        <v>1.9024000000000001</v>
      </c>
    </row>
    <row r="262" spans="1:8">
      <c r="A262" s="235">
        <v>40049</v>
      </c>
      <c r="B262" s="234">
        <v>3.49</v>
      </c>
      <c r="C262" s="233"/>
      <c r="D262" s="235">
        <v>40049</v>
      </c>
      <c r="E262" s="234">
        <v>4.29</v>
      </c>
      <c r="F262" s="233"/>
      <c r="G262" s="233"/>
      <c r="H262" s="233"/>
    </row>
    <row r="263" spans="1:8">
      <c r="A263" s="235">
        <v>40046</v>
      </c>
      <c r="B263" s="234">
        <v>3.56</v>
      </c>
      <c r="C263" s="233"/>
      <c r="D263" s="235">
        <v>40046</v>
      </c>
      <c r="E263" s="234">
        <v>4.3600000000000003</v>
      </c>
      <c r="F263" s="233"/>
      <c r="G263" s="233"/>
      <c r="H263" s="233"/>
    </row>
    <row r="264" spans="1:8">
      <c r="A264" s="235">
        <v>40045</v>
      </c>
      <c r="B264" s="234">
        <v>3.43</v>
      </c>
      <c r="C264" s="233"/>
      <c r="D264" s="235">
        <v>40045</v>
      </c>
      <c r="E264" s="234">
        <v>4.24</v>
      </c>
      <c r="F264" s="233"/>
      <c r="G264" s="233"/>
      <c r="H264" s="233"/>
    </row>
    <row r="265" spans="1:8">
      <c r="A265" s="233"/>
      <c r="B265" s="233"/>
      <c r="C265" s="233"/>
      <c r="D265" s="233"/>
      <c r="E265" s="233"/>
      <c r="F265" s="233"/>
      <c r="G265" s="233"/>
      <c r="H265" s="233"/>
    </row>
  </sheetData>
  <mergeCells count="5">
    <mergeCell ref="A6:B6"/>
    <mergeCell ref="D6:E6"/>
    <mergeCell ref="G6:H6"/>
    <mergeCell ref="H3:I3"/>
    <mergeCell ref="H4:I4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04"/>
  <sheetViews>
    <sheetView showGridLines="0" topLeftCell="A4" workbookViewId="0">
      <pane xSplit="1" ySplit="2" topLeftCell="B75" activePane="bottomRight" state="frozen"/>
      <selection activeCell="A4" sqref="A4"/>
      <selection pane="topRight" activeCell="B4" sqref="B4"/>
      <selection pane="bottomLeft" activeCell="A12" sqref="A12"/>
      <selection pane="bottomRight" activeCell="B90" sqref="B90"/>
    </sheetView>
  </sheetViews>
  <sheetFormatPr defaultColWidth="11.42578125" defaultRowHeight="15.75"/>
  <cols>
    <col min="1" max="1" width="15.5703125" style="70" bestFit="1" customWidth="1"/>
    <col min="2" max="2" width="9.5703125" style="70" customWidth="1"/>
    <col min="3" max="3" width="13.28515625" style="70" customWidth="1"/>
    <col min="4" max="4" width="12.28515625" style="70" customWidth="1"/>
    <col min="5" max="5" width="1.5703125" style="70" customWidth="1"/>
    <col min="6" max="6" width="17.28515625" style="70" customWidth="1"/>
    <col min="7" max="7" width="18" style="70" customWidth="1"/>
    <col min="8" max="16384" width="11.42578125" style="72"/>
  </cols>
  <sheetData>
    <row r="1" spans="1:7" s="69" customFormat="1" ht="18.75">
      <c r="A1" s="68" t="s">
        <v>47</v>
      </c>
      <c r="B1" s="68"/>
      <c r="C1" s="68"/>
      <c r="D1" s="68"/>
      <c r="E1" s="68"/>
      <c r="F1" s="68"/>
      <c r="G1" s="68"/>
    </row>
    <row r="2" spans="1:7">
      <c r="A2" s="70" t="s">
        <v>48</v>
      </c>
      <c r="C2" s="71" t="s">
        <v>49</v>
      </c>
      <c r="F2" s="70" t="s">
        <v>50</v>
      </c>
    </row>
    <row r="3" spans="1:7" ht="16.5" thickBot="1">
      <c r="A3" s="70" t="s">
        <v>51</v>
      </c>
      <c r="C3" s="71">
        <v>1975</v>
      </c>
      <c r="F3" s="70" t="s">
        <v>52</v>
      </c>
    </row>
    <row r="4" spans="1:7" ht="16.5" thickBot="1">
      <c r="B4" s="73" t="s">
        <v>53</v>
      </c>
      <c r="C4" s="74"/>
      <c r="D4" s="75"/>
      <c r="E4" s="73" t="s">
        <v>54</v>
      </c>
      <c r="F4" s="74"/>
      <c r="G4" s="75"/>
    </row>
    <row r="5" spans="1:7">
      <c r="A5" s="76" t="s">
        <v>46</v>
      </c>
      <c r="B5" s="76" t="s">
        <v>55</v>
      </c>
      <c r="C5" s="76" t="s">
        <v>56</v>
      </c>
      <c r="D5" s="76" t="s">
        <v>57</v>
      </c>
      <c r="E5" s="77" t="s">
        <v>55</v>
      </c>
      <c r="F5" s="77" t="s">
        <v>56</v>
      </c>
      <c r="G5" s="77" t="s">
        <v>57</v>
      </c>
    </row>
    <row r="6" spans="1:7">
      <c r="A6" s="78">
        <v>1928</v>
      </c>
      <c r="B6" s="79">
        <v>0.43811155152887893</v>
      </c>
      <c r="C6" s="79">
        <v>3.0800000000000001E-2</v>
      </c>
      <c r="D6" s="79">
        <v>8.354708589799302E-3</v>
      </c>
      <c r="E6" s="80">
        <f>100*(1+B6)</f>
        <v>143.81115515288789</v>
      </c>
      <c r="F6" s="80">
        <f>100*(1+C6)</f>
        <v>103.08</v>
      </c>
      <c r="G6" s="80">
        <f>100*(1+D6)</f>
        <v>100.83547085897993</v>
      </c>
    </row>
    <row r="7" spans="1:7">
      <c r="A7" s="78">
        <v>1929</v>
      </c>
      <c r="B7" s="79">
        <v>-8.2979466119096595E-2</v>
      </c>
      <c r="C7" s="79">
        <v>3.1600000000000003E-2</v>
      </c>
      <c r="D7" s="79">
        <v>4.2038041563204259E-2</v>
      </c>
      <c r="E7" s="80">
        <f t="shared" ref="E7:E38" si="0">E6*(1+B7)</f>
        <v>131.87778227633069</v>
      </c>
      <c r="F7" s="80">
        <f t="shared" ref="F7:F38" si="1">F6*(1+C7)</f>
        <v>106.337328</v>
      </c>
      <c r="G7" s="80">
        <f t="shared" ref="G7:G38" si="2">G6*(1+D7)</f>
        <v>105.074396573995</v>
      </c>
    </row>
    <row r="8" spans="1:7">
      <c r="A8" s="78">
        <v>1930</v>
      </c>
      <c r="B8" s="79">
        <v>-0.25123636363636365</v>
      </c>
      <c r="C8" s="79">
        <v>4.5499999999999999E-2</v>
      </c>
      <c r="D8" s="79">
        <v>4.5409314348970366E-2</v>
      </c>
      <c r="E8" s="80">
        <f t="shared" si="0"/>
        <v>98.745287812797272</v>
      </c>
      <c r="F8" s="80">
        <f t="shared" si="1"/>
        <v>111.17567642400002</v>
      </c>
      <c r="G8" s="80">
        <f t="shared" si="2"/>
        <v>109.84575287805193</v>
      </c>
    </row>
    <row r="9" spans="1:7">
      <c r="A9" s="78">
        <v>1931</v>
      </c>
      <c r="B9" s="79">
        <v>-0.43837548891786188</v>
      </c>
      <c r="C9" s="79">
        <v>2.3099999999999999E-2</v>
      </c>
      <c r="D9" s="79">
        <v>-2.5588559619422531E-2</v>
      </c>
      <c r="E9" s="80">
        <f t="shared" si="0"/>
        <v>55.457773989527276</v>
      </c>
      <c r="F9" s="80">
        <f t="shared" si="1"/>
        <v>113.74383454939441</v>
      </c>
      <c r="G9" s="80">
        <f t="shared" si="2"/>
        <v>107.03495828159154</v>
      </c>
    </row>
    <row r="10" spans="1:7">
      <c r="A10" s="78">
        <v>1932</v>
      </c>
      <c r="B10" s="79">
        <v>-8.642364532019696E-2</v>
      </c>
      <c r="C10" s="79">
        <v>1.0699999999999999E-2</v>
      </c>
      <c r="D10" s="79">
        <v>8.7903069904773257E-2</v>
      </c>
      <c r="E10" s="80">
        <f t="shared" si="0"/>
        <v>50.664911000008722</v>
      </c>
      <c r="F10" s="80">
        <f t="shared" si="1"/>
        <v>114.96089357907292</v>
      </c>
      <c r="G10" s="80">
        <f t="shared" si="2"/>
        <v>116.44365970167279</v>
      </c>
    </row>
    <row r="11" spans="1:7">
      <c r="A11" s="78">
        <v>1933</v>
      </c>
      <c r="B11" s="79">
        <v>0.49982225433526023</v>
      </c>
      <c r="C11" s="79">
        <v>9.5999999999999992E-3</v>
      </c>
      <c r="D11" s="79">
        <v>1.8552720891857361E-2</v>
      </c>
      <c r="E11" s="80">
        <f t="shared" si="0"/>
        <v>75.988361031728402</v>
      </c>
      <c r="F11" s="80">
        <f t="shared" si="1"/>
        <v>116.06451815743202</v>
      </c>
      <c r="G11" s="80">
        <f t="shared" si="2"/>
        <v>118.60400641974435</v>
      </c>
    </row>
    <row r="12" spans="1:7">
      <c r="A12" s="78">
        <v>1934</v>
      </c>
      <c r="B12" s="79">
        <v>-1.1885656970912803E-2</v>
      </c>
      <c r="C12" s="79">
        <v>3.0000000000000001E-3</v>
      </c>
      <c r="D12" s="79">
        <v>7.9634426179656104E-2</v>
      </c>
      <c r="E12" s="80">
        <f t="shared" si="0"/>
        <v>75.085189438723404</v>
      </c>
      <c r="F12" s="80">
        <f t="shared" si="1"/>
        <v>116.41271171190431</v>
      </c>
      <c r="G12" s="80">
        <f t="shared" si="2"/>
        <v>128.04896841358894</v>
      </c>
    </row>
    <row r="13" spans="1:7">
      <c r="A13" s="78">
        <v>1935</v>
      </c>
      <c r="B13" s="79">
        <v>0.46740421052631581</v>
      </c>
      <c r="C13" s="79">
        <v>2.3E-3</v>
      </c>
      <c r="D13" s="79">
        <v>4.4720477296566127E-2</v>
      </c>
      <c r="E13" s="80">
        <f t="shared" si="0"/>
        <v>110.18032313054879</v>
      </c>
      <c r="F13" s="80">
        <f t="shared" si="1"/>
        <v>116.68046094884168</v>
      </c>
      <c r="G13" s="80">
        <f t="shared" si="2"/>
        <v>133.77537939837757</v>
      </c>
    </row>
    <row r="14" spans="1:7">
      <c r="A14" s="78">
        <v>1936</v>
      </c>
      <c r="B14" s="79">
        <v>0.31943410275502609</v>
      </c>
      <c r="C14" s="79">
        <v>1.5E-3</v>
      </c>
      <c r="D14" s="79">
        <v>5.0178754045450601E-2</v>
      </c>
      <c r="E14" s="80">
        <f t="shared" si="0"/>
        <v>145.37567579101449</v>
      </c>
      <c r="F14" s="80">
        <f t="shared" si="1"/>
        <v>116.85548164026495</v>
      </c>
      <c r="G14" s="80">
        <f t="shared" si="2"/>
        <v>140.4880612585456</v>
      </c>
    </row>
    <row r="15" spans="1:7">
      <c r="A15" s="78">
        <v>1937</v>
      </c>
      <c r="B15" s="79">
        <v>-0.35336728754365537</v>
      </c>
      <c r="C15" s="79">
        <v>1.1999999999999999E-3</v>
      </c>
      <c r="D15" s="79">
        <v>1.379146059646038E-2</v>
      </c>
      <c r="E15" s="80">
        <f t="shared" si="0"/>
        <v>94.004667561917856</v>
      </c>
      <c r="F15" s="80">
        <f t="shared" si="1"/>
        <v>116.99570821823329</v>
      </c>
      <c r="G15" s="80">
        <f t="shared" si="2"/>
        <v>142.42559681966594</v>
      </c>
    </row>
    <row r="16" spans="1:7">
      <c r="A16" s="78">
        <v>1938</v>
      </c>
      <c r="B16" s="79">
        <v>0.29282654028436017</v>
      </c>
      <c r="C16" s="79">
        <v>1.1000000000000001E-3</v>
      </c>
      <c r="D16" s="79">
        <v>4.2132485322046068E-2</v>
      </c>
      <c r="E16" s="80">
        <f t="shared" si="0"/>
        <v>121.53172913465568</v>
      </c>
      <c r="F16" s="80">
        <f t="shared" si="1"/>
        <v>117.12440349727336</v>
      </c>
      <c r="G16" s="80">
        <f t="shared" si="2"/>
        <v>148.42634118715418</v>
      </c>
    </row>
    <row r="17" spans="1:7">
      <c r="A17" s="78">
        <v>1939</v>
      </c>
      <c r="B17" s="79">
        <v>-1.0975646879756443E-2</v>
      </c>
      <c r="C17" s="79">
        <v>2.9999999999999997E-4</v>
      </c>
      <c r="D17" s="79">
        <v>4.4122613942060671E-2</v>
      </c>
      <c r="E17" s="80">
        <f t="shared" si="0"/>
        <v>120.19783979098749</v>
      </c>
      <c r="F17" s="80">
        <f t="shared" si="1"/>
        <v>117.15954081832254</v>
      </c>
      <c r="G17" s="80">
        <f t="shared" si="2"/>
        <v>154.97529933818757</v>
      </c>
    </row>
    <row r="18" spans="1:7">
      <c r="A18" s="78">
        <v>1940</v>
      </c>
      <c r="B18" s="79">
        <v>-0.10672873194221515</v>
      </c>
      <c r="C18" s="79">
        <v>4.0000000000000002E-4</v>
      </c>
      <c r="D18" s="79">
        <v>5.4024815962845509E-2</v>
      </c>
      <c r="E18" s="80">
        <f t="shared" si="0"/>
        <v>107.36927676790187</v>
      </c>
      <c r="F18" s="80">
        <f t="shared" si="1"/>
        <v>117.20640463464986</v>
      </c>
      <c r="G18" s="80">
        <f t="shared" si="2"/>
        <v>163.34781136372007</v>
      </c>
    </row>
    <row r="19" spans="1:7">
      <c r="A19" s="78">
        <v>1941</v>
      </c>
      <c r="B19" s="79">
        <v>-0.12771455576559551</v>
      </c>
      <c r="C19" s="79">
        <v>2.0000000000000001E-4</v>
      </c>
      <c r="D19" s="79">
        <v>-2.0221975848580105E-2</v>
      </c>
      <c r="E19" s="80">
        <f t="shared" si="0"/>
        <v>93.656657282615996</v>
      </c>
      <c r="F19" s="80">
        <f t="shared" si="1"/>
        <v>117.22984591557679</v>
      </c>
      <c r="G19" s="80">
        <f t="shared" si="2"/>
        <v>160.0445958674045</v>
      </c>
    </row>
    <row r="20" spans="1:7">
      <c r="A20" s="78">
        <v>1942</v>
      </c>
      <c r="B20" s="79">
        <v>0.19173762945914843</v>
      </c>
      <c r="C20" s="79">
        <v>3.3E-3</v>
      </c>
      <c r="D20" s="79">
        <v>2.2948682374484164E-2</v>
      </c>
      <c r="E20" s="80">
        <f t="shared" si="0"/>
        <v>111.61416273305268</v>
      </c>
      <c r="F20" s="80">
        <f t="shared" si="1"/>
        <v>117.6167044070982</v>
      </c>
      <c r="G20" s="80">
        <f t="shared" si="2"/>
        <v>163.71740846371824</v>
      </c>
    </row>
    <row r="21" spans="1:7">
      <c r="A21" s="78">
        <v>1943</v>
      </c>
      <c r="B21" s="79">
        <v>0.25061310133060394</v>
      </c>
      <c r="C21" s="79">
        <v>3.8E-3</v>
      </c>
      <c r="D21" s="79">
        <v>2.4899999999999999E-2</v>
      </c>
      <c r="E21" s="80">
        <f t="shared" si="0"/>
        <v>139.58613420800171</v>
      </c>
      <c r="F21" s="80">
        <f t="shared" si="1"/>
        <v>118.06364788384518</v>
      </c>
      <c r="G21" s="80">
        <f t="shared" si="2"/>
        <v>167.79397193446482</v>
      </c>
    </row>
    <row r="22" spans="1:7">
      <c r="A22" s="78">
        <v>1944</v>
      </c>
      <c r="B22" s="79">
        <v>0.19030676949443009</v>
      </c>
      <c r="C22" s="79">
        <v>3.8E-3</v>
      </c>
      <c r="D22" s="79">
        <v>2.5776111579070303E-2</v>
      </c>
      <c r="E22" s="80">
        <f t="shared" si="0"/>
        <v>166.15032047534245</v>
      </c>
      <c r="F22" s="80">
        <f t="shared" si="1"/>
        <v>118.5122897458038</v>
      </c>
      <c r="G22" s="80">
        <f t="shared" si="2"/>
        <v>172.11904807734297</v>
      </c>
    </row>
    <row r="23" spans="1:7">
      <c r="A23" s="78">
        <v>1945</v>
      </c>
      <c r="B23" s="79">
        <v>0.35821084337349401</v>
      </c>
      <c r="C23" s="79">
        <v>3.8E-3</v>
      </c>
      <c r="D23" s="79">
        <v>3.8044173419237229E-2</v>
      </c>
      <c r="E23" s="80">
        <f t="shared" si="0"/>
        <v>225.66716689959119</v>
      </c>
      <c r="F23" s="80">
        <f t="shared" si="1"/>
        <v>118.96263644683786</v>
      </c>
      <c r="G23" s="80">
        <f t="shared" si="2"/>
        <v>178.66717499115143</v>
      </c>
    </row>
    <row r="24" spans="1:7">
      <c r="A24" s="78">
        <v>1946</v>
      </c>
      <c r="B24" s="79">
        <v>-8.4291474654377807E-2</v>
      </c>
      <c r="C24" s="79">
        <v>3.8E-3</v>
      </c>
      <c r="D24" s="79">
        <v>3.1283745375695685E-2</v>
      </c>
      <c r="E24" s="80">
        <f t="shared" si="0"/>
        <v>206.64534862054904</v>
      </c>
      <c r="F24" s="80">
        <f t="shared" si="1"/>
        <v>119.41469446533586</v>
      </c>
      <c r="G24" s="80">
        <f t="shared" si="2"/>
        <v>184.25655340056949</v>
      </c>
    </row>
    <row r="25" spans="1:7">
      <c r="A25" s="78">
        <v>1947</v>
      </c>
      <c r="B25" s="79">
        <v>5.1999999999999998E-2</v>
      </c>
      <c r="C25" s="79">
        <v>3.8E-3</v>
      </c>
      <c r="D25" s="79">
        <v>9.1969680628322358E-3</v>
      </c>
      <c r="E25" s="80">
        <f t="shared" si="0"/>
        <v>217.3909067488176</v>
      </c>
      <c r="F25" s="80">
        <f t="shared" si="1"/>
        <v>119.86847030430414</v>
      </c>
      <c r="G25" s="80">
        <f t="shared" si="2"/>
        <v>185.95115503756207</v>
      </c>
    </row>
    <row r="26" spans="1:7">
      <c r="A26" s="78">
        <v>1948</v>
      </c>
      <c r="B26" s="79">
        <v>5.7045751633986834E-2</v>
      </c>
      <c r="C26" s="79">
        <v>9.4999999999999998E-3</v>
      </c>
      <c r="D26" s="79">
        <v>1.9510369413175046E-2</v>
      </c>
      <c r="E26" s="80">
        <f t="shared" si="0"/>
        <v>229.79213442269784</v>
      </c>
      <c r="F26" s="80">
        <f t="shared" si="1"/>
        <v>121.00722077219504</v>
      </c>
      <c r="G26" s="80">
        <f t="shared" si="2"/>
        <v>189.57913076515149</v>
      </c>
    </row>
    <row r="27" spans="1:7">
      <c r="A27" s="78">
        <v>1949</v>
      </c>
      <c r="B27" s="79">
        <v>0.18303223684210526</v>
      </c>
      <c r="C27" s="79">
        <v>1.1599999999999999E-2</v>
      </c>
      <c r="D27" s="79">
        <v>4.6634851827973139E-2</v>
      </c>
      <c r="E27" s="80">
        <f t="shared" si="0"/>
        <v>271.85150279480598</v>
      </c>
      <c r="F27" s="80">
        <f t="shared" si="1"/>
        <v>122.4109045331525</v>
      </c>
      <c r="G27" s="80">
        <f t="shared" si="2"/>
        <v>198.42012543806027</v>
      </c>
    </row>
    <row r="28" spans="1:7">
      <c r="A28" s="78">
        <v>1950</v>
      </c>
      <c r="B28" s="79">
        <v>0.30805539011316263</v>
      </c>
      <c r="C28" s="79">
        <v>1.0999999999999999E-2</v>
      </c>
      <c r="D28" s="79">
        <v>4.2959574171096103E-3</v>
      </c>
      <c r="E28" s="80">
        <f t="shared" si="0"/>
        <v>355.59682354110947</v>
      </c>
      <c r="F28" s="80">
        <f t="shared" si="1"/>
        <v>123.75742448301718</v>
      </c>
      <c r="G28" s="80">
        <f t="shared" si="2"/>
        <v>199.2725298476397</v>
      </c>
    </row>
    <row r="29" spans="1:7">
      <c r="A29" s="78">
        <v>1951</v>
      </c>
      <c r="B29" s="79">
        <v>0.23678463044542339</v>
      </c>
      <c r="C29" s="79">
        <v>1.34E-2</v>
      </c>
      <c r="D29" s="79">
        <v>-2.9531392208319886E-3</v>
      </c>
      <c r="E29" s="80">
        <f t="shared" si="0"/>
        <v>439.7966859908575</v>
      </c>
      <c r="F29" s="80">
        <f t="shared" si="1"/>
        <v>125.41577397108962</v>
      </c>
      <c r="G29" s="80">
        <f t="shared" si="2"/>
        <v>198.68405032411223</v>
      </c>
    </row>
    <row r="30" spans="1:7">
      <c r="A30" s="78">
        <v>1952</v>
      </c>
      <c r="B30" s="79">
        <v>0.18150988641144306</v>
      </c>
      <c r="C30" s="79">
        <v>1.7299999999999999E-2</v>
      </c>
      <c r="D30" s="79">
        <v>2.2679961918305656E-2</v>
      </c>
      <c r="E30" s="80">
        <f t="shared" si="0"/>
        <v>519.62413250918712</v>
      </c>
      <c r="F30" s="80">
        <f t="shared" si="1"/>
        <v>127.58546686078948</v>
      </c>
      <c r="G30" s="80">
        <f t="shared" si="2"/>
        <v>203.19019701923781</v>
      </c>
    </row>
    <row r="31" spans="1:7">
      <c r="A31" s="78">
        <v>1953</v>
      </c>
      <c r="B31" s="79">
        <v>-1.2082047421904465E-2</v>
      </c>
      <c r="C31" s="79">
        <v>2.0899999999999998E-2</v>
      </c>
      <c r="D31" s="79">
        <v>4.1438402589088513E-2</v>
      </c>
      <c r="E31" s="80">
        <f t="shared" si="0"/>
        <v>513.34600909864514</v>
      </c>
      <c r="F31" s="80">
        <f t="shared" si="1"/>
        <v>130.25200311817997</v>
      </c>
      <c r="G31" s="80">
        <f t="shared" si="2"/>
        <v>211.61007420547722</v>
      </c>
    </row>
    <row r="32" spans="1:7">
      <c r="A32" s="78">
        <v>1954</v>
      </c>
      <c r="B32" s="79">
        <v>0.52563321241434902</v>
      </c>
      <c r="C32" s="79">
        <v>1.6E-2</v>
      </c>
      <c r="D32" s="79">
        <v>3.2898034558095555E-2</v>
      </c>
      <c r="E32" s="80">
        <f t="shared" si="0"/>
        <v>783.17772094125166</v>
      </c>
      <c r="F32" s="80">
        <f t="shared" si="1"/>
        <v>132.33603516807085</v>
      </c>
      <c r="G32" s="80">
        <f t="shared" si="2"/>
        <v>218.57162973953018</v>
      </c>
    </row>
    <row r="33" spans="1:7">
      <c r="A33" s="78">
        <v>1955</v>
      </c>
      <c r="B33" s="79">
        <v>0.32597331851028349</v>
      </c>
      <c r="C33" s="79">
        <v>1.15E-2</v>
      </c>
      <c r="D33" s="79">
        <v>-1.3364391288618781E-2</v>
      </c>
      <c r="E33" s="80">
        <f t="shared" si="0"/>
        <v>1038.4727616197922</v>
      </c>
      <c r="F33" s="80">
        <f t="shared" si="1"/>
        <v>133.85789957250367</v>
      </c>
      <c r="G33" s="80">
        <f t="shared" si="2"/>
        <v>215.65055295509998</v>
      </c>
    </row>
    <row r="34" spans="1:7">
      <c r="A34" s="78">
        <v>1956</v>
      </c>
      <c r="B34" s="79">
        <v>7.4395118733509347E-2</v>
      </c>
      <c r="C34" s="79">
        <v>2.5399999999999999E-2</v>
      </c>
      <c r="D34" s="79">
        <v>-2.2557738173154165E-2</v>
      </c>
      <c r="E34" s="80">
        <f t="shared" si="0"/>
        <v>1115.7300660220119</v>
      </c>
      <c r="F34" s="80">
        <f t="shared" si="1"/>
        <v>137.25789022164528</v>
      </c>
      <c r="G34" s="80">
        <f t="shared" si="2"/>
        <v>210.78596424464291</v>
      </c>
    </row>
    <row r="35" spans="1:7">
      <c r="A35" s="78">
        <v>1957</v>
      </c>
      <c r="B35" s="79">
        <v>-0.1045736018855796</v>
      </c>
      <c r="C35" s="79">
        <v>3.2099999999999997E-2</v>
      </c>
      <c r="D35" s="79">
        <v>6.7970128466249904E-2</v>
      </c>
      <c r="E35" s="80">
        <f t="shared" si="0"/>
        <v>999.05415428605454</v>
      </c>
      <c r="F35" s="80">
        <f t="shared" si="1"/>
        <v>141.66386849776009</v>
      </c>
      <c r="G35" s="80">
        <f t="shared" si="2"/>
        <v>225.11311331323367</v>
      </c>
    </row>
    <row r="36" spans="1:7">
      <c r="A36" s="78">
        <v>1958</v>
      </c>
      <c r="B36" s="79">
        <v>0.43719954988747184</v>
      </c>
      <c r="C36" s="79">
        <v>3.04E-2</v>
      </c>
      <c r="D36" s="79">
        <v>-2.0990181755274694E-2</v>
      </c>
      <c r="E36" s="80">
        <f t="shared" si="0"/>
        <v>1435.8401808531264</v>
      </c>
      <c r="F36" s="80">
        <f t="shared" si="1"/>
        <v>145.97045010009199</v>
      </c>
      <c r="G36" s="80">
        <f t="shared" si="2"/>
        <v>220.38794814929315</v>
      </c>
    </row>
    <row r="37" spans="1:7">
      <c r="A37" s="78">
        <v>1959</v>
      </c>
      <c r="B37" s="79">
        <v>0.12056457163557326</v>
      </c>
      <c r="C37" s="79">
        <v>2.7699999999999999E-2</v>
      </c>
      <c r="D37" s="79">
        <v>-2.6466312591385065E-2</v>
      </c>
      <c r="E37" s="80">
        <f t="shared" si="0"/>
        <v>1608.9516371948275</v>
      </c>
      <c r="F37" s="80">
        <f t="shared" si="1"/>
        <v>150.01383156786454</v>
      </c>
      <c r="G37" s="80">
        <f t="shared" si="2"/>
        <v>214.55509182219998</v>
      </c>
    </row>
    <row r="38" spans="1:7">
      <c r="A38" s="78">
        <v>1960</v>
      </c>
      <c r="B38" s="79">
        <v>3.36535314743695E-3</v>
      </c>
      <c r="C38" s="79">
        <v>4.4900000000000002E-2</v>
      </c>
      <c r="D38" s="79">
        <v>0.11639503690963365</v>
      </c>
      <c r="E38" s="80">
        <f t="shared" si="0"/>
        <v>1614.366327651135</v>
      </c>
      <c r="F38" s="80">
        <f t="shared" si="1"/>
        <v>156.74945260526164</v>
      </c>
      <c r="G38" s="80">
        <f t="shared" si="2"/>
        <v>239.52823965399477</v>
      </c>
    </row>
    <row r="39" spans="1:7">
      <c r="A39" s="78">
        <v>1961</v>
      </c>
      <c r="B39" s="79">
        <v>0.26637712958182752</v>
      </c>
      <c r="C39" s="79">
        <v>2.2499999999999999E-2</v>
      </c>
      <c r="D39" s="79">
        <v>2.0609208076323167E-2</v>
      </c>
      <c r="E39" s="80">
        <f t="shared" ref="E39:E70" si="3">E38*(1+B39)</f>
        <v>2044.3965961044005</v>
      </c>
      <c r="F39" s="80">
        <f t="shared" ref="F39:F70" si="4">F38*(1+C39)</f>
        <v>160.27631528888003</v>
      </c>
      <c r="G39" s="80">
        <f t="shared" ref="G39:G70" si="5">G38*(1+D39)</f>
        <v>244.46472698517934</v>
      </c>
    </row>
    <row r="40" spans="1:7">
      <c r="A40" s="78">
        <v>1962</v>
      </c>
      <c r="B40" s="79">
        <v>-8.8114605171208879E-2</v>
      </c>
      <c r="C40" s="79">
        <v>2.5999999999999999E-2</v>
      </c>
      <c r="D40" s="79">
        <v>5.693544054008462E-2</v>
      </c>
      <c r="E40" s="80">
        <f t="shared" si="3"/>
        <v>1864.2553972252979</v>
      </c>
      <c r="F40" s="80">
        <f t="shared" si="4"/>
        <v>164.44349948639092</v>
      </c>
      <c r="G40" s="80">
        <f t="shared" si="5"/>
        <v>258.38343391259201</v>
      </c>
    </row>
    <row r="41" spans="1:7">
      <c r="A41" s="78">
        <v>1963</v>
      </c>
      <c r="B41" s="79">
        <v>0.22611927099841514</v>
      </c>
      <c r="C41" s="79">
        <v>2.87E-2</v>
      </c>
      <c r="D41" s="79">
        <v>1.6841620739546127E-2</v>
      </c>
      <c r="E41" s="80">
        <f t="shared" si="3"/>
        <v>2285.7994686007432</v>
      </c>
      <c r="F41" s="80">
        <f t="shared" si="4"/>
        <v>169.16302792165033</v>
      </c>
      <c r="G41" s="80">
        <f t="shared" si="5"/>
        <v>262.73502971192949</v>
      </c>
    </row>
    <row r="42" spans="1:7">
      <c r="A42" s="78">
        <v>1964</v>
      </c>
      <c r="B42" s="79">
        <v>0.16415455878432425</v>
      </c>
      <c r="C42" s="79">
        <v>3.5200000000000002E-2</v>
      </c>
      <c r="D42" s="79">
        <v>3.7280648911540815E-2</v>
      </c>
      <c r="E42" s="80">
        <f t="shared" si="3"/>
        <v>2661.0238718383412</v>
      </c>
      <c r="F42" s="80">
        <f t="shared" si="4"/>
        <v>175.1175665044924</v>
      </c>
      <c r="G42" s="80">
        <f t="shared" si="5"/>
        <v>272.52996211138321</v>
      </c>
    </row>
    <row r="43" spans="1:7">
      <c r="A43" s="78">
        <v>1965</v>
      </c>
      <c r="B43" s="79">
        <v>0.12399242477876114</v>
      </c>
      <c r="C43" s="79">
        <v>3.8399999999999997E-2</v>
      </c>
      <c r="D43" s="79">
        <v>7.1885509359262342E-3</v>
      </c>
      <c r="E43" s="80">
        <f t="shared" si="3"/>
        <v>2990.9706741017444</v>
      </c>
      <c r="F43" s="80">
        <f t="shared" si="4"/>
        <v>181.84208105826491</v>
      </c>
      <c r="G43" s="80">
        <f t="shared" si="5"/>
        <v>274.48905762558695</v>
      </c>
    </row>
    <row r="44" spans="1:7">
      <c r="A44" s="78">
        <v>1966</v>
      </c>
      <c r="B44" s="79">
        <v>-9.9709542356377898E-2</v>
      </c>
      <c r="C44" s="79">
        <v>4.3799999999999999E-2</v>
      </c>
      <c r="D44" s="79">
        <v>2.9079409324299622E-2</v>
      </c>
      <c r="E44" s="80">
        <f t="shared" si="3"/>
        <v>2692.7423569857124</v>
      </c>
      <c r="F44" s="80">
        <f t="shared" si="4"/>
        <v>189.80676420861693</v>
      </c>
      <c r="G44" s="80">
        <f t="shared" si="5"/>
        <v>282.47103728732264</v>
      </c>
    </row>
    <row r="45" spans="1:7">
      <c r="A45" s="78">
        <v>1967</v>
      </c>
      <c r="B45" s="79">
        <v>0.23802966513133328</v>
      </c>
      <c r="C45" s="79">
        <v>4.9599999999999998E-2</v>
      </c>
      <c r="D45" s="79">
        <v>-1.5806209932824666E-2</v>
      </c>
      <c r="E45" s="80">
        <f t="shared" si="3"/>
        <v>3333.6949185039784</v>
      </c>
      <c r="F45" s="80">
        <f t="shared" si="4"/>
        <v>199.22117971336434</v>
      </c>
      <c r="G45" s="80">
        <f t="shared" si="5"/>
        <v>278.0062407720165</v>
      </c>
    </row>
    <row r="46" spans="1:7">
      <c r="A46" s="78">
        <v>1968</v>
      </c>
      <c r="B46" s="79">
        <v>0.10814862651601535</v>
      </c>
      <c r="C46" s="79">
        <v>4.9700000000000001E-2</v>
      </c>
      <c r="D46" s="79">
        <v>3.2746196950768365E-2</v>
      </c>
      <c r="E46" s="80">
        <f t="shared" si="3"/>
        <v>3694.2294451636035</v>
      </c>
      <c r="F46" s="80">
        <f t="shared" si="4"/>
        <v>209.12247234511855</v>
      </c>
      <c r="G46" s="80">
        <f t="shared" si="5"/>
        <v>287.10988788587969</v>
      </c>
    </row>
    <row r="47" spans="1:7">
      <c r="A47" s="78">
        <v>1969</v>
      </c>
      <c r="B47" s="79">
        <v>-8.2413710764490639E-2</v>
      </c>
      <c r="C47" s="79">
        <v>5.96E-2</v>
      </c>
      <c r="D47" s="79">
        <v>-5.0140493209926106E-2</v>
      </c>
      <c r="E47" s="80">
        <f t="shared" si="3"/>
        <v>3389.7742881722256</v>
      </c>
      <c r="F47" s="80">
        <f t="shared" si="4"/>
        <v>221.58617169688765</v>
      </c>
      <c r="G47" s="80">
        <f t="shared" si="5"/>
        <v>272.7140565018351</v>
      </c>
    </row>
    <row r="48" spans="1:7">
      <c r="A48" s="78">
        <v>1970</v>
      </c>
      <c r="B48" s="79">
        <v>3.5611449054964189E-2</v>
      </c>
      <c r="C48" s="79">
        <v>7.8200000000000006E-2</v>
      </c>
      <c r="D48" s="79">
        <v>0.16754737183412338</v>
      </c>
      <c r="E48" s="80">
        <f t="shared" si="3"/>
        <v>3510.4890625432981</v>
      </c>
      <c r="F48" s="80">
        <f t="shared" si="4"/>
        <v>238.91421032358426</v>
      </c>
      <c r="G48" s="80">
        <f t="shared" si="5"/>
        <v>318.40657993094021</v>
      </c>
    </row>
    <row r="49" spans="1:7">
      <c r="A49" s="78">
        <v>1971</v>
      </c>
      <c r="B49" s="79">
        <v>0.14221150298426474</v>
      </c>
      <c r="C49" s="79">
        <v>4.87E-2</v>
      </c>
      <c r="D49" s="79">
        <v>9.7868966197122972E-2</v>
      </c>
      <c r="E49" s="80">
        <f t="shared" si="3"/>
        <v>4009.720988337403</v>
      </c>
      <c r="F49" s="80">
        <f t="shared" si="4"/>
        <v>250.54933236634281</v>
      </c>
      <c r="G49" s="80">
        <f t="shared" si="5"/>
        <v>349.56870273914296</v>
      </c>
    </row>
    <row r="50" spans="1:7">
      <c r="A50" s="78">
        <v>1972</v>
      </c>
      <c r="B50" s="79">
        <v>0.18755362915074925</v>
      </c>
      <c r="C50" s="79">
        <v>4.0099999999999997E-2</v>
      </c>
      <c r="D50" s="79">
        <v>2.818449050444969E-2</v>
      </c>
      <c r="E50" s="80">
        <f t="shared" si="3"/>
        <v>4761.7587115820115</v>
      </c>
      <c r="F50" s="80">
        <f t="shared" si="4"/>
        <v>260.59636059423315</v>
      </c>
      <c r="G50" s="80">
        <f t="shared" si="5"/>
        <v>359.42111852214714</v>
      </c>
    </row>
    <row r="51" spans="1:7">
      <c r="A51" s="78">
        <v>1973</v>
      </c>
      <c r="B51" s="79">
        <v>-0.14308047437526472</v>
      </c>
      <c r="C51" s="79">
        <v>5.0700000000000002E-2</v>
      </c>
      <c r="D51" s="79">
        <v>3.6586646024150085E-2</v>
      </c>
      <c r="E51" s="80">
        <f t="shared" si="3"/>
        <v>4080.4440162683081</v>
      </c>
      <c r="F51" s="80">
        <f t="shared" si="4"/>
        <v>273.80859607636074</v>
      </c>
      <c r="G51" s="80">
        <f t="shared" si="5"/>
        <v>372.57113175912104</v>
      </c>
    </row>
    <row r="52" spans="1:7">
      <c r="A52" s="78">
        <v>1974</v>
      </c>
      <c r="B52" s="79">
        <v>-0.25901785750896972</v>
      </c>
      <c r="C52" s="79">
        <v>7.4499999999999997E-2</v>
      </c>
      <c r="D52" s="79">
        <v>1.9886086932378574E-2</v>
      </c>
      <c r="E52" s="80">
        <f t="shared" si="3"/>
        <v>3023.5361494891954</v>
      </c>
      <c r="F52" s="80">
        <f t="shared" si="4"/>
        <v>294.20733648404962</v>
      </c>
      <c r="G52" s="80">
        <f t="shared" si="5"/>
        <v>379.98011367377757</v>
      </c>
    </row>
    <row r="53" spans="1:7">
      <c r="A53" s="78">
        <v>1975</v>
      </c>
      <c r="B53" s="79">
        <v>0.36995137106184356</v>
      </c>
      <c r="C53" s="79">
        <v>7.1499999999999994E-2</v>
      </c>
      <c r="D53" s="79">
        <v>3.6052536026033838E-2</v>
      </c>
      <c r="E53" s="80">
        <f t="shared" si="3"/>
        <v>4142.0974934477708</v>
      </c>
      <c r="F53" s="80">
        <f t="shared" si="4"/>
        <v>315.24316104265915</v>
      </c>
      <c r="G53" s="80">
        <f t="shared" si="5"/>
        <v>393.67936041117781</v>
      </c>
    </row>
    <row r="54" spans="1:7">
      <c r="A54" s="78">
        <v>1976</v>
      </c>
      <c r="B54" s="79">
        <v>0.23830999002106662</v>
      </c>
      <c r="C54" s="79">
        <v>5.4399999999999997E-2</v>
      </c>
      <c r="D54" s="79">
        <v>0.1598456074290921</v>
      </c>
      <c r="E54" s="80">
        <f t="shared" si="3"/>
        <v>5129.2007057775936</v>
      </c>
      <c r="F54" s="80">
        <f t="shared" si="4"/>
        <v>332.39238900337983</v>
      </c>
      <c r="G54" s="80">
        <f t="shared" si="5"/>
        <v>456.607276908399</v>
      </c>
    </row>
    <row r="55" spans="1:7">
      <c r="A55" s="78">
        <v>1977</v>
      </c>
      <c r="B55" s="79">
        <v>-6.9797040759352322E-2</v>
      </c>
      <c r="C55" s="79">
        <v>4.3499999999999997E-2</v>
      </c>
      <c r="D55" s="79">
        <v>1.2899606071070449E-2</v>
      </c>
      <c r="E55" s="80">
        <f t="shared" si="3"/>
        <v>4771.1976750535359</v>
      </c>
      <c r="F55" s="80">
        <f t="shared" si="4"/>
        <v>346.85145792502686</v>
      </c>
      <c r="G55" s="80">
        <f t="shared" si="5"/>
        <v>462.49733090970153</v>
      </c>
    </row>
    <row r="56" spans="1:7">
      <c r="A56" s="78">
        <v>1978</v>
      </c>
      <c r="B56" s="79">
        <v>6.50928391167193E-2</v>
      </c>
      <c r="C56" s="79">
        <v>6.0699999999999997E-2</v>
      </c>
      <c r="D56" s="79">
        <v>-7.7758069075086478E-3</v>
      </c>
      <c r="E56" s="80">
        <f t="shared" si="3"/>
        <v>5081.7684777098611</v>
      </c>
      <c r="F56" s="80">
        <f t="shared" si="4"/>
        <v>367.905341421076</v>
      </c>
      <c r="G56" s="80">
        <f t="shared" si="5"/>
        <v>458.90104096930958</v>
      </c>
    </row>
    <row r="57" spans="1:7">
      <c r="A57" s="78">
        <v>1979</v>
      </c>
      <c r="B57" s="79">
        <v>0.18519490167516386</v>
      </c>
      <c r="C57" s="79">
        <v>9.0800000000000006E-2</v>
      </c>
      <c r="D57" s="79">
        <v>6.7072031247235459E-3</v>
      </c>
      <c r="E57" s="80">
        <f t="shared" si="3"/>
        <v>6022.8860912752862</v>
      </c>
      <c r="F57" s="80">
        <f t="shared" si="4"/>
        <v>401.31114642210969</v>
      </c>
      <c r="G57" s="80">
        <f t="shared" si="5"/>
        <v>461.97898346523777</v>
      </c>
    </row>
    <row r="58" spans="1:7">
      <c r="A58" s="78">
        <v>1980</v>
      </c>
      <c r="B58" s="79">
        <v>0.3173524550676301</v>
      </c>
      <c r="C58" s="79">
        <v>0.12039999999999999</v>
      </c>
      <c r="D58" s="79">
        <v>-2.989744251999403E-2</v>
      </c>
      <c r="E58" s="80">
        <f t="shared" si="3"/>
        <v>7934.2637789341807</v>
      </c>
      <c r="F58" s="80">
        <f t="shared" si="4"/>
        <v>449.62900845133174</v>
      </c>
      <c r="G58" s="80">
        <f t="shared" si="5"/>
        <v>448.16699336164055</v>
      </c>
    </row>
    <row r="59" spans="1:7">
      <c r="A59" s="78">
        <v>1981</v>
      </c>
      <c r="B59" s="79">
        <v>-4.7023902474955762E-2</v>
      </c>
      <c r="C59" s="79">
        <v>0.15490000000000001</v>
      </c>
      <c r="D59" s="79">
        <v>8.1992153358923542E-2</v>
      </c>
      <c r="E59" s="80">
        <f t="shared" si="3"/>
        <v>7561.1637327830058</v>
      </c>
      <c r="F59" s="80">
        <f t="shared" si="4"/>
        <v>519.27654186044299</v>
      </c>
      <c r="G59" s="80">
        <f t="shared" si="5"/>
        <v>484.91317021175587</v>
      </c>
    </row>
    <row r="60" spans="1:7">
      <c r="A60" s="78">
        <v>1982</v>
      </c>
      <c r="B60" s="79">
        <v>0.20419055079559353</v>
      </c>
      <c r="C60" s="79">
        <v>0.1085</v>
      </c>
      <c r="D60" s="79">
        <v>0.32814549486295586</v>
      </c>
      <c r="E60" s="80">
        <f t="shared" si="3"/>
        <v>9105.0819200356327</v>
      </c>
      <c r="F60" s="80">
        <f t="shared" si="4"/>
        <v>575.61804665230113</v>
      </c>
      <c r="G60" s="80">
        <f t="shared" si="5"/>
        <v>644.03524241645721</v>
      </c>
    </row>
    <row r="61" spans="1:7">
      <c r="A61" s="78">
        <v>1983</v>
      </c>
      <c r="B61" s="79">
        <v>0.22337155858930619</v>
      </c>
      <c r="C61" s="79">
        <v>7.9399999999999998E-2</v>
      </c>
      <c r="D61" s="79">
        <v>3.2002094451429264E-2</v>
      </c>
      <c r="E61" s="80">
        <f t="shared" si="3"/>
        <v>11138.898259597305</v>
      </c>
      <c r="F61" s="80">
        <f t="shared" si="4"/>
        <v>621.32211955649382</v>
      </c>
      <c r="G61" s="80">
        <f t="shared" si="5"/>
        <v>664.64571907431775</v>
      </c>
    </row>
    <row r="62" spans="1:7">
      <c r="A62" s="78">
        <v>1984</v>
      </c>
      <c r="B62" s="79">
        <v>6.14614199963621E-2</v>
      </c>
      <c r="C62" s="79">
        <v>0.09</v>
      </c>
      <c r="D62" s="79">
        <v>0.13733364344102345</v>
      </c>
      <c r="E62" s="80">
        <f t="shared" si="3"/>
        <v>11823.510763827162</v>
      </c>
      <c r="F62" s="80">
        <f t="shared" si="4"/>
        <v>677.24111031657833</v>
      </c>
      <c r="G62" s="80">
        <f t="shared" si="5"/>
        <v>755.92393727227272</v>
      </c>
    </row>
    <row r="63" spans="1:7">
      <c r="A63" s="78">
        <v>1985</v>
      </c>
      <c r="B63" s="79">
        <v>0.31235149485768948</v>
      </c>
      <c r="C63" s="79">
        <v>8.0600000000000005E-2</v>
      </c>
      <c r="D63" s="79">
        <v>0.2571248821260641</v>
      </c>
      <c r="E63" s="80">
        <f t="shared" si="3"/>
        <v>15516.602025374559</v>
      </c>
      <c r="F63" s="80">
        <f t="shared" si="4"/>
        <v>731.82674380809453</v>
      </c>
      <c r="G63" s="80">
        <f t="shared" si="5"/>
        <v>950.2907905396761</v>
      </c>
    </row>
    <row r="64" spans="1:7">
      <c r="A64" s="78">
        <v>1986</v>
      </c>
      <c r="B64" s="79">
        <v>0.18494578758046187</v>
      </c>
      <c r="C64" s="79">
        <v>7.0999999999999994E-2</v>
      </c>
      <c r="D64" s="79">
        <v>0.24284215141767618</v>
      </c>
      <c r="E64" s="80">
        <f t="shared" si="3"/>
        <v>18386.332207530046</v>
      </c>
      <c r="F64" s="80">
        <f t="shared" si="4"/>
        <v>783.78644261846921</v>
      </c>
      <c r="G64" s="80">
        <f t="shared" si="5"/>
        <v>1181.0614505867354</v>
      </c>
    </row>
    <row r="65" spans="1:7">
      <c r="A65" s="78">
        <v>1987</v>
      </c>
      <c r="B65" s="79">
        <v>5.8127216418218712E-2</v>
      </c>
      <c r="C65" s="79">
        <v>5.5300000000000002E-2</v>
      </c>
      <c r="D65" s="79">
        <v>-4.9605089379262279E-2</v>
      </c>
      <c r="E65" s="80">
        <f t="shared" si="3"/>
        <v>19455.07851889441</v>
      </c>
      <c r="F65" s="80">
        <f t="shared" si="4"/>
        <v>827.12983289527051</v>
      </c>
      <c r="G65" s="80">
        <f t="shared" si="5"/>
        <v>1122.4747917679792</v>
      </c>
    </row>
    <row r="66" spans="1:7">
      <c r="A66" s="78">
        <v>1988</v>
      </c>
      <c r="B66" s="79">
        <v>0.16537192812044688</v>
      </c>
      <c r="C66" s="79">
        <v>5.7700000000000001E-2</v>
      </c>
      <c r="D66" s="79">
        <v>8.2235958434841674E-2</v>
      </c>
      <c r="E66" s="80">
        <f t="shared" si="3"/>
        <v>22672.402365298665</v>
      </c>
      <c r="F66" s="80">
        <f t="shared" si="4"/>
        <v>874.85522425332772</v>
      </c>
      <c r="G66" s="80">
        <f t="shared" si="5"/>
        <v>1214.7825820879684</v>
      </c>
    </row>
    <row r="67" spans="1:7">
      <c r="A67" s="78">
        <v>1989</v>
      </c>
      <c r="B67" s="79">
        <v>0.31475183638196724</v>
      </c>
      <c r="C67" s="79">
        <v>8.0699999999999994E-2</v>
      </c>
      <c r="D67" s="79">
        <v>0.17693647159446219</v>
      </c>
      <c r="E67" s="80">
        <f t="shared" si="3"/>
        <v>29808.582644967279</v>
      </c>
      <c r="F67" s="80">
        <f t="shared" si="4"/>
        <v>945.4560408505713</v>
      </c>
      <c r="G67" s="80">
        <f t="shared" si="5"/>
        <v>1429.7219259170236</v>
      </c>
    </row>
    <row r="68" spans="1:7">
      <c r="A68" s="78">
        <v>1990</v>
      </c>
      <c r="B68" s="79">
        <v>-3.0644516129032118E-2</v>
      </c>
      <c r="C68" s="79">
        <v>7.6300000000000007E-2</v>
      </c>
      <c r="D68" s="79">
        <v>6.2353753335533363E-2</v>
      </c>
      <c r="E68" s="80">
        <f t="shared" si="3"/>
        <v>28895.113053319994</v>
      </c>
      <c r="F68" s="80">
        <f t="shared" si="4"/>
        <v>1017.5943367674699</v>
      </c>
      <c r="G68" s="80">
        <f t="shared" si="5"/>
        <v>1518.8704542240573</v>
      </c>
    </row>
    <row r="69" spans="1:7">
      <c r="A69" s="78">
        <v>1991</v>
      </c>
      <c r="B69" s="79">
        <v>0.30234843134879757</v>
      </c>
      <c r="C69" s="79">
        <v>6.7400000000000002E-2</v>
      </c>
      <c r="D69" s="79">
        <v>0.15004510019517303</v>
      </c>
      <c r="E69" s="80">
        <f t="shared" si="3"/>
        <v>37631.505158637461</v>
      </c>
      <c r="F69" s="80">
        <f t="shared" si="4"/>
        <v>1086.1801950655972</v>
      </c>
      <c r="G69" s="80">
        <f t="shared" si="5"/>
        <v>1746.769523711594</v>
      </c>
    </row>
    <row r="70" spans="1:7">
      <c r="A70" s="78">
        <v>1992</v>
      </c>
      <c r="B70" s="79">
        <v>7.493727972380064E-2</v>
      </c>
      <c r="C70" s="79">
        <v>4.07E-2</v>
      </c>
      <c r="D70" s="79">
        <v>9.3616373162079422E-2</v>
      </c>
      <c r="E70" s="80">
        <f t="shared" si="3"/>
        <v>40451.507787137925</v>
      </c>
      <c r="F70" s="80">
        <f t="shared" si="4"/>
        <v>1130.3877290047669</v>
      </c>
      <c r="G70" s="80">
        <f t="shared" si="5"/>
        <v>1910.2957512715263</v>
      </c>
    </row>
    <row r="71" spans="1:7">
      <c r="A71" s="78">
        <v>1993</v>
      </c>
      <c r="B71" s="79">
        <v>9.96705147919488E-2</v>
      </c>
      <c r="C71" s="79">
        <v>3.2199999999999999E-2</v>
      </c>
      <c r="D71" s="79">
        <v>0.14210957589263107</v>
      </c>
      <c r="E71" s="80">
        <f t="shared" ref="E71:E82" si="6">E70*(1+B71)</f>
        <v>44483.33039239249</v>
      </c>
      <c r="F71" s="80">
        <f t="shared" ref="F71:F82" si="7">F70*(1+C71)</f>
        <v>1166.7862138787204</v>
      </c>
      <c r="G71" s="80">
        <f t="shared" ref="G71:G82" si="8">G70*(1+D71)</f>
        <v>2181.7670703142176</v>
      </c>
    </row>
    <row r="72" spans="1:7">
      <c r="A72" s="78">
        <v>1994</v>
      </c>
      <c r="B72" s="79">
        <v>1.3259206774573897E-2</v>
      </c>
      <c r="C72" s="79">
        <v>3.0599999999999999E-2</v>
      </c>
      <c r="D72" s="79">
        <v>-8.0366555509985921E-2</v>
      </c>
      <c r="E72" s="80">
        <f t="shared" si="6"/>
        <v>45073.144068086905</v>
      </c>
      <c r="F72" s="80">
        <f t="shared" si="7"/>
        <v>1202.4898720234091</v>
      </c>
      <c r="G72" s="80">
        <f t="shared" si="8"/>
        <v>2006.4259659479505</v>
      </c>
    </row>
    <row r="73" spans="1:7">
      <c r="A73" s="78">
        <v>1995</v>
      </c>
      <c r="B73" s="79">
        <v>0.37195198902606308</v>
      </c>
      <c r="C73" s="79">
        <v>5.6000000000000001E-2</v>
      </c>
      <c r="D73" s="79">
        <v>0.23480780112538907</v>
      </c>
      <c r="E73" s="80">
        <f t="shared" si="6"/>
        <v>61838.189655870119</v>
      </c>
      <c r="F73" s="80">
        <f t="shared" si="7"/>
        <v>1269.82930485672</v>
      </c>
      <c r="G73" s="80">
        <f t="shared" si="8"/>
        <v>2477.5504351330737</v>
      </c>
    </row>
    <row r="74" spans="1:7">
      <c r="A74" s="78">
        <v>1996</v>
      </c>
      <c r="B74" s="79">
        <v>0.23817458802136615</v>
      </c>
      <c r="C74" s="79">
        <v>5.1400000000000001E-2</v>
      </c>
      <c r="D74" s="79">
        <v>1.428607793401844E-2</v>
      </c>
      <c r="E74" s="80">
        <f t="shared" si="6"/>
        <v>76566.475001144092</v>
      </c>
      <c r="F74" s="80">
        <f t="shared" si="7"/>
        <v>1335.0985311263555</v>
      </c>
      <c r="G74" s="80">
        <f t="shared" si="8"/>
        <v>2512.9449137348461</v>
      </c>
    </row>
    <row r="75" spans="1:7">
      <c r="A75" s="78">
        <v>1997</v>
      </c>
      <c r="B75" s="79">
        <v>0.31857597560649414</v>
      </c>
      <c r="C75" s="79">
        <v>4.9099999999999998E-2</v>
      </c>
      <c r="D75" s="79">
        <v>9.939130272977531E-2</v>
      </c>
      <c r="E75" s="80">
        <f t="shared" si="6"/>
        <v>100958.71447338381</v>
      </c>
      <c r="F75" s="80">
        <f t="shared" si="7"/>
        <v>1400.6518690046594</v>
      </c>
      <c r="G75" s="80">
        <f t="shared" si="8"/>
        <v>2762.7097823991153</v>
      </c>
    </row>
    <row r="76" spans="1:7">
      <c r="A76" s="78">
        <v>1998</v>
      </c>
      <c r="B76" s="79">
        <v>0.28337953278443584</v>
      </c>
      <c r="C76" s="79">
        <v>5.16E-2</v>
      </c>
      <c r="D76" s="79">
        <v>0.14921431922606215</v>
      </c>
      <c r="E76" s="80">
        <f t="shared" si="6"/>
        <v>129568.34781136856</v>
      </c>
      <c r="F76" s="80">
        <f t="shared" si="7"/>
        <v>1472.9255054452999</v>
      </c>
      <c r="G76" s="80">
        <f t="shared" si="8"/>
        <v>3174.9456417989818</v>
      </c>
    </row>
    <row r="77" spans="1:7">
      <c r="A77" s="78">
        <v>1999</v>
      </c>
      <c r="B77" s="79">
        <v>0.20885350992084475</v>
      </c>
      <c r="C77" s="79">
        <v>4.3900000000000002E-2</v>
      </c>
      <c r="D77" s="79">
        <v>-8.2542147962685761E-2</v>
      </c>
      <c r="E77" s="80">
        <f t="shared" si="6"/>
        <v>156629.15202641769</v>
      </c>
      <c r="F77" s="80">
        <f t="shared" si="7"/>
        <v>1537.5869351343486</v>
      </c>
      <c r="G77" s="80">
        <f t="shared" si="8"/>
        <v>2912.8788088601259</v>
      </c>
    </row>
    <row r="78" spans="1:7">
      <c r="A78" s="78">
        <v>2000</v>
      </c>
      <c r="B78" s="79">
        <v>-9.0318189552492781E-2</v>
      </c>
      <c r="C78" s="79">
        <v>5.3699999999999998E-2</v>
      </c>
      <c r="D78" s="79">
        <v>0.16655267125397488</v>
      </c>
      <c r="E78" s="80">
        <f t="shared" si="6"/>
        <v>142482.69058424947</v>
      </c>
      <c r="F78" s="80">
        <f t="shared" si="7"/>
        <v>1620.1553535510632</v>
      </c>
      <c r="G78" s="80">
        <f t="shared" si="8"/>
        <v>3398.0265555148762</v>
      </c>
    </row>
    <row r="79" spans="1:7">
      <c r="A79" s="78">
        <v>2001</v>
      </c>
      <c r="B79" s="79">
        <v>-0.11849759142000185</v>
      </c>
      <c r="C79" s="79">
        <v>5.7299999999999997E-2</v>
      </c>
      <c r="D79" s="79">
        <v>5.5721811892492555E-2</v>
      </c>
      <c r="E79" s="80">
        <f t="shared" si="6"/>
        <v>125598.83493097454</v>
      </c>
      <c r="F79" s="80">
        <f t="shared" si="7"/>
        <v>1712.990255309539</v>
      </c>
      <c r="G79" s="80">
        <f t="shared" si="8"/>
        <v>3587.3707520469702</v>
      </c>
    </row>
    <row r="80" spans="1:7">
      <c r="A80" s="78">
        <v>2002</v>
      </c>
      <c r="B80" s="79">
        <v>-0.21976500100166352</v>
      </c>
      <c r="C80" s="79">
        <v>1.7999999999999999E-2</v>
      </c>
      <c r="D80" s="79">
        <v>0.15116400378109285</v>
      </c>
      <c r="E80" s="80">
        <f t="shared" si="6"/>
        <v>97996.606846561146</v>
      </c>
      <c r="F80" s="80">
        <f t="shared" si="7"/>
        <v>1743.8240799051107</v>
      </c>
      <c r="G80" s="80">
        <f t="shared" si="8"/>
        <v>4129.6520779735802</v>
      </c>
    </row>
    <row r="81" spans="1:13">
      <c r="A81" s="78">
        <v>2003</v>
      </c>
      <c r="B81" s="79">
        <v>0.28411493259984999</v>
      </c>
      <c r="C81" s="79">
        <v>1.7999999999999999E-2</v>
      </c>
      <c r="D81" s="79">
        <v>3.7531858817758529E-3</v>
      </c>
      <c r="E81" s="80">
        <f t="shared" si="6"/>
        <v>125838.90619578586</v>
      </c>
      <c r="F81" s="80">
        <f t="shared" si="7"/>
        <v>1775.2129133434028</v>
      </c>
      <c r="G81" s="80">
        <f t="shared" si="8"/>
        <v>4145.1514298492766</v>
      </c>
      <c r="I81" s="85"/>
    </row>
    <row r="82" spans="1:13">
      <c r="A82" s="78">
        <v>2004</v>
      </c>
      <c r="B82" s="79">
        <v>0.10704103749404177</v>
      </c>
      <c r="C82" s="79">
        <v>2.18E-2</v>
      </c>
      <c r="D82" s="79">
        <v>4.490683702274547E-2</v>
      </c>
      <c r="E82" s="80">
        <f t="shared" si="6"/>
        <v>139308.83327209819</v>
      </c>
      <c r="F82" s="80">
        <f t="shared" si="7"/>
        <v>1813.9125548542891</v>
      </c>
      <c r="G82" s="80">
        <f t="shared" si="8"/>
        <v>4331.2970695441181</v>
      </c>
    </row>
    <row r="83" spans="1:13">
      <c r="A83" s="78">
        <v>2005</v>
      </c>
      <c r="B83" s="79">
        <v>4.8500000000000001E-2</v>
      </c>
      <c r="C83" s="79">
        <v>4.3099999999999999E-2</v>
      </c>
      <c r="D83" s="79">
        <v>2.87E-2</v>
      </c>
      <c r="E83" s="80">
        <v>146062.54</v>
      </c>
      <c r="F83" s="80">
        <v>1892.09</v>
      </c>
      <c r="G83" s="80">
        <v>4455.5</v>
      </c>
    </row>
    <row r="84" spans="1:13">
      <c r="A84" s="78">
        <v>2006</v>
      </c>
      <c r="B84" s="106">
        <v>-0.21966047957912699</v>
      </c>
      <c r="C84" s="106">
        <v>1.6574999999999999E-2</v>
      </c>
      <c r="D84" s="106">
        <v>0.15116400378109285</v>
      </c>
      <c r="E84" s="80">
        <f t="shared" ref="E84:G86" si="9">E83*(1+B84)</f>
        <v>113978.37241505457</v>
      </c>
      <c r="F84" s="80">
        <f t="shared" si="9"/>
        <v>1923.4513917499999</v>
      </c>
      <c r="G84" s="80">
        <f t="shared" si="9"/>
        <v>5129.0112188466592</v>
      </c>
    </row>
    <row r="85" spans="1:13">
      <c r="A85" s="78">
        <v>2007</v>
      </c>
      <c r="B85" s="106">
        <v>0.28355800050010233</v>
      </c>
      <c r="C85" s="106">
        <v>1.03E-2</v>
      </c>
      <c r="D85" s="106">
        <v>3.7531858817758529E-3</v>
      </c>
      <c r="E85" s="80">
        <f t="shared" si="9"/>
        <v>146297.85179732347</v>
      </c>
      <c r="F85" s="80">
        <f t="shared" si="9"/>
        <v>1943.2629410850247</v>
      </c>
      <c r="G85" s="80">
        <f t="shared" si="9"/>
        <v>5148.2613513407041</v>
      </c>
      <c r="H85" s="82"/>
      <c r="I85" s="82"/>
      <c r="J85" s="82"/>
      <c r="K85" s="83"/>
      <c r="L85" s="83"/>
      <c r="M85" s="83"/>
    </row>
    <row r="86" spans="1:13">
      <c r="A86" s="78">
        <v>2008</v>
      </c>
      <c r="B86" s="106">
        <v>0.10742775944096193</v>
      </c>
      <c r="C86" s="106">
        <v>1.2275000000000001E-2</v>
      </c>
      <c r="D86" s="106">
        <v>4.490683702274547E-2</v>
      </c>
      <c r="E86" s="80">
        <f t="shared" si="9"/>
        <v>162014.30222693583</v>
      </c>
      <c r="F86" s="80">
        <f t="shared" si="9"/>
        <v>1967.1164936868436</v>
      </c>
      <c r="G86" s="80">
        <f>G85*(1+D86)</f>
        <v>5379.4534847958603</v>
      </c>
      <c r="H86" s="82"/>
      <c r="I86" s="82"/>
      <c r="J86" s="82"/>
      <c r="K86" s="83"/>
      <c r="L86" s="83"/>
      <c r="M86" s="83"/>
    </row>
    <row r="87" spans="1:13">
      <c r="A87" s="78">
        <v>2009</v>
      </c>
      <c r="B87" s="106">
        <v>0.25924162745640733</v>
      </c>
      <c r="C87" s="106">
        <v>1.3500000000000001E-3</v>
      </c>
      <c r="D87" s="106">
        <v>-0.11116695313259162</v>
      </c>
      <c r="E87" s="80">
        <f>E86*(1+B87)</f>
        <v>204015.1536074609</v>
      </c>
      <c r="F87" s="80">
        <f>F86*(1+C87)</f>
        <v>1969.7721009533207</v>
      </c>
      <c r="G87" s="80">
        <f>G86*(1+D87)</f>
        <v>4781.436031372602</v>
      </c>
      <c r="H87" s="82"/>
      <c r="I87" s="82"/>
      <c r="J87" s="82"/>
      <c r="K87" s="83"/>
      <c r="L87" s="83"/>
      <c r="M87" s="83"/>
    </row>
    <row r="88" spans="1:13">
      <c r="A88" s="165"/>
      <c r="B88" s="166"/>
      <c r="C88" s="166"/>
      <c r="D88" s="166"/>
      <c r="E88" s="83"/>
      <c r="F88" s="83"/>
      <c r="G88" s="81"/>
      <c r="H88" s="82"/>
      <c r="I88" s="82"/>
      <c r="J88" s="82"/>
      <c r="K88" s="83"/>
      <c r="L88" s="83"/>
      <c r="M88" s="83"/>
    </row>
    <row r="89" spans="1:13">
      <c r="A89" s="84" t="s">
        <v>72</v>
      </c>
      <c r="G89" s="121" t="s">
        <v>58</v>
      </c>
    </row>
    <row r="90" spans="1:13">
      <c r="A90" s="76" t="s">
        <v>46</v>
      </c>
      <c r="B90" s="76" t="s">
        <v>55</v>
      </c>
      <c r="C90" s="76" t="s">
        <v>56</v>
      </c>
      <c r="D90" s="76" t="s">
        <v>57</v>
      </c>
      <c r="F90" s="77" t="s">
        <v>59</v>
      </c>
      <c r="G90" s="76" t="s">
        <v>60</v>
      </c>
    </row>
    <row r="91" spans="1:13">
      <c r="A91" s="107" t="s">
        <v>211</v>
      </c>
      <c r="B91" s="106">
        <f>AVERAGE(B6:B87)</f>
        <v>0.1166957943520076</v>
      </c>
      <c r="C91" s="106">
        <f>AVERAGE(C6:C87)</f>
        <v>3.746341463414634E-2</v>
      </c>
      <c r="D91" s="106">
        <f>AVERAGE(D6:D87)</f>
        <v>5.0935507255243428E-2</v>
      </c>
      <c r="E91" s="108"/>
      <c r="F91" s="109">
        <f>B91-C91</f>
        <v>7.9232379717861262E-2</v>
      </c>
      <c r="G91" s="109">
        <f>B91-D91</f>
        <v>6.5760287096764167E-2</v>
      </c>
      <c r="H91" s="85"/>
    </row>
    <row r="92" spans="1:13">
      <c r="A92" s="107" t="s">
        <v>210</v>
      </c>
      <c r="B92" s="106">
        <f>AVERAGE(B58:B87)</f>
        <v>0.13723496510466973</v>
      </c>
      <c r="C92" s="106">
        <f>AVERAGE(C58:C87)</f>
        <v>5.5003333333333328E-2</v>
      </c>
      <c r="D92" s="106">
        <f>AVERAGE(D58:D87)</f>
        <v>8.6049383376707131E-2</v>
      </c>
      <c r="E92" s="108"/>
      <c r="F92" s="109">
        <f>B92-C92</f>
        <v>8.2231631771336411E-2</v>
      </c>
      <c r="G92" s="109">
        <f>B92-D92</f>
        <v>5.1185581727962601E-2</v>
      </c>
      <c r="H92" s="85"/>
    </row>
    <row r="93" spans="1:13">
      <c r="A93" s="107" t="s">
        <v>212</v>
      </c>
      <c r="B93" s="106">
        <f>AVERAGE(B78:B87)</f>
        <v>4.4164209593807818E-2</v>
      </c>
      <c r="C93" s="106">
        <f>AVERAGE(C78:C87)</f>
        <v>2.5239999999999995E-2</v>
      </c>
      <c r="D93" s="106">
        <f>AVERAGE(D78:D87)</f>
        <v>5.3945558338510426E-2</v>
      </c>
      <c r="E93" s="108"/>
      <c r="F93" s="120">
        <f>B93-C93</f>
        <v>1.8924209593807823E-2</v>
      </c>
      <c r="G93" s="120">
        <f>B93-D93</f>
        <v>-9.7813487447026073E-3</v>
      </c>
      <c r="H93" s="85"/>
    </row>
    <row r="94" spans="1:13" ht="12.75">
      <c r="A94" s="72"/>
      <c r="B94" s="72"/>
      <c r="C94" s="72"/>
      <c r="D94" s="72"/>
      <c r="E94" s="72"/>
      <c r="F94" s="72"/>
      <c r="G94" s="72"/>
    </row>
    <row r="95" spans="1:13" ht="12.75">
      <c r="A95" s="65" t="s">
        <v>6</v>
      </c>
      <c r="B95"/>
      <c r="C95"/>
      <c r="D95"/>
      <c r="E95"/>
      <c r="F95"/>
      <c r="G95"/>
      <c r="H95"/>
    </row>
    <row r="96" spans="1:13" ht="12.75">
      <c r="A96"/>
      <c r="B96"/>
      <c r="C96"/>
      <c r="D96"/>
      <c r="E96"/>
      <c r="F96"/>
      <c r="G96"/>
      <c r="H96"/>
    </row>
    <row r="97" spans="1:8" ht="12.75">
      <c r="A97" t="s">
        <v>78</v>
      </c>
      <c r="B97"/>
      <c r="C97"/>
      <c r="D97"/>
      <c r="E97"/>
      <c r="F97"/>
      <c r="G97"/>
      <c r="H97"/>
    </row>
    <row r="98" spans="1:8" ht="15" customHeight="1">
      <c r="A98" s="124" t="s">
        <v>89</v>
      </c>
      <c r="B98"/>
      <c r="C98"/>
      <c r="D98"/>
      <c r="E98"/>
      <c r="F98"/>
      <c r="G98"/>
      <c r="H98"/>
    </row>
    <row r="99" spans="1:8" ht="15" customHeight="1">
      <c r="A99" t="s">
        <v>79</v>
      </c>
      <c r="B99"/>
      <c r="C99"/>
      <c r="D99"/>
      <c r="E99"/>
      <c r="F99"/>
      <c r="G99"/>
      <c r="H99"/>
    </row>
    <row r="100" spans="1:8" ht="15" customHeight="1">
      <c r="A100" t="s">
        <v>80</v>
      </c>
    </row>
    <row r="101" spans="1:8" ht="15" customHeight="1">
      <c r="A101"/>
    </row>
    <row r="102" spans="1:8">
      <c r="A102" s="111"/>
      <c r="B102" s="111"/>
      <c r="C102" s="111"/>
      <c r="D102" s="111"/>
      <c r="E102" s="112"/>
    </row>
    <row r="103" spans="1:8">
      <c r="A103" s="65"/>
      <c r="B103" s="111"/>
      <c r="C103" s="111"/>
      <c r="D103" s="111"/>
      <c r="E103" s="112"/>
    </row>
    <row r="104" spans="1:8">
      <c r="A104" s="112"/>
      <c r="B104" s="112"/>
      <c r="C104" s="112"/>
      <c r="D104" s="112"/>
      <c r="E104" s="112"/>
    </row>
  </sheetData>
  <phoneticPr fontId="27" type="noConversion"/>
  <hyperlinks>
    <hyperlink ref="A95" r:id="rId1"/>
  </hyperlinks>
  <printOptions gridLinesSet="0"/>
  <pageMargins left="0.78740157499999996" right="0.78740157499999996" top="0.984251969" bottom="0.984251969" header="0.5" footer="0.5"/>
  <pageSetup orientation="portrait" horizontalDpi="4294967292" verticalDpi="4294967292" r:id="rId2"/>
  <headerFooter alignWithMargins="0">
    <oddHeader>&amp;A</oddHeader>
    <oddFooter>Page &amp;P</oddFooter>
  </headerFooter>
  <ignoredErrors>
    <ignoredError sqref="B92:D93" formulaRange="1"/>
  </ignoredErrors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Q1695"/>
  <sheetViews>
    <sheetView workbookViewId="0">
      <selection activeCell="A14" sqref="A14"/>
    </sheetView>
  </sheetViews>
  <sheetFormatPr defaultRowHeight="12.75"/>
  <cols>
    <col min="1" max="1" width="11" bestFit="1" customWidth="1"/>
    <col min="3" max="3" width="9.140625" style="125"/>
    <col min="4" max="4" width="13.140625" style="125" bestFit="1" customWidth="1"/>
    <col min="5" max="17" width="9.140625" style="125"/>
  </cols>
  <sheetData>
    <row r="1" spans="1:4">
      <c r="A1" s="122" t="s">
        <v>74</v>
      </c>
      <c r="B1" s="123"/>
      <c r="C1" s="126" t="s">
        <v>90</v>
      </c>
    </row>
    <row r="2" spans="1:4" ht="13.5" thickBot="1">
      <c r="A2" s="122" t="s">
        <v>75</v>
      </c>
      <c r="B2" s="123" t="s">
        <v>25</v>
      </c>
    </row>
    <row r="3" spans="1:4" ht="13.5" thickBot="1">
      <c r="A3" s="122">
        <v>40409</v>
      </c>
      <c r="B3" s="123">
        <v>201</v>
      </c>
      <c r="C3" s="128">
        <f>AVERAGE(B3:B1251)</f>
        <v>257.55964771817452</v>
      </c>
      <c r="D3" s="187" t="s">
        <v>196</v>
      </c>
    </row>
    <row r="4" spans="1:4">
      <c r="A4" s="122">
        <v>40408</v>
      </c>
      <c r="B4" s="123">
        <v>197</v>
      </c>
      <c r="C4" s="65" t="s">
        <v>266</v>
      </c>
    </row>
    <row r="5" spans="1:4">
      <c r="A5" s="122">
        <v>40407</v>
      </c>
      <c r="B5" s="123">
        <v>198</v>
      </c>
    </row>
    <row r="6" spans="1:4">
      <c r="A6" s="122">
        <v>40406</v>
      </c>
      <c r="B6" s="123">
        <v>206</v>
      </c>
    </row>
    <row r="7" spans="1:4">
      <c r="A7" s="122">
        <v>40403</v>
      </c>
      <c r="B7" s="123">
        <v>200</v>
      </c>
    </row>
    <row r="8" spans="1:4">
      <c r="A8" s="122">
        <v>40402</v>
      </c>
      <c r="B8" s="123">
        <v>192</v>
      </c>
    </row>
    <row r="9" spans="1:4">
      <c r="A9" s="122">
        <v>40401</v>
      </c>
      <c r="B9" s="123">
        <v>193</v>
      </c>
    </row>
    <row r="10" spans="1:4">
      <c r="A10" s="122">
        <v>40400</v>
      </c>
      <c r="B10" s="123">
        <v>188</v>
      </c>
    </row>
    <row r="11" spans="1:4">
      <c r="A11" s="122">
        <v>40399</v>
      </c>
      <c r="B11" s="123">
        <v>189</v>
      </c>
    </row>
    <row r="12" spans="1:4">
      <c r="A12" s="122">
        <v>40396</v>
      </c>
      <c r="B12" s="123">
        <v>202</v>
      </c>
    </row>
    <row r="13" spans="1:4">
      <c r="A13" s="122">
        <v>40395</v>
      </c>
      <c r="B13" s="123">
        <v>203</v>
      </c>
    </row>
    <row r="14" spans="1:4">
      <c r="A14" s="122">
        <v>40394</v>
      </c>
      <c r="B14" s="123">
        <v>198</v>
      </c>
    </row>
    <row r="15" spans="1:4">
      <c r="A15" s="122">
        <v>40393</v>
      </c>
      <c r="B15" s="123">
        <v>206</v>
      </c>
    </row>
    <row r="16" spans="1:4">
      <c r="A16" s="122">
        <v>40392</v>
      </c>
      <c r="B16" s="123">
        <v>204</v>
      </c>
    </row>
    <row r="17" spans="1:2">
      <c r="A17" s="122">
        <v>40389</v>
      </c>
      <c r="B17" s="123">
        <v>206</v>
      </c>
    </row>
    <row r="18" spans="1:2">
      <c r="A18" s="122">
        <v>40388</v>
      </c>
      <c r="B18" s="123">
        <v>205</v>
      </c>
    </row>
    <row r="19" spans="1:2">
      <c r="A19" s="122">
        <v>40387</v>
      </c>
      <c r="B19" s="123">
        <v>202</v>
      </c>
    </row>
    <row r="20" spans="1:2">
      <c r="A20" s="122">
        <v>40386</v>
      </c>
      <c r="B20" s="123">
        <v>198</v>
      </c>
    </row>
    <row r="21" spans="1:2">
      <c r="A21" s="122">
        <v>40385</v>
      </c>
      <c r="B21" s="123">
        <v>200</v>
      </c>
    </row>
    <row r="22" spans="1:2">
      <c r="A22" s="122">
        <v>40382</v>
      </c>
      <c r="B22" s="123">
        <v>208</v>
      </c>
    </row>
    <row r="23" spans="1:2">
      <c r="A23" s="122">
        <v>40381</v>
      </c>
      <c r="B23" s="123">
        <v>218</v>
      </c>
    </row>
    <row r="24" spans="1:2">
      <c r="A24" s="122">
        <v>40380</v>
      </c>
      <c r="B24" s="123">
        <v>224</v>
      </c>
    </row>
    <row r="25" spans="1:2">
      <c r="A25" s="122">
        <v>40379</v>
      </c>
      <c r="B25" s="123">
        <v>217</v>
      </c>
    </row>
    <row r="26" spans="1:2">
      <c r="A26" s="122">
        <v>40378</v>
      </c>
      <c r="B26" s="123">
        <v>220</v>
      </c>
    </row>
    <row r="27" spans="1:2">
      <c r="A27" s="122">
        <v>40375</v>
      </c>
      <c r="B27" s="123">
        <v>225</v>
      </c>
    </row>
    <row r="28" spans="1:2">
      <c r="A28" s="122">
        <v>40374</v>
      </c>
      <c r="B28" s="123">
        <v>224</v>
      </c>
    </row>
    <row r="29" spans="1:2">
      <c r="A29" s="122">
        <v>40373</v>
      </c>
      <c r="B29" s="123">
        <v>221</v>
      </c>
    </row>
    <row r="30" spans="1:2">
      <c r="A30" s="122">
        <v>40372</v>
      </c>
      <c r="B30" s="123">
        <v>211</v>
      </c>
    </row>
    <row r="31" spans="1:2">
      <c r="A31" s="122">
        <v>40371</v>
      </c>
      <c r="B31" s="123">
        <v>220</v>
      </c>
    </row>
    <row r="32" spans="1:2">
      <c r="A32" s="122">
        <v>40368</v>
      </c>
      <c r="B32" s="123">
        <v>226</v>
      </c>
    </row>
    <row r="33" spans="1:17">
      <c r="A33" s="122">
        <v>40367</v>
      </c>
      <c r="B33" s="123">
        <v>229</v>
      </c>
    </row>
    <row r="34" spans="1:17">
      <c r="A34" s="122">
        <v>40366</v>
      </c>
      <c r="B34" s="123">
        <v>233</v>
      </c>
    </row>
    <row r="35" spans="1:17">
      <c r="A35" s="122">
        <v>40365</v>
      </c>
      <c r="B35" s="123">
        <v>242</v>
      </c>
    </row>
    <row r="36" spans="1:17">
      <c r="A36" s="122">
        <v>40364</v>
      </c>
      <c r="B36" s="123">
        <v>244</v>
      </c>
    </row>
    <row r="37" spans="1:17">
      <c r="A37" s="122">
        <v>40361</v>
      </c>
      <c r="B37" s="123">
        <v>243</v>
      </c>
    </row>
    <row r="38" spans="1:17">
      <c r="A38" s="122">
        <v>40360</v>
      </c>
      <c r="B38" s="123">
        <v>249</v>
      </c>
    </row>
    <row r="39" spans="1:17">
      <c r="A39" s="122">
        <v>40359</v>
      </c>
      <c r="B39" s="123">
        <v>249</v>
      </c>
      <c r="C39" s="185"/>
      <c r="P39"/>
      <c r="Q39"/>
    </row>
    <row r="40" spans="1:17">
      <c r="A40" s="122">
        <v>40358</v>
      </c>
      <c r="B40" s="123">
        <v>248</v>
      </c>
    </row>
    <row r="41" spans="1:17">
      <c r="A41" s="122">
        <v>40357</v>
      </c>
      <c r="B41" s="123">
        <v>240</v>
      </c>
    </row>
    <row r="42" spans="1:17">
      <c r="A42" s="122">
        <v>40354</v>
      </c>
      <c r="B42" s="123">
        <v>235</v>
      </c>
    </row>
    <row r="43" spans="1:17">
      <c r="A43" s="122">
        <v>40353</v>
      </c>
      <c r="B43" s="123">
        <v>235</v>
      </c>
    </row>
    <row r="44" spans="1:17">
      <c r="A44" s="122">
        <v>40352</v>
      </c>
      <c r="B44" s="123">
        <v>235</v>
      </c>
    </row>
    <row r="45" spans="1:17">
      <c r="A45" s="122">
        <v>40351</v>
      </c>
      <c r="B45" s="123">
        <v>233</v>
      </c>
    </row>
    <row r="46" spans="1:17">
      <c r="A46" s="122">
        <v>40350</v>
      </c>
      <c r="B46" s="123">
        <v>222</v>
      </c>
    </row>
    <row r="47" spans="1:17">
      <c r="A47" s="122">
        <v>40347</v>
      </c>
      <c r="B47" s="123">
        <v>222</v>
      </c>
    </row>
    <row r="48" spans="1:17">
      <c r="A48" s="122">
        <v>40346</v>
      </c>
      <c r="B48" s="123">
        <v>222</v>
      </c>
    </row>
    <row r="49" spans="1:2">
      <c r="A49" s="122">
        <v>40345</v>
      </c>
      <c r="B49" s="123">
        <v>224</v>
      </c>
    </row>
    <row r="50" spans="1:2">
      <c r="A50" s="122">
        <v>40344</v>
      </c>
      <c r="B50" s="123">
        <v>222</v>
      </c>
    </row>
    <row r="51" spans="1:2">
      <c r="A51" s="122">
        <v>40343</v>
      </c>
      <c r="B51" s="123">
        <v>232</v>
      </c>
    </row>
    <row r="52" spans="1:2">
      <c r="A52" s="122">
        <v>40340</v>
      </c>
      <c r="B52" s="123">
        <v>239</v>
      </c>
    </row>
    <row r="53" spans="1:2">
      <c r="A53" s="122">
        <v>40339</v>
      </c>
      <c r="B53" s="123">
        <v>232</v>
      </c>
    </row>
    <row r="54" spans="1:2">
      <c r="A54" s="122">
        <v>40338</v>
      </c>
      <c r="B54" s="123">
        <v>246</v>
      </c>
    </row>
    <row r="55" spans="1:2">
      <c r="A55" s="122">
        <v>40337</v>
      </c>
      <c r="B55" s="123">
        <v>247</v>
      </c>
    </row>
    <row r="56" spans="1:2">
      <c r="A56" s="122">
        <v>40336</v>
      </c>
      <c r="B56" s="123">
        <v>244</v>
      </c>
    </row>
    <row r="57" spans="1:2">
      <c r="A57" s="122">
        <v>40333</v>
      </c>
      <c r="B57" s="123">
        <v>239</v>
      </c>
    </row>
    <row r="58" spans="1:2">
      <c r="A58" s="122">
        <v>40331</v>
      </c>
      <c r="B58" s="123">
        <v>228</v>
      </c>
    </row>
    <row r="59" spans="1:2">
      <c r="A59" s="122">
        <v>40330</v>
      </c>
      <c r="B59" s="123">
        <v>234</v>
      </c>
    </row>
    <row r="60" spans="1:2">
      <c r="A60" s="122">
        <v>40329</v>
      </c>
      <c r="B60" s="123">
        <v>234</v>
      </c>
    </row>
    <row r="61" spans="1:2">
      <c r="A61" s="122">
        <v>40326</v>
      </c>
      <c r="B61" s="123">
        <v>234</v>
      </c>
    </row>
    <row r="62" spans="1:2">
      <c r="A62" s="122">
        <v>40325</v>
      </c>
      <c r="B62" s="123">
        <v>227</v>
      </c>
    </row>
    <row r="63" spans="1:2">
      <c r="A63" s="122">
        <v>40324</v>
      </c>
      <c r="B63" s="123">
        <v>243</v>
      </c>
    </row>
    <row r="64" spans="1:2">
      <c r="A64" s="122">
        <v>40323</v>
      </c>
      <c r="B64" s="123">
        <v>247</v>
      </c>
    </row>
    <row r="65" spans="1:2">
      <c r="A65" s="122">
        <v>40322</v>
      </c>
      <c r="B65" s="123">
        <v>240</v>
      </c>
    </row>
    <row r="66" spans="1:2">
      <c r="A66" s="122">
        <v>40319</v>
      </c>
      <c r="B66" s="123">
        <v>243</v>
      </c>
    </row>
    <row r="67" spans="1:2">
      <c r="A67" s="122">
        <v>40318</v>
      </c>
      <c r="B67" s="123">
        <v>242</v>
      </c>
    </row>
    <row r="68" spans="1:2">
      <c r="A68" s="122">
        <v>40317</v>
      </c>
      <c r="B68" s="123">
        <v>227</v>
      </c>
    </row>
    <row r="69" spans="1:2">
      <c r="A69" s="122">
        <v>40316</v>
      </c>
      <c r="B69" s="123">
        <v>222</v>
      </c>
    </row>
    <row r="70" spans="1:2">
      <c r="A70" s="122">
        <v>40315</v>
      </c>
      <c r="B70" s="123">
        <v>196</v>
      </c>
    </row>
    <row r="71" spans="1:2">
      <c r="A71" s="122">
        <v>40312</v>
      </c>
      <c r="B71" s="123">
        <v>211</v>
      </c>
    </row>
    <row r="72" spans="1:2">
      <c r="A72" s="122">
        <v>40311</v>
      </c>
      <c r="B72" s="123">
        <v>197</v>
      </c>
    </row>
    <row r="73" spans="1:2">
      <c r="A73" s="122">
        <v>40310</v>
      </c>
      <c r="B73" s="123">
        <v>193</v>
      </c>
    </row>
    <row r="74" spans="1:2">
      <c r="A74" s="122">
        <v>40309</v>
      </c>
      <c r="B74" s="123">
        <v>209</v>
      </c>
    </row>
    <row r="75" spans="1:2">
      <c r="A75" s="122">
        <v>40308</v>
      </c>
      <c r="B75" s="123">
        <v>211</v>
      </c>
    </row>
    <row r="76" spans="1:2">
      <c r="A76" s="122">
        <v>40305</v>
      </c>
      <c r="B76" s="123">
        <v>240</v>
      </c>
    </row>
    <row r="77" spans="1:2">
      <c r="A77" s="122">
        <v>40304</v>
      </c>
      <c r="B77" s="123">
        <v>237</v>
      </c>
    </row>
    <row r="78" spans="1:2">
      <c r="A78" s="122">
        <v>40303</v>
      </c>
      <c r="B78" s="123">
        <v>215</v>
      </c>
    </row>
    <row r="79" spans="1:2">
      <c r="A79" s="122">
        <v>40302</v>
      </c>
      <c r="B79" s="123">
        <v>205</v>
      </c>
    </row>
    <row r="80" spans="1:2">
      <c r="A80" s="122">
        <v>40301</v>
      </c>
      <c r="B80" s="123">
        <v>190</v>
      </c>
    </row>
    <row r="81" spans="1:2">
      <c r="A81" s="122">
        <v>40298</v>
      </c>
      <c r="B81" s="123">
        <v>188</v>
      </c>
    </row>
    <row r="82" spans="1:2">
      <c r="A82" s="122">
        <v>40297</v>
      </c>
      <c r="B82" s="123">
        <v>190</v>
      </c>
    </row>
    <row r="83" spans="1:2">
      <c r="A83" s="122">
        <v>40296</v>
      </c>
      <c r="B83" s="123">
        <v>185</v>
      </c>
    </row>
    <row r="84" spans="1:2">
      <c r="A84" s="122">
        <v>40295</v>
      </c>
      <c r="B84" s="123">
        <v>194</v>
      </c>
    </row>
    <row r="85" spans="1:2">
      <c r="A85" s="122">
        <v>40294</v>
      </c>
      <c r="B85" s="123">
        <v>177</v>
      </c>
    </row>
    <row r="86" spans="1:2">
      <c r="A86" s="122">
        <v>40291</v>
      </c>
      <c r="B86" s="123">
        <v>176</v>
      </c>
    </row>
    <row r="87" spans="1:2">
      <c r="A87" s="122">
        <v>40290</v>
      </c>
      <c r="B87" s="123">
        <v>179</v>
      </c>
    </row>
    <row r="88" spans="1:2">
      <c r="A88" s="122">
        <v>40288</v>
      </c>
      <c r="B88" s="123">
        <v>174</v>
      </c>
    </row>
    <row r="89" spans="1:2">
      <c r="A89" s="122">
        <v>40287</v>
      </c>
      <c r="B89" s="123">
        <v>174</v>
      </c>
    </row>
    <row r="90" spans="1:2">
      <c r="A90" s="122">
        <v>40284</v>
      </c>
      <c r="B90" s="123">
        <v>177</v>
      </c>
    </row>
    <row r="91" spans="1:2">
      <c r="A91" s="122">
        <v>40283</v>
      </c>
      <c r="B91" s="123">
        <v>166</v>
      </c>
    </row>
    <row r="92" spans="1:2">
      <c r="A92" s="122">
        <v>40282</v>
      </c>
      <c r="B92" s="123">
        <v>168</v>
      </c>
    </row>
    <row r="93" spans="1:2">
      <c r="A93" s="122">
        <v>40281</v>
      </c>
      <c r="B93" s="123">
        <v>178</v>
      </c>
    </row>
    <row r="94" spans="1:2">
      <c r="A94" s="122">
        <v>40280</v>
      </c>
      <c r="B94" s="123">
        <v>180</v>
      </c>
    </row>
    <row r="95" spans="1:2">
      <c r="A95" s="122">
        <v>40277</v>
      </c>
      <c r="B95" s="123">
        <v>175</v>
      </c>
    </row>
    <row r="96" spans="1:2">
      <c r="A96" s="122">
        <v>40276</v>
      </c>
      <c r="B96" s="123">
        <v>173</v>
      </c>
    </row>
    <row r="97" spans="1:2">
      <c r="A97" s="122">
        <v>40275</v>
      </c>
      <c r="B97" s="123">
        <v>182</v>
      </c>
    </row>
    <row r="98" spans="1:2">
      <c r="A98" s="122">
        <v>40274</v>
      </c>
      <c r="B98" s="123">
        <v>172</v>
      </c>
    </row>
    <row r="99" spans="1:2">
      <c r="A99" s="122">
        <v>40273</v>
      </c>
      <c r="B99" s="123">
        <v>171</v>
      </c>
    </row>
    <row r="100" spans="1:2">
      <c r="A100" s="122">
        <v>40269</v>
      </c>
      <c r="B100" s="123">
        <v>181</v>
      </c>
    </row>
    <row r="101" spans="1:2">
      <c r="A101" s="122">
        <v>40268</v>
      </c>
      <c r="B101" s="123">
        <v>184</v>
      </c>
    </row>
    <row r="102" spans="1:2">
      <c r="A102" s="122">
        <v>40267</v>
      </c>
      <c r="B102" s="123">
        <v>180</v>
      </c>
    </row>
    <row r="103" spans="1:2">
      <c r="A103" s="122">
        <v>40266</v>
      </c>
      <c r="B103" s="123">
        <v>180</v>
      </c>
    </row>
    <row r="104" spans="1:2">
      <c r="A104" s="122">
        <v>40263</v>
      </c>
      <c r="B104" s="123">
        <v>182</v>
      </c>
    </row>
    <row r="105" spans="1:2">
      <c r="A105" s="122">
        <v>40262</v>
      </c>
      <c r="B105" s="123">
        <v>173</v>
      </c>
    </row>
    <row r="106" spans="1:2">
      <c r="A106" s="122">
        <v>40261</v>
      </c>
      <c r="B106" s="123">
        <v>180</v>
      </c>
    </row>
    <row r="107" spans="1:2">
      <c r="A107" s="122">
        <v>40260</v>
      </c>
      <c r="B107" s="123">
        <v>191</v>
      </c>
    </row>
    <row r="108" spans="1:2">
      <c r="A108" s="122">
        <v>40259</v>
      </c>
      <c r="B108" s="123">
        <v>196</v>
      </c>
    </row>
    <row r="109" spans="1:2">
      <c r="A109" s="122">
        <v>40256</v>
      </c>
      <c r="B109" s="123">
        <v>194</v>
      </c>
    </row>
    <row r="110" spans="1:2">
      <c r="A110" s="122">
        <v>40255</v>
      </c>
      <c r="B110" s="123">
        <v>190</v>
      </c>
    </row>
    <row r="111" spans="1:2">
      <c r="A111" s="122">
        <v>40254</v>
      </c>
      <c r="B111" s="123">
        <v>189</v>
      </c>
    </row>
    <row r="112" spans="1:2">
      <c r="A112" s="122">
        <v>40253</v>
      </c>
      <c r="B112" s="123">
        <v>187</v>
      </c>
    </row>
    <row r="113" spans="1:2">
      <c r="A113" s="122">
        <v>40252</v>
      </c>
      <c r="B113" s="123">
        <v>186</v>
      </c>
    </row>
    <row r="114" spans="1:2">
      <c r="A114" s="122">
        <v>40249</v>
      </c>
      <c r="B114" s="123">
        <v>187</v>
      </c>
    </row>
    <row r="115" spans="1:2">
      <c r="A115" s="122">
        <v>40248</v>
      </c>
      <c r="B115" s="123">
        <v>190</v>
      </c>
    </row>
    <row r="116" spans="1:2">
      <c r="A116" s="122">
        <v>40247</v>
      </c>
      <c r="B116" s="123">
        <v>185</v>
      </c>
    </row>
    <row r="117" spans="1:2">
      <c r="A117" s="122">
        <v>40246</v>
      </c>
      <c r="B117" s="123">
        <v>182</v>
      </c>
    </row>
    <row r="118" spans="1:2">
      <c r="A118" s="122">
        <v>40245</v>
      </c>
      <c r="B118" s="123">
        <v>181</v>
      </c>
    </row>
    <row r="119" spans="1:2">
      <c r="A119" s="122">
        <v>40242</v>
      </c>
      <c r="B119" s="123">
        <v>187</v>
      </c>
    </row>
    <row r="120" spans="1:2">
      <c r="A120" s="122">
        <v>40241</v>
      </c>
      <c r="B120" s="123">
        <v>196</v>
      </c>
    </row>
    <row r="121" spans="1:2">
      <c r="A121" s="122">
        <v>40240</v>
      </c>
      <c r="B121" s="123">
        <v>201</v>
      </c>
    </row>
    <row r="122" spans="1:2">
      <c r="A122" s="122">
        <v>40239</v>
      </c>
      <c r="B122" s="123">
        <v>201</v>
      </c>
    </row>
    <row r="123" spans="1:2">
      <c r="A123" s="122">
        <v>40238</v>
      </c>
      <c r="B123" s="123">
        <v>201</v>
      </c>
    </row>
    <row r="124" spans="1:2">
      <c r="A124" s="122">
        <v>40235</v>
      </c>
      <c r="B124" s="123">
        <v>213</v>
      </c>
    </row>
    <row r="125" spans="1:2">
      <c r="A125" s="122">
        <v>40234</v>
      </c>
      <c r="B125" s="123">
        <v>220</v>
      </c>
    </row>
    <row r="126" spans="1:2">
      <c r="A126" s="122">
        <v>40233</v>
      </c>
      <c r="B126" s="123">
        <v>217</v>
      </c>
    </row>
    <row r="127" spans="1:2">
      <c r="A127" s="122">
        <v>40232</v>
      </c>
      <c r="B127" s="123">
        <v>219</v>
      </c>
    </row>
    <row r="128" spans="1:2">
      <c r="A128" s="122">
        <v>40231</v>
      </c>
      <c r="B128" s="123">
        <v>208</v>
      </c>
    </row>
    <row r="129" spans="1:2">
      <c r="A129" s="122">
        <v>40228</v>
      </c>
      <c r="B129" s="123">
        <v>209</v>
      </c>
    </row>
    <row r="130" spans="1:2">
      <c r="A130" s="122">
        <v>40227</v>
      </c>
      <c r="B130" s="123">
        <v>206</v>
      </c>
    </row>
    <row r="131" spans="1:2">
      <c r="A131" s="122">
        <v>40226</v>
      </c>
      <c r="B131" s="123">
        <v>210</v>
      </c>
    </row>
    <row r="132" spans="1:2">
      <c r="A132" s="122">
        <v>40221</v>
      </c>
      <c r="B132" s="123">
        <v>219</v>
      </c>
    </row>
    <row r="133" spans="1:2">
      <c r="A133" s="122">
        <v>40220</v>
      </c>
      <c r="B133" s="123">
        <v>212</v>
      </c>
    </row>
    <row r="134" spans="1:2">
      <c r="A134" s="122">
        <v>40219</v>
      </c>
      <c r="B134" s="123">
        <v>220</v>
      </c>
    </row>
    <row r="135" spans="1:2">
      <c r="A135" s="122">
        <v>40218</v>
      </c>
      <c r="B135" s="123">
        <v>233</v>
      </c>
    </row>
    <row r="136" spans="1:2">
      <c r="A136" s="122">
        <v>40217</v>
      </c>
      <c r="B136" s="123">
        <v>241</v>
      </c>
    </row>
    <row r="137" spans="1:2">
      <c r="A137" s="122">
        <v>40214</v>
      </c>
      <c r="B137" s="123">
        <v>243</v>
      </c>
    </row>
    <row r="138" spans="1:2">
      <c r="A138" s="122">
        <v>40213</v>
      </c>
      <c r="B138" s="123">
        <v>242</v>
      </c>
    </row>
    <row r="139" spans="1:2">
      <c r="A139" s="122">
        <v>40212</v>
      </c>
      <c r="B139" s="123">
        <v>223</v>
      </c>
    </row>
    <row r="140" spans="1:2">
      <c r="A140" s="122">
        <v>40211</v>
      </c>
      <c r="B140" s="123">
        <v>230</v>
      </c>
    </row>
    <row r="141" spans="1:2">
      <c r="A141" s="122">
        <v>40210</v>
      </c>
      <c r="B141" s="123">
        <v>229</v>
      </c>
    </row>
    <row r="142" spans="1:2">
      <c r="A142" s="122">
        <v>40207</v>
      </c>
      <c r="B142" s="123">
        <v>233</v>
      </c>
    </row>
    <row r="143" spans="1:2">
      <c r="A143" s="122">
        <v>40206</v>
      </c>
      <c r="B143" s="123">
        <v>226</v>
      </c>
    </row>
    <row r="144" spans="1:2">
      <c r="A144" s="122">
        <v>40205</v>
      </c>
      <c r="B144" s="123">
        <v>223</v>
      </c>
    </row>
    <row r="145" spans="1:2">
      <c r="A145" s="122">
        <v>40204</v>
      </c>
      <c r="B145" s="123">
        <v>219</v>
      </c>
    </row>
    <row r="146" spans="1:2">
      <c r="A146" s="122">
        <v>40203</v>
      </c>
      <c r="B146" s="123">
        <v>217</v>
      </c>
    </row>
    <row r="147" spans="1:2">
      <c r="A147" s="122">
        <v>40200</v>
      </c>
      <c r="B147" s="123">
        <v>222</v>
      </c>
    </row>
    <row r="148" spans="1:2">
      <c r="A148" s="122">
        <v>40199</v>
      </c>
      <c r="B148" s="123">
        <v>220</v>
      </c>
    </row>
    <row r="149" spans="1:2">
      <c r="A149" s="122">
        <v>40198</v>
      </c>
      <c r="B149" s="123">
        <v>213</v>
      </c>
    </row>
    <row r="150" spans="1:2">
      <c r="A150" s="122">
        <v>40197</v>
      </c>
      <c r="B150" s="123">
        <v>203</v>
      </c>
    </row>
    <row r="151" spans="1:2">
      <c r="A151" s="122">
        <v>40196</v>
      </c>
      <c r="B151" s="123">
        <v>209</v>
      </c>
    </row>
    <row r="152" spans="1:2">
      <c r="A152" s="122">
        <v>40193</v>
      </c>
      <c r="B152" s="123">
        <v>209</v>
      </c>
    </row>
    <row r="153" spans="1:2">
      <c r="A153" s="122">
        <v>40192</v>
      </c>
      <c r="B153" s="123">
        <v>202</v>
      </c>
    </row>
    <row r="154" spans="1:2">
      <c r="A154" s="122">
        <v>40191</v>
      </c>
      <c r="B154" s="123">
        <v>191</v>
      </c>
    </row>
    <row r="155" spans="1:2">
      <c r="A155" s="122">
        <v>40190</v>
      </c>
      <c r="B155" s="123">
        <v>200</v>
      </c>
    </row>
    <row r="156" spans="1:2">
      <c r="A156" s="122">
        <v>40189</v>
      </c>
      <c r="B156" s="123">
        <v>187</v>
      </c>
    </row>
    <row r="157" spans="1:2">
      <c r="A157" s="122">
        <v>40186</v>
      </c>
      <c r="B157" s="123">
        <v>191</v>
      </c>
    </row>
    <row r="158" spans="1:2">
      <c r="A158" s="122">
        <v>40185</v>
      </c>
      <c r="B158" s="123">
        <v>191</v>
      </c>
    </row>
    <row r="159" spans="1:2">
      <c r="A159" s="122">
        <v>40184</v>
      </c>
      <c r="B159" s="123">
        <v>191</v>
      </c>
    </row>
    <row r="160" spans="1:2">
      <c r="A160" s="122">
        <v>40183</v>
      </c>
      <c r="B160" s="123">
        <v>196</v>
      </c>
    </row>
    <row r="161" spans="1:2">
      <c r="A161" s="122">
        <v>40182</v>
      </c>
      <c r="B161" s="123">
        <v>189</v>
      </c>
    </row>
    <row r="162" spans="1:2">
      <c r="A162" s="122">
        <v>40179</v>
      </c>
      <c r="B162" s="123">
        <v>195</v>
      </c>
    </row>
    <row r="163" spans="1:2">
      <c r="A163" s="122">
        <v>40178</v>
      </c>
      <c r="B163" s="123">
        <v>196</v>
      </c>
    </row>
    <row r="164" spans="1:2">
      <c r="A164" s="122">
        <v>40177</v>
      </c>
      <c r="B164" s="123">
        <v>196</v>
      </c>
    </row>
    <row r="165" spans="1:2">
      <c r="A165" s="122">
        <v>40176</v>
      </c>
      <c r="B165" s="123">
        <v>197</v>
      </c>
    </row>
    <row r="166" spans="1:2">
      <c r="A166" s="122">
        <v>40175</v>
      </c>
      <c r="B166" s="123">
        <v>194</v>
      </c>
    </row>
    <row r="167" spans="1:2">
      <c r="A167" s="122">
        <v>40171</v>
      </c>
      <c r="B167" s="123">
        <v>198</v>
      </c>
    </row>
    <row r="168" spans="1:2">
      <c r="A168" s="122">
        <v>40170</v>
      </c>
      <c r="B168" s="123">
        <v>203</v>
      </c>
    </row>
    <row r="169" spans="1:2">
      <c r="A169" s="122">
        <v>40169</v>
      </c>
      <c r="B169" s="123">
        <v>205</v>
      </c>
    </row>
    <row r="170" spans="1:2">
      <c r="A170" s="122">
        <v>40168</v>
      </c>
      <c r="B170" s="123">
        <v>200</v>
      </c>
    </row>
    <row r="171" spans="1:2">
      <c r="A171" s="122">
        <v>40165</v>
      </c>
      <c r="B171" s="123">
        <v>211</v>
      </c>
    </row>
    <row r="172" spans="1:2">
      <c r="A172" s="122">
        <v>40164</v>
      </c>
      <c r="B172" s="123">
        <v>216</v>
      </c>
    </row>
    <row r="173" spans="1:2">
      <c r="A173" s="122">
        <v>40163</v>
      </c>
      <c r="B173" s="123">
        <v>201</v>
      </c>
    </row>
    <row r="174" spans="1:2">
      <c r="A174" s="122">
        <v>40162</v>
      </c>
      <c r="B174" s="123">
        <v>195</v>
      </c>
    </row>
    <row r="175" spans="1:2">
      <c r="A175" s="122">
        <v>40161</v>
      </c>
      <c r="B175" s="123">
        <v>202</v>
      </c>
    </row>
    <row r="176" spans="1:2">
      <c r="A176" s="122">
        <v>40158</v>
      </c>
      <c r="B176" s="123">
        <v>203</v>
      </c>
    </row>
    <row r="177" spans="1:2">
      <c r="A177" s="122">
        <v>40157</v>
      </c>
      <c r="B177" s="123">
        <v>204</v>
      </c>
    </row>
    <row r="178" spans="1:2">
      <c r="A178" s="122">
        <v>40156</v>
      </c>
      <c r="B178" s="123">
        <v>208</v>
      </c>
    </row>
    <row r="179" spans="1:2">
      <c r="A179" s="122">
        <v>40155</v>
      </c>
      <c r="B179" s="123">
        <v>212</v>
      </c>
    </row>
    <row r="180" spans="1:2">
      <c r="A180" s="122">
        <v>40154</v>
      </c>
      <c r="B180" s="123">
        <v>207</v>
      </c>
    </row>
    <row r="181" spans="1:2">
      <c r="A181" s="122">
        <v>40151</v>
      </c>
      <c r="B181" s="123">
        <v>205</v>
      </c>
    </row>
    <row r="182" spans="1:2">
      <c r="A182" s="122">
        <v>40150</v>
      </c>
      <c r="B182" s="123">
        <v>212</v>
      </c>
    </row>
    <row r="183" spans="1:2">
      <c r="A183" s="122">
        <v>40149</v>
      </c>
      <c r="B183" s="123">
        <v>215</v>
      </c>
    </row>
    <row r="184" spans="1:2">
      <c r="A184" s="122">
        <v>40148</v>
      </c>
      <c r="B184" s="123">
        <v>220</v>
      </c>
    </row>
    <row r="185" spans="1:2">
      <c r="A185" s="122">
        <v>40147</v>
      </c>
      <c r="B185" s="123">
        <v>230</v>
      </c>
    </row>
    <row r="186" spans="1:2">
      <c r="A186" s="122">
        <v>40144</v>
      </c>
      <c r="B186" s="123">
        <v>226</v>
      </c>
    </row>
    <row r="187" spans="1:2">
      <c r="A187" s="122">
        <v>40143</v>
      </c>
      <c r="B187" s="123">
        <v>216</v>
      </c>
    </row>
    <row r="188" spans="1:2">
      <c r="A188" s="122">
        <v>40142</v>
      </c>
      <c r="B188" s="123">
        <v>212</v>
      </c>
    </row>
    <row r="189" spans="1:2">
      <c r="A189" s="122">
        <v>40141</v>
      </c>
      <c r="B189" s="123">
        <v>215</v>
      </c>
    </row>
    <row r="190" spans="1:2">
      <c r="A190" s="122">
        <v>40140</v>
      </c>
      <c r="B190" s="123">
        <v>212</v>
      </c>
    </row>
    <row r="191" spans="1:2">
      <c r="A191" s="122">
        <v>40137</v>
      </c>
      <c r="B191" s="123">
        <v>214</v>
      </c>
    </row>
    <row r="192" spans="1:2">
      <c r="A192" s="122">
        <v>40136</v>
      </c>
      <c r="B192" s="123">
        <v>219</v>
      </c>
    </row>
    <row r="193" spans="1:2">
      <c r="A193" s="122">
        <v>40135</v>
      </c>
      <c r="B193" s="123">
        <v>218</v>
      </c>
    </row>
    <row r="194" spans="1:2">
      <c r="A194" s="122">
        <v>40134</v>
      </c>
      <c r="B194" s="123">
        <v>219</v>
      </c>
    </row>
    <row r="195" spans="1:2">
      <c r="A195" s="122">
        <v>40133</v>
      </c>
      <c r="B195" s="123">
        <v>216</v>
      </c>
    </row>
    <row r="196" spans="1:2">
      <c r="A196" s="122">
        <v>40130</v>
      </c>
      <c r="B196" s="123">
        <v>218</v>
      </c>
    </row>
    <row r="197" spans="1:2">
      <c r="A197" s="122">
        <v>40129</v>
      </c>
      <c r="B197" s="123">
        <v>216</v>
      </c>
    </row>
    <row r="198" spans="1:2">
      <c r="A198" s="122">
        <v>40128</v>
      </c>
      <c r="B198" s="123">
        <v>209</v>
      </c>
    </row>
    <row r="199" spans="1:2">
      <c r="A199" s="122">
        <v>40127</v>
      </c>
      <c r="B199" s="123">
        <v>209</v>
      </c>
    </row>
    <row r="200" spans="1:2">
      <c r="A200" s="122">
        <v>40126</v>
      </c>
      <c r="B200" s="123">
        <v>215</v>
      </c>
    </row>
    <row r="201" spans="1:2">
      <c r="A201" s="122">
        <v>40123</v>
      </c>
      <c r="B201" s="123">
        <v>227</v>
      </c>
    </row>
    <row r="202" spans="1:2">
      <c r="A202" s="122">
        <v>40122</v>
      </c>
      <c r="B202" s="123">
        <v>228</v>
      </c>
    </row>
    <row r="203" spans="1:2">
      <c r="A203" s="122">
        <v>40121</v>
      </c>
      <c r="B203" s="123">
        <v>229</v>
      </c>
    </row>
    <row r="204" spans="1:2">
      <c r="A204" s="122">
        <v>40120</v>
      </c>
      <c r="B204" s="123">
        <v>236</v>
      </c>
    </row>
    <row r="205" spans="1:2">
      <c r="A205" s="122">
        <v>40116</v>
      </c>
      <c r="B205" s="123">
        <v>233</v>
      </c>
    </row>
    <row r="206" spans="1:2">
      <c r="A206" s="122">
        <v>40115</v>
      </c>
      <c r="B206" s="123">
        <v>227</v>
      </c>
    </row>
    <row r="207" spans="1:2">
      <c r="A207" s="122">
        <v>40114</v>
      </c>
      <c r="B207" s="123">
        <v>243</v>
      </c>
    </row>
    <row r="208" spans="1:2">
      <c r="A208" s="122">
        <v>40113</v>
      </c>
      <c r="B208" s="123">
        <v>240</v>
      </c>
    </row>
    <row r="209" spans="1:2">
      <c r="A209" s="122">
        <v>40112</v>
      </c>
      <c r="B209" s="123">
        <v>221</v>
      </c>
    </row>
    <row r="210" spans="1:2">
      <c r="A210" s="122">
        <v>40109</v>
      </c>
      <c r="B210" s="123">
        <v>219</v>
      </c>
    </row>
    <row r="211" spans="1:2">
      <c r="A211" s="122">
        <v>40108</v>
      </c>
      <c r="B211" s="123">
        <v>222</v>
      </c>
    </row>
    <row r="212" spans="1:2">
      <c r="A212" s="122">
        <v>40107</v>
      </c>
      <c r="B212" s="123">
        <v>223</v>
      </c>
    </row>
    <row r="213" spans="1:2">
      <c r="A213" s="122">
        <v>40106</v>
      </c>
      <c r="B213" s="123">
        <v>222</v>
      </c>
    </row>
    <row r="214" spans="1:2">
      <c r="A214" s="122">
        <v>40105</v>
      </c>
      <c r="B214" s="123">
        <v>219</v>
      </c>
    </row>
    <row r="215" spans="1:2">
      <c r="A215" s="122">
        <v>40102</v>
      </c>
      <c r="B215" s="123">
        <v>216</v>
      </c>
    </row>
    <row r="216" spans="1:2">
      <c r="A216" s="122">
        <v>40101</v>
      </c>
      <c r="B216" s="123">
        <v>207</v>
      </c>
    </row>
    <row r="217" spans="1:2">
      <c r="A217" s="122">
        <v>40100</v>
      </c>
      <c r="B217" s="123">
        <v>206</v>
      </c>
    </row>
    <row r="218" spans="1:2">
      <c r="A218" s="122">
        <v>40099</v>
      </c>
      <c r="B218" s="123">
        <v>213</v>
      </c>
    </row>
    <row r="219" spans="1:2">
      <c r="A219" s="122">
        <v>40095</v>
      </c>
      <c r="B219" s="123">
        <v>212</v>
      </c>
    </row>
    <row r="220" spans="1:2">
      <c r="A220" s="122">
        <v>40094</v>
      </c>
      <c r="B220" s="123">
        <v>221</v>
      </c>
    </row>
    <row r="221" spans="1:2">
      <c r="A221" s="122">
        <v>40093</v>
      </c>
      <c r="B221" s="123">
        <v>234</v>
      </c>
    </row>
    <row r="222" spans="1:2">
      <c r="A222" s="122">
        <v>40092</v>
      </c>
      <c r="B222" s="123">
        <v>229</v>
      </c>
    </row>
    <row r="223" spans="1:2">
      <c r="A223" s="122">
        <v>40091</v>
      </c>
      <c r="B223" s="123">
        <v>239</v>
      </c>
    </row>
    <row r="224" spans="1:2">
      <c r="A224" s="122">
        <v>40088</v>
      </c>
      <c r="B224" s="123">
        <v>246</v>
      </c>
    </row>
    <row r="225" spans="1:2">
      <c r="A225" s="122">
        <v>40087</v>
      </c>
      <c r="B225" s="123">
        <v>252</v>
      </c>
    </row>
    <row r="226" spans="1:2">
      <c r="A226" s="122">
        <v>40086</v>
      </c>
      <c r="B226" s="123">
        <v>234</v>
      </c>
    </row>
    <row r="227" spans="1:2">
      <c r="A227" s="122">
        <v>40085</v>
      </c>
      <c r="B227" s="123">
        <v>235</v>
      </c>
    </row>
    <row r="228" spans="1:2">
      <c r="A228" s="122">
        <v>40084</v>
      </c>
      <c r="B228" s="123">
        <v>243</v>
      </c>
    </row>
    <row r="229" spans="1:2">
      <c r="A229" s="122">
        <v>40081</v>
      </c>
      <c r="B229" s="123">
        <v>238</v>
      </c>
    </row>
    <row r="230" spans="1:2">
      <c r="A230" s="122">
        <v>40080</v>
      </c>
      <c r="B230" s="123">
        <v>232</v>
      </c>
    </row>
    <row r="231" spans="1:2">
      <c r="A231" s="122">
        <v>40079</v>
      </c>
      <c r="B231" s="123">
        <v>226</v>
      </c>
    </row>
    <row r="232" spans="1:2">
      <c r="A232" s="122">
        <v>40078</v>
      </c>
      <c r="B232" s="123">
        <v>220</v>
      </c>
    </row>
    <row r="233" spans="1:2">
      <c r="A233" s="122">
        <v>40077</v>
      </c>
      <c r="B233" s="123">
        <v>221</v>
      </c>
    </row>
    <row r="234" spans="1:2">
      <c r="A234" s="122">
        <v>40074</v>
      </c>
      <c r="B234" s="123">
        <v>221</v>
      </c>
    </row>
    <row r="235" spans="1:2">
      <c r="A235" s="122">
        <v>40073</v>
      </c>
      <c r="B235" s="123">
        <v>228</v>
      </c>
    </row>
    <row r="236" spans="1:2">
      <c r="A236" s="122">
        <v>40072</v>
      </c>
      <c r="B236" s="123">
        <v>210</v>
      </c>
    </row>
    <row r="237" spans="1:2">
      <c r="A237" s="122">
        <v>40071</v>
      </c>
      <c r="B237" s="123">
        <v>224</v>
      </c>
    </row>
    <row r="238" spans="1:2">
      <c r="A238" s="122">
        <v>40070</v>
      </c>
      <c r="B238" s="123">
        <v>233</v>
      </c>
    </row>
    <row r="239" spans="1:2">
      <c r="A239" s="122">
        <v>40067</v>
      </c>
      <c r="B239" s="123">
        <v>249</v>
      </c>
    </row>
    <row r="240" spans="1:2">
      <c r="A240" s="122">
        <v>40066</v>
      </c>
      <c r="B240" s="123">
        <v>245</v>
      </c>
    </row>
    <row r="241" spans="1:2">
      <c r="A241" s="122">
        <v>40065</v>
      </c>
      <c r="B241" s="123">
        <v>238</v>
      </c>
    </row>
    <row r="242" spans="1:2">
      <c r="A242" s="122">
        <v>40064</v>
      </c>
      <c r="B242" s="123">
        <v>237</v>
      </c>
    </row>
    <row r="243" spans="1:2">
      <c r="A243" s="122">
        <v>40060</v>
      </c>
      <c r="B243" s="123">
        <v>250</v>
      </c>
    </row>
    <row r="244" spans="1:2">
      <c r="A244" s="122">
        <v>40059</v>
      </c>
      <c r="B244" s="123">
        <v>258</v>
      </c>
    </row>
    <row r="245" spans="1:2">
      <c r="A245" s="122">
        <v>40058</v>
      </c>
      <c r="B245" s="123">
        <v>284</v>
      </c>
    </row>
    <row r="246" spans="1:2">
      <c r="A246" s="122">
        <v>40057</v>
      </c>
      <c r="B246" s="123">
        <v>274</v>
      </c>
    </row>
    <row r="247" spans="1:2">
      <c r="A247" s="122">
        <v>40056</v>
      </c>
      <c r="B247" s="123">
        <v>270</v>
      </c>
    </row>
    <row r="248" spans="1:2">
      <c r="A248" s="122">
        <v>40053</v>
      </c>
      <c r="B248" s="123">
        <v>266</v>
      </c>
    </row>
    <row r="249" spans="1:2">
      <c r="A249" s="122">
        <v>40052</v>
      </c>
      <c r="B249" s="123">
        <v>265</v>
      </c>
    </row>
    <row r="250" spans="1:2">
      <c r="A250" s="122">
        <v>40051</v>
      </c>
      <c r="B250" s="123">
        <v>265</v>
      </c>
    </row>
    <row r="251" spans="1:2">
      <c r="A251" s="122">
        <v>40050</v>
      </c>
      <c r="B251" s="123">
        <v>264</v>
      </c>
    </row>
    <row r="252" spans="1:2">
      <c r="A252" s="122">
        <v>40049</v>
      </c>
      <c r="B252" s="123">
        <v>257</v>
      </c>
    </row>
    <row r="253" spans="1:2">
      <c r="A253" s="122">
        <v>40046</v>
      </c>
      <c r="B253" s="123">
        <v>251</v>
      </c>
    </row>
    <row r="254" spans="1:2">
      <c r="A254" s="122">
        <v>40045</v>
      </c>
      <c r="B254" s="123">
        <v>265</v>
      </c>
    </row>
    <row r="255" spans="1:2">
      <c r="A255" s="122">
        <v>40044</v>
      </c>
      <c r="B255" s="123">
        <v>263</v>
      </c>
    </row>
    <row r="256" spans="1:2">
      <c r="A256" s="122">
        <v>40043</v>
      </c>
      <c r="B256" s="123">
        <v>255</v>
      </c>
    </row>
    <row r="257" spans="1:2">
      <c r="A257" s="122">
        <v>40042</v>
      </c>
      <c r="B257" s="123">
        <v>263</v>
      </c>
    </row>
    <row r="258" spans="1:2">
      <c r="A258" s="122">
        <v>40039</v>
      </c>
      <c r="B258" s="123">
        <v>255</v>
      </c>
    </row>
    <row r="259" spans="1:2">
      <c r="A259" s="122">
        <v>40038</v>
      </c>
      <c r="B259" s="123">
        <v>253</v>
      </c>
    </row>
    <row r="260" spans="1:2">
      <c r="A260" s="122">
        <v>40037</v>
      </c>
      <c r="B260" s="123">
        <v>244</v>
      </c>
    </row>
    <row r="261" spans="1:2">
      <c r="A261" s="122">
        <v>40036</v>
      </c>
      <c r="B261" s="123">
        <v>247</v>
      </c>
    </row>
    <row r="262" spans="1:2">
      <c r="A262" s="122">
        <v>40035</v>
      </c>
      <c r="B262" s="123">
        <v>238</v>
      </c>
    </row>
    <row r="263" spans="1:2">
      <c r="A263" s="122">
        <v>40032</v>
      </c>
      <c r="B263" s="123">
        <v>228</v>
      </c>
    </row>
    <row r="264" spans="1:2">
      <c r="A264" s="122">
        <v>40031</v>
      </c>
      <c r="B264" s="123">
        <v>234</v>
      </c>
    </row>
    <row r="265" spans="1:2">
      <c r="A265" s="122">
        <v>40030</v>
      </c>
      <c r="B265" s="123">
        <v>231</v>
      </c>
    </row>
    <row r="266" spans="1:2">
      <c r="A266" s="122">
        <v>40029</v>
      </c>
      <c r="B266" s="123">
        <v>240</v>
      </c>
    </row>
    <row r="267" spans="1:2">
      <c r="A267" s="122">
        <v>40028</v>
      </c>
      <c r="B267" s="123">
        <v>249</v>
      </c>
    </row>
    <row r="268" spans="1:2">
      <c r="A268" s="122">
        <v>40025</v>
      </c>
      <c r="B268" s="123">
        <v>267</v>
      </c>
    </row>
    <row r="269" spans="1:2">
      <c r="A269" s="122">
        <v>40024</v>
      </c>
      <c r="B269" s="123">
        <v>260</v>
      </c>
    </row>
    <row r="270" spans="1:2">
      <c r="A270" s="122">
        <v>40023</v>
      </c>
      <c r="B270" s="123">
        <v>256</v>
      </c>
    </row>
    <row r="271" spans="1:2">
      <c r="A271" s="122">
        <v>40022</v>
      </c>
      <c r="B271" s="123">
        <v>251</v>
      </c>
    </row>
    <row r="272" spans="1:2">
      <c r="A272" s="122">
        <v>40021</v>
      </c>
      <c r="B272" s="123">
        <v>248</v>
      </c>
    </row>
    <row r="273" spans="1:2">
      <c r="A273" s="122">
        <v>40018</v>
      </c>
      <c r="B273" s="123">
        <v>245</v>
      </c>
    </row>
    <row r="274" spans="1:2">
      <c r="A274" s="122">
        <v>40017</v>
      </c>
      <c r="B274" s="123">
        <v>250</v>
      </c>
    </row>
    <row r="275" spans="1:2">
      <c r="A275" s="122">
        <v>40016</v>
      </c>
      <c r="B275" s="123">
        <v>268</v>
      </c>
    </row>
    <row r="276" spans="1:2">
      <c r="A276" s="122">
        <v>40015</v>
      </c>
      <c r="B276" s="123">
        <v>267</v>
      </c>
    </row>
    <row r="277" spans="1:2">
      <c r="A277" s="122">
        <v>40014</v>
      </c>
      <c r="B277" s="123">
        <v>250</v>
      </c>
    </row>
    <row r="278" spans="1:2">
      <c r="A278" s="122">
        <v>40011</v>
      </c>
      <c r="B278" s="123">
        <v>252</v>
      </c>
    </row>
    <row r="279" spans="1:2">
      <c r="A279" s="122">
        <v>40010</v>
      </c>
      <c r="B279" s="123">
        <v>262</v>
      </c>
    </row>
    <row r="280" spans="1:2">
      <c r="A280" s="122">
        <v>40009</v>
      </c>
      <c r="B280" s="123">
        <v>265</v>
      </c>
    </row>
    <row r="281" spans="1:2">
      <c r="A281" s="122">
        <v>40008</v>
      </c>
      <c r="B281" s="123">
        <v>275</v>
      </c>
    </row>
    <row r="282" spans="1:2">
      <c r="A282" s="122">
        <v>40007</v>
      </c>
      <c r="B282" s="123">
        <v>275</v>
      </c>
    </row>
    <row r="283" spans="1:2">
      <c r="A283" s="122">
        <v>40004</v>
      </c>
      <c r="B283" s="123">
        <v>290</v>
      </c>
    </row>
    <row r="284" spans="1:2">
      <c r="A284" s="122">
        <v>40003</v>
      </c>
      <c r="B284" s="123">
        <v>298</v>
      </c>
    </row>
    <row r="285" spans="1:2">
      <c r="A285" s="122">
        <v>40002</v>
      </c>
      <c r="B285" s="123">
        <v>304</v>
      </c>
    </row>
    <row r="286" spans="1:2">
      <c r="A286" s="122">
        <v>40001</v>
      </c>
      <c r="B286" s="123">
        <v>293</v>
      </c>
    </row>
    <row r="287" spans="1:2">
      <c r="A287" s="122">
        <v>40000</v>
      </c>
      <c r="B287" s="123">
        <v>281</v>
      </c>
    </row>
    <row r="288" spans="1:2">
      <c r="A288" s="122">
        <v>39997</v>
      </c>
      <c r="B288" s="123">
        <v>289</v>
      </c>
    </row>
    <row r="289" spans="1:2">
      <c r="A289" s="122">
        <v>39996</v>
      </c>
      <c r="B289" s="123">
        <v>289</v>
      </c>
    </row>
    <row r="290" spans="1:2">
      <c r="A290" s="122">
        <v>39995</v>
      </c>
      <c r="B290" s="123">
        <v>275</v>
      </c>
    </row>
    <row r="291" spans="1:2">
      <c r="A291" s="122">
        <v>39994</v>
      </c>
      <c r="B291" s="123">
        <v>284</v>
      </c>
    </row>
    <row r="292" spans="1:2">
      <c r="A292" s="122">
        <v>39993</v>
      </c>
      <c r="B292" s="123">
        <v>279</v>
      </c>
    </row>
    <row r="293" spans="1:2">
      <c r="A293" s="122">
        <v>39990</v>
      </c>
      <c r="B293" s="123">
        <v>290</v>
      </c>
    </row>
    <row r="294" spans="1:2">
      <c r="A294" s="122">
        <v>39989</v>
      </c>
      <c r="B294" s="123">
        <v>295</v>
      </c>
    </row>
    <row r="295" spans="1:2">
      <c r="A295" s="122">
        <v>39988</v>
      </c>
      <c r="B295" s="123">
        <v>294</v>
      </c>
    </row>
    <row r="296" spans="1:2">
      <c r="A296" s="122">
        <v>39987</v>
      </c>
      <c r="B296" s="123">
        <v>309</v>
      </c>
    </row>
    <row r="297" spans="1:2">
      <c r="A297" s="122">
        <v>39986</v>
      </c>
      <c r="B297" s="123">
        <v>309</v>
      </c>
    </row>
    <row r="298" spans="1:2">
      <c r="A298" s="122">
        <v>39983</v>
      </c>
      <c r="B298" s="123">
        <v>291</v>
      </c>
    </row>
    <row r="299" spans="1:2">
      <c r="A299" s="122">
        <v>39982</v>
      </c>
      <c r="B299" s="123">
        <v>285</v>
      </c>
    </row>
    <row r="300" spans="1:2">
      <c r="A300" s="122">
        <v>39981</v>
      </c>
      <c r="B300" s="123">
        <v>294</v>
      </c>
    </row>
    <row r="301" spans="1:2">
      <c r="A301" s="122">
        <v>39980</v>
      </c>
      <c r="B301" s="123">
        <v>281</v>
      </c>
    </row>
    <row r="302" spans="1:2">
      <c r="A302" s="122">
        <v>39979</v>
      </c>
      <c r="B302" s="123">
        <v>274</v>
      </c>
    </row>
    <row r="303" spans="1:2">
      <c r="A303" s="122">
        <v>39976</v>
      </c>
      <c r="B303" s="123">
        <v>265</v>
      </c>
    </row>
    <row r="304" spans="1:2">
      <c r="A304" s="122">
        <v>39975</v>
      </c>
      <c r="B304" s="123">
        <v>260</v>
      </c>
    </row>
    <row r="305" spans="1:2">
      <c r="A305" s="122">
        <v>39974</v>
      </c>
      <c r="B305" s="123">
        <v>260</v>
      </c>
    </row>
    <row r="306" spans="1:2">
      <c r="A306" s="122">
        <v>39973</v>
      </c>
      <c r="B306" s="123">
        <v>264</v>
      </c>
    </row>
    <row r="307" spans="1:2">
      <c r="A307" s="122">
        <v>39972</v>
      </c>
      <c r="B307" s="123">
        <v>266</v>
      </c>
    </row>
    <row r="308" spans="1:2">
      <c r="A308" s="122">
        <v>39969</v>
      </c>
      <c r="B308" s="123">
        <v>269</v>
      </c>
    </row>
    <row r="309" spans="1:2">
      <c r="A309" s="122">
        <v>39968</v>
      </c>
      <c r="B309" s="123">
        <v>278</v>
      </c>
    </row>
    <row r="310" spans="1:2">
      <c r="A310" s="122">
        <v>39967</v>
      </c>
      <c r="B310" s="123">
        <v>291</v>
      </c>
    </row>
    <row r="311" spans="1:2">
      <c r="A311" s="122">
        <v>39966</v>
      </c>
      <c r="B311" s="123">
        <v>280</v>
      </c>
    </row>
    <row r="312" spans="1:2">
      <c r="A312" s="122">
        <v>39965</v>
      </c>
      <c r="B312" s="123">
        <v>266</v>
      </c>
    </row>
    <row r="313" spans="1:2">
      <c r="A313" s="122">
        <v>39962</v>
      </c>
      <c r="B313" s="123">
        <v>294</v>
      </c>
    </row>
    <row r="314" spans="1:2">
      <c r="A314" s="122">
        <v>39961</v>
      </c>
      <c r="B314" s="123">
        <v>282</v>
      </c>
    </row>
    <row r="315" spans="1:2">
      <c r="A315" s="122">
        <v>39960</v>
      </c>
      <c r="B315" s="123">
        <v>278</v>
      </c>
    </row>
    <row r="316" spans="1:2">
      <c r="A316" s="122">
        <v>39959</v>
      </c>
      <c r="B316" s="123">
        <v>291</v>
      </c>
    </row>
    <row r="317" spans="1:2">
      <c r="A317" s="122">
        <v>39955</v>
      </c>
      <c r="B317" s="123">
        <v>300</v>
      </c>
    </row>
    <row r="318" spans="1:2">
      <c r="A318" s="122">
        <v>39954</v>
      </c>
      <c r="B318" s="123">
        <v>306</v>
      </c>
    </row>
    <row r="319" spans="1:2">
      <c r="A319" s="122">
        <v>39953</v>
      </c>
      <c r="B319" s="123">
        <v>310</v>
      </c>
    </row>
    <row r="320" spans="1:2">
      <c r="A320" s="122">
        <v>39952</v>
      </c>
      <c r="B320" s="123">
        <v>309</v>
      </c>
    </row>
    <row r="321" spans="1:2">
      <c r="A321" s="122">
        <v>39951</v>
      </c>
      <c r="B321" s="123">
        <v>316</v>
      </c>
    </row>
    <row r="322" spans="1:2">
      <c r="A322" s="122">
        <v>39948</v>
      </c>
      <c r="B322" s="123">
        <v>330</v>
      </c>
    </row>
    <row r="323" spans="1:2">
      <c r="A323" s="122">
        <v>39947</v>
      </c>
      <c r="B323" s="123">
        <v>333</v>
      </c>
    </row>
    <row r="324" spans="1:2">
      <c r="A324" s="122">
        <v>39946</v>
      </c>
      <c r="B324" s="123">
        <v>337</v>
      </c>
    </row>
    <row r="325" spans="1:2">
      <c r="A325" s="122">
        <v>39945</v>
      </c>
      <c r="B325" s="123">
        <v>326</v>
      </c>
    </row>
    <row r="326" spans="1:2">
      <c r="A326" s="122">
        <v>39944</v>
      </c>
      <c r="B326" s="123">
        <v>324</v>
      </c>
    </row>
    <row r="327" spans="1:2">
      <c r="A327" s="122">
        <v>39941</v>
      </c>
      <c r="B327" s="123">
        <v>310</v>
      </c>
    </row>
    <row r="328" spans="1:2">
      <c r="A328" s="122">
        <v>39940</v>
      </c>
      <c r="B328" s="123">
        <v>305</v>
      </c>
    </row>
    <row r="329" spans="1:2">
      <c r="A329" s="122">
        <v>39939</v>
      </c>
      <c r="B329" s="123">
        <v>314</v>
      </c>
    </row>
    <row r="330" spans="1:2">
      <c r="A330" s="122">
        <v>39938</v>
      </c>
      <c r="B330" s="123">
        <v>330</v>
      </c>
    </row>
    <row r="331" spans="1:2">
      <c r="A331" s="122">
        <v>39937</v>
      </c>
      <c r="B331" s="123">
        <v>342</v>
      </c>
    </row>
    <row r="332" spans="1:2">
      <c r="A332" s="122">
        <v>39934</v>
      </c>
      <c r="B332" s="123">
        <v>351</v>
      </c>
    </row>
    <row r="333" spans="1:2">
      <c r="A333" s="122">
        <v>39933</v>
      </c>
      <c r="B333" s="123">
        <v>355</v>
      </c>
    </row>
    <row r="334" spans="1:2">
      <c r="A334" s="122">
        <v>39932</v>
      </c>
      <c r="B334" s="123">
        <v>359</v>
      </c>
    </row>
    <row r="335" spans="1:2">
      <c r="A335" s="122">
        <v>39931</v>
      </c>
      <c r="B335" s="123">
        <v>370</v>
      </c>
    </row>
    <row r="336" spans="1:2">
      <c r="A336" s="122">
        <v>39930</v>
      </c>
      <c r="B336" s="123">
        <v>384</v>
      </c>
    </row>
    <row r="337" spans="1:2">
      <c r="A337" s="122">
        <v>39927</v>
      </c>
      <c r="B337" s="123">
        <v>376</v>
      </c>
    </row>
    <row r="338" spans="1:2">
      <c r="A338" s="122">
        <v>39926</v>
      </c>
      <c r="B338" s="123">
        <v>389</v>
      </c>
    </row>
    <row r="339" spans="1:2">
      <c r="A339" s="122">
        <v>39925</v>
      </c>
      <c r="B339" s="123">
        <v>386</v>
      </c>
    </row>
    <row r="340" spans="1:2">
      <c r="A340" s="122">
        <v>39924</v>
      </c>
      <c r="B340" s="123">
        <v>391</v>
      </c>
    </row>
    <row r="341" spans="1:2">
      <c r="A341" s="122">
        <v>39923</v>
      </c>
      <c r="B341" s="123">
        <v>399</v>
      </c>
    </row>
    <row r="342" spans="1:2">
      <c r="A342" s="122">
        <v>39920</v>
      </c>
      <c r="B342" s="123">
        <v>381</v>
      </c>
    </row>
    <row r="343" spans="1:2">
      <c r="A343" s="122">
        <v>39919</v>
      </c>
      <c r="B343" s="123">
        <v>388</v>
      </c>
    </row>
    <row r="344" spans="1:2">
      <c r="A344" s="122">
        <v>39918</v>
      </c>
      <c r="B344" s="123">
        <v>388</v>
      </c>
    </row>
    <row r="345" spans="1:2">
      <c r="A345" s="122">
        <v>39917</v>
      </c>
      <c r="B345" s="123">
        <v>380</v>
      </c>
    </row>
    <row r="346" spans="1:2">
      <c r="A346" s="122">
        <v>39916</v>
      </c>
      <c r="B346" s="123">
        <v>368</v>
      </c>
    </row>
    <row r="347" spans="1:2">
      <c r="A347" s="122">
        <v>39912</v>
      </c>
      <c r="B347" s="123">
        <v>368</v>
      </c>
    </row>
    <row r="348" spans="1:2">
      <c r="A348" s="122">
        <v>39911</v>
      </c>
      <c r="B348" s="123">
        <v>376</v>
      </c>
    </row>
    <row r="349" spans="1:2">
      <c r="A349" s="122">
        <v>39910</v>
      </c>
      <c r="B349" s="123">
        <v>383</v>
      </c>
    </row>
    <row r="350" spans="1:2">
      <c r="A350" s="122">
        <v>39909</v>
      </c>
      <c r="B350" s="123">
        <v>378</v>
      </c>
    </row>
    <row r="351" spans="1:2">
      <c r="A351" s="122">
        <v>39906</v>
      </c>
      <c r="B351" s="123">
        <v>384</v>
      </c>
    </row>
    <row r="352" spans="1:2">
      <c r="A352" s="122">
        <v>39905</v>
      </c>
      <c r="B352" s="123">
        <v>412</v>
      </c>
    </row>
    <row r="353" spans="1:2">
      <c r="A353" s="122">
        <v>39904</v>
      </c>
      <c r="B353" s="123">
        <v>427</v>
      </c>
    </row>
    <row r="354" spans="1:2">
      <c r="A354" s="122">
        <v>39903</v>
      </c>
      <c r="B354" s="123">
        <v>425</v>
      </c>
    </row>
    <row r="355" spans="1:2">
      <c r="A355" s="122">
        <v>39902</v>
      </c>
      <c r="B355" s="123">
        <v>427</v>
      </c>
    </row>
    <row r="356" spans="1:2">
      <c r="A356" s="122">
        <v>39899</v>
      </c>
      <c r="B356" s="123">
        <v>414</v>
      </c>
    </row>
    <row r="357" spans="1:2">
      <c r="A357" s="122">
        <v>39898</v>
      </c>
      <c r="B357" s="123">
        <v>411</v>
      </c>
    </row>
    <row r="358" spans="1:2">
      <c r="A358" s="122">
        <v>39897</v>
      </c>
      <c r="B358" s="123">
        <v>417</v>
      </c>
    </row>
    <row r="359" spans="1:2">
      <c r="A359" s="122">
        <v>39896</v>
      </c>
      <c r="B359" s="123">
        <v>421</v>
      </c>
    </row>
    <row r="360" spans="1:2">
      <c r="A360" s="122">
        <v>39895</v>
      </c>
      <c r="B360" s="123">
        <v>419</v>
      </c>
    </row>
    <row r="361" spans="1:2">
      <c r="A361" s="122">
        <v>39892</v>
      </c>
      <c r="B361" s="123">
        <v>426</v>
      </c>
    </row>
    <row r="362" spans="1:2">
      <c r="A362" s="122">
        <v>39891</v>
      </c>
      <c r="B362" s="123">
        <v>423</v>
      </c>
    </row>
    <row r="363" spans="1:2">
      <c r="A363" s="122">
        <v>39890</v>
      </c>
      <c r="B363" s="123">
        <v>438</v>
      </c>
    </row>
    <row r="364" spans="1:2">
      <c r="A364" s="122">
        <v>39889</v>
      </c>
      <c r="B364" s="123">
        <v>428</v>
      </c>
    </row>
    <row r="365" spans="1:2">
      <c r="A365" s="122">
        <v>39888</v>
      </c>
      <c r="B365" s="123">
        <v>431</v>
      </c>
    </row>
    <row r="366" spans="1:2">
      <c r="A366" s="122">
        <v>39885</v>
      </c>
      <c r="B366" s="123">
        <v>442</v>
      </c>
    </row>
    <row r="367" spans="1:2">
      <c r="A367" s="122">
        <v>39884</v>
      </c>
      <c r="B367" s="123">
        <v>446</v>
      </c>
    </row>
    <row r="368" spans="1:2">
      <c r="A368" s="122">
        <v>39883</v>
      </c>
      <c r="B368" s="123">
        <v>446</v>
      </c>
    </row>
    <row r="369" spans="1:2">
      <c r="A369" s="122">
        <v>39882</v>
      </c>
      <c r="B369" s="123">
        <v>442</v>
      </c>
    </row>
    <row r="370" spans="1:2">
      <c r="A370" s="122">
        <v>39881</v>
      </c>
      <c r="B370" s="123">
        <v>453</v>
      </c>
    </row>
    <row r="371" spans="1:2">
      <c r="A371" s="122">
        <v>39878</v>
      </c>
      <c r="B371" s="123">
        <v>457</v>
      </c>
    </row>
    <row r="372" spans="1:2">
      <c r="A372" s="122">
        <v>39877</v>
      </c>
      <c r="B372" s="123">
        <v>458</v>
      </c>
    </row>
    <row r="373" spans="1:2">
      <c r="A373" s="122">
        <v>39876</v>
      </c>
      <c r="B373" s="123">
        <v>434</v>
      </c>
    </row>
    <row r="374" spans="1:2">
      <c r="A374" s="122">
        <v>39875</v>
      </c>
      <c r="B374" s="123">
        <v>441</v>
      </c>
    </row>
    <row r="375" spans="1:2">
      <c r="A375" s="122">
        <v>39874</v>
      </c>
      <c r="B375" s="123">
        <v>442</v>
      </c>
    </row>
    <row r="376" spans="1:2">
      <c r="A376" s="122">
        <v>39871</v>
      </c>
      <c r="B376" s="123">
        <v>421</v>
      </c>
    </row>
    <row r="377" spans="1:2">
      <c r="A377" s="122">
        <v>39870</v>
      </c>
      <c r="B377" s="123">
        <v>419</v>
      </c>
    </row>
    <row r="378" spans="1:2">
      <c r="A378" s="122">
        <v>39869</v>
      </c>
      <c r="B378" s="123">
        <v>420</v>
      </c>
    </row>
    <row r="379" spans="1:2">
      <c r="A379" s="122">
        <v>39868</v>
      </c>
      <c r="B379" s="123">
        <v>431</v>
      </c>
    </row>
    <row r="380" spans="1:2">
      <c r="A380" s="122">
        <v>39867</v>
      </c>
      <c r="B380" s="123">
        <v>439</v>
      </c>
    </row>
    <row r="381" spans="1:2">
      <c r="A381" s="122">
        <v>39864</v>
      </c>
      <c r="B381" s="123">
        <v>426</v>
      </c>
    </row>
    <row r="382" spans="1:2">
      <c r="A382" s="122">
        <v>39863</v>
      </c>
      <c r="B382" s="123">
        <v>417</v>
      </c>
    </row>
    <row r="383" spans="1:2">
      <c r="A383" s="122">
        <v>39862</v>
      </c>
      <c r="B383" s="123">
        <v>441</v>
      </c>
    </row>
    <row r="384" spans="1:2">
      <c r="A384" s="122">
        <v>39861</v>
      </c>
      <c r="B384" s="123">
        <v>451</v>
      </c>
    </row>
    <row r="385" spans="1:2">
      <c r="A385" s="122">
        <v>39857</v>
      </c>
      <c r="B385" s="123">
        <v>426</v>
      </c>
    </row>
    <row r="386" spans="1:2">
      <c r="A386" s="122">
        <v>39856</v>
      </c>
      <c r="B386" s="123">
        <v>451</v>
      </c>
    </row>
    <row r="387" spans="1:2">
      <c r="A387" s="122">
        <v>39855</v>
      </c>
      <c r="B387" s="123">
        <v>439</v>
      </c>
    </row>
    <row r="388" spans="1:2">
      <c r="A388" s="122">
        <v>39854</v>
      </c>
      <c r="B388" s="123">
        <v>426</v>
      </c>
    </row>
    <row r="389" spans="1:2">
      <c r="A389" s="122">
        <v>39853</v>
      </c>
      <c r="B389" s="123">
        <v>408</v>
      </c>
    </row>
    <row r="390" spans="1:2">
      <c r="A390" s="122">
        <v>39850</v>
      </c>
      <c r="B390" s="123">
        <v>413</v>
      </c>
    </row>
    <row r="391" spans="1:2">
      <c r="A391" s="122">
        <v>39849</v>
      </c>
      <c r="B391" s="123">
        <v>429</v>
      </c>
    </row>
    <row r="392" spans="1:2">
      <c r="A392" s="122">
        <v>39848</v>
      </c>
      <c r="B392" s="123">
        <v>418</v>
      </c>
    </row>
    <row r="393" spans="1:2">
      <c r="A393" s="122">
        <v>39847</v>
      </c>
      <c r="B393" s="123">
        <v>413</v>
      </c>
    </row>
    <row r="394" spans="1:2">
      <c r="A394" s="122">
        <v>39846</v>
      </c>
      <c r="B394" s="123">
        <v>426</v>
      </c>
    </row>
    <row r="395" spans="1:2">
      <c r="A395" s="122">
        <v>39843</v>
      </c>
      <c r="B395" s="123">
        <v>409</v>
      </c>
    </row>
    <row r="396" spans="1:2">
      <c r="A396" s="122">
        <v>39842</v>
      </c>
      <c r="B396" s="123">
        <v>412</v>
      </c>
    </row>
    <row r="397" spans="1:2">
      <c r="A397" s="122">
        <v>39841</v>
      </c>
      <c r="B397" s="123">
        <v>413</v>
      </c>
    </row>
    <row r="398" spans="1:2">
      <c r="A398" s="122">
        <v>39840</v>
      </c>
      <c r="B398" s="123">
        <v>429</v>
      </c>
    </row>
    <row r="399" spans="1:2">
      <c r="A399" s="122">
        <v>39839</v>
      </c>
      <c r="B399" s="123">
        <v>423</v>
      </c>
    </row>
    <row r="400" spans="1:2">
      <c r="A400" s="122">
        <v>39836</v>
      </c>
      <c r="B400" s="123">
        <v>432</v>
      </c>
    </row>
    <row r="401" spans="1:2">
      <c r="A401" s="122">
        <v>39835</v>
      </c>
      <c r="B401" s="123">
        <v>438</v>
      </c>
    </row>
    <row r="402" spans="1:2">
      <c r="A402" s="122">
        <v>39834</v>
      </c>
      <c r="B402" s="123">
        <v>448</v>
      </c>
    </row>
    <row r="403" spans="1:2">
      <c r="A403" s="122">
        <v>39833</v>
      </c>
      <c r="B403" s="123">
        <v>460</v>
      </c>
    </row>
    <row r="404" spans="1:2">
      <c r="A404" s="122">
        <v>39829</v>
      </c>
      <c r="B404" s="123">
        <v>450</v>
      </c>
    </row>
    <row r="405" spans="1:2">
      <c r="A405" s="122">
        <v>39828</v>
      </c>
      <c r="B405" s="123">
        <v>465</v>
      </c>
    </row>
    <row r="406" spans="1:2">
      <c r="A406" s="122">
        <v>39827</v>
      </c>
      <c r="B406" s="123">
        <v>459</v>
      </c>
    </row>
    <row r="407" spans="1:2">
      <c r="A407" s="122">
        <v>39826</v>
      </c>
      <c r="B407" s="123">
        <v>446</v>
      </c>
    </row>
    <row r="408" spans="1:2">
      <c r="A408" s="122">
        <v>39825</v>
      </c>
      <c r="B408" s="123">
        <v>445</v>
      </c>
    </row>
    <row r="409" spans="1:2">
      <c r="A409" s="122">
        <v>39822</v>
      </c>
      <c r="B409" s="123">
        <v>423</v>
      </c>
    </row>
    <row r="410" spans="1:2">
      <c r="A410" s="122">
        <v>39821</v>
      </c>
      <c r="B410" s="123">
        <v>426</v>
      </c>
    </row>
    <row r="411" spans="1:2">
      <c r="A411" s="122">
        <v>39820</v>
      </c>
      <c r="B411" s="123">
        <v>402</v>
      </c>
    </row>
    <row r="412" spans="1:2">
      <c r="A412" s="122">
        <v>39819</v>
      </c>
      <c r="B412" s="123">
        <v>388</v>
      </c>
    </row>
    <row r="413" spans="1:2">
      <c r="A413" s="122">
        <v>39818</v>
      </c>
      <c r="B413" s="123">
        <v>393</v>
      </c>
    </row>
    <row r="414" spans="1:2">
      <c r="A414" s="122">
        <v>39815</v>
      </c>
      <c r="B414" s="123">
        <v>405</v>
      </c>
    </row>
    <row r="415" spans="1:2">
      <c r="A415" s="122">
        <v>39813</v>
      </c>
      <c r="B415" s="123">
        <v>428</v>
      </c>
    </row>
    <row r="416" spans="1:2">
      <c r="A416" s="122">
        <v>39812</v>
      </c>
      <c r="B416" s="123">
        <v>430</v>
      </c>
    </row>
    <row r="417" spans="1:2">
      <c r="A417" s="122">
        <v>39811</v>
      </c>
      <c r="B417" s="123">
        <v>439</v>
      </c>
    </row>
    <row r="418" spans="1:2">
      <c r="A418" s="122">
        <v>39808</v>
      </c>
      <c r="B418" s="123">
        <v>437</v>
      </c>
    </row>
    <row r="419" spans="1:2">
      <c r="A419" s="122">
        <v>39806</v>
      </c>
      <c r="B419" s="123">
        <v>436</v>
      </c>
    </row>
    <row r="420" spans="1:2">
      <c r="A420" s="122">
        <v>39805</v>
      </c>
      <c r="B420" s="123">
        <v>437</v>
      </c>
    </row>
    <row r="421" spans="1:2">
      <c r="A421" s="122">
        <v>39804</v>
      </c>
      <c r="B421" s="123">
        <v>445</v>
      </c>
    </row>
    <row r="422" spans="1:2">
      <c r="A422" s="122">
        <v>39801</v>
      </c>
      <c r="B422" s="123">
        <v>448</v>
      </c>
    </row>
    <row r="423" spans="1:2">
      <c r="A423" s="122">
        <v>39800</v>
      </c>
      <c r="B423" s="123">
        <v>453</v>
      </c>
    </row>
    <row r="424" spans="1:2">
      <c r="A424" s="122">
        <v>39799</v>
      </c>
      <c r="B424" s="123">
        <v>463</v>
      </c>
    </row>
    <row r="425" spans="1:2">
      <c r="A425" s="122">
        <v>39798</v>
      </c>
      <c r="B425" s="123">
        <v>503</v>
      </c>
    </row>
    <row r="426" spans="1:2">
      <c r="A426" s="122">
        <v>39797</v>
      </c>
      <c r="B426" s="123">
        <v>506</v>
      </c>
    </row>
    <row r="427" spans="1:2">
      <c r="A427" s="122">
        <v>39794</v>
      </c>
      <c r="B427" s="123">
        <v>495</v>
      </c>
    </row>
    <row r="428" spans="1:2">
      <c r="A428" s="122">
        <v>39793</v>
      </c>
      <c r="B428" s="123">
        <v>489</v>
      </c>
    </row>
    <row r="429" spans="1:2">
      <c r="A429" s="122">
        <v>39792</v>
      </c>
      <c r="B429" s="123">
        <v>489</v>
      </c>
    </row>
    <row r="430" spans="1:2">
      <c r="A430" s="122">
        <v>39791</v>
      </c>
      <c r="B430" s="123">
        <v>498</v>
      </c>
    </row>
    <row r="431" spans="1:2">
      <c r="A431" s="122">
        <v>39790</v>
      </c>
      <c r="B431" s="123">
        <v>499</v>
      </c>
    </row>
    <row r="432" spans="1:2">
      <c r="A432" s="122">
        <v>39787</v>
      </c>
      <c r="B432" s="123">
        <v>523</v>
      </c>
    </row>
    <row r="433" spans="1:2">
      <c r="A433" s="122">
        <v>39786</v>
      </c>
      <c r="B433" s="123">
        <v>530</v>
      </c>
    </row>
    <row r="434" spans="1:2">
      <c r="A434" s="122">
        <v>39785</v>
      </c>
      <c r="B434" s="123">
        <v>524</v>
      </c>
    </row>
    <row r="435" spans="1:2">
      <c r="A435" s="122">
        <v>39784</v>
      </c>
      <c r="B435" s="123">
        <v>526</v>
      </c>
    </row>
    <row r="436" spans="1:2">
      <c r="A436" s="122">
        <v>39783</v>
      </c>
      <c r="B436" s="123">
        <v>530</v>
      </c>
    </row>
    <row r="437" spans="1:2">
      <c r="A437" s="122">
        <v>39780</v>
      </c>
      <c r="B437" s="123">
        <v>489</v>
      </c>
    </row>
    <row r="438" spans="1:2">
      <c r="A438" s="122">
        <v>39778</v>
      </c>
      <c r="B438" s="123">
        <v>488</v>
      </c>
    </row>
    <row r="439" spans="1:2">
      <c r="A439" s="122">
        <v>39777</v>
      </c>
      <c r="B439" s="123">
        <v>483</v>
      </c>
    </row>
    <row r="440" spans="1:2">
      <c r="A440" s="122">
        <v>39776</v>
      </c>
      <c r="B440" s="123">
        <v>499</v>
      </c>
    </row>
    <row r="441" spans="1:2">
      <c r="A441" s="122">
        <v>39773</v>
      </c>
      <c r="B441" s="123">
        <v>539</v>
      </c>
    </row>
    <row r="442" spans="1:2">
      <c r="A442" s="122">
        <v>39772</v>
      </c>
      <c r="B442" s="123">
        <v>534</v>
      </c>
    </row>
    <row r="443" spans="1:2">
      <c r="A443" s="122">
        <v>39771</v>
      </c>
      <c r="B443" s="123">
        <v>495</v>
      </c>
    </row>
    <row r="444" spans="1:2">
      <c r="A444" s="122">
        <v>39770</v>
      </c>
      <c r="B444" s="123">
        <v>465</v>
      </c>
    </row>
    <row r="445" spans="1:2">
      <c r="A445" s="122">
        <v>39769</v>
      </c>
      <c r="B445" s="123">
        <v>451</v>
      </c>
    </row>
    <row r="446" spans="1:2">
      <c r="A446" s="122">
        <v>39766</v>
      </c>
      <c r="B446" s="123">
        <v>460</v>
      </c>
    </row>
    <row r="447" spans="1:2">
      <c r="A447" s="122">
        <v>39765</v>
      </c>
      <c r="B447" s="123">
        <v>460</v>
      </c>
    </row>
    <row r="448" spans="1:2">
      <c r="A448" s="122">
        <v>39764</v>
      </c>
      <c r="B448" s="123">
        <v>461</v>
      </c>
    </row>
    <row r="449" spans="1:2">
      <c r="A449" s="122">
        <v>39762</v>
      </c>
      <c r="B449" s="123">
        <v>434</v>
      </c>
    </row>
    <row r="450" spans="1:2">
      <c r="A450" s="122">
        <v>39759</v>
      </c>
      <c r="B450" s="123">
        <v>440</v>
      </c>
    </row>
    <row r="451" spans="1:2">
      <c r="A451" s="122">
        <v>39758</v>
      </c>
      <c r="B451" s="123">
        <v>451</v>
      </c>
    </row>
    <row r="452" spans="1:2">
      <c r="A452" s="122">
        <v>39757</v>
      </c>
      <c r="B452" s="123">
        <v>443</v>
      </c>
    </row>
    <row r="453" spans="1:2">
      <c r="A453" s="122">
        <v>39756</v>
      </c>
      <c r="B453" s="123">
        <v>418</v>
      </c>
    </row>
    <row r="454" spans="1:2">
      <c r="A454" s="122">
        <v>39755</v>
      </c>
      <c r="B454" s="123">
        <v>439</v>
      </c>
    </row>
    <row r="455" spans="1:2">
      <c r="A455" s="122">
        <v>39752</v>
      </c>
      <c r="B455" s="123">
        <v>449</v>
      </c>
    </row>
    <row r="456" spans="1:2">
      <c r="A456" s="122">
        <v>39751</v>
      </c>
      <c r="B456" s="123">
        <v>488</v>
      </c>
    </row>
    <row r="457" spans="1:2">
      <c r="A457" s="122">
        <v>39750</v>
      </c>
      <c r="B457" s="123">
        <v>515</v>
      </c>
    </row>
    <row r="458" spans="1:2">
      <c r="A458" s="122">
        <v>39749</v>
      </c>
      <c r="B458" s="123">
        <v>560</v>
      </c>
    </row>
    <row r="459" spans="1:2">
      <c r="A459" s="122">
        <v>39748</v>
      </c>
      <c r="B459" s="123">
        <v>613</v>
      </c>
    </row>
    <row r="460" spans="1:2">
      <c r="A460" s="122">
        <v>39745</v>
      </c>
      <c r="B460" s="123">
        <v>668</v>
      </c>
    </row>
    <row r="461" spans="1:2">
      <c r="A461" s="122">
        <v>39744</v>
      </c>
      <c r="B461" s="123">
        <v>688</v>
      </c>
    </row>
    <row r="462" spans="1:2">
      <c r="A462" s="122">
        <v>39743</v>
      </c>
      <c r="B462" s="123">
        <v>671</v>
      </c>
    </row>
    <row r="463" spans="1:2">
      <c r="A463" s="122">
        <v>39742</v>
      </c>
      <c r="B463" s="123">
        <v>530</v>
      </c>
    </row>
    <row r="464" spans="1:2">
      <c r="A464" s="122">
        <v>39741</v>
      </c>
      <c r="B464" s="123">
        <v>489</v>
      </c>
    </row>
    <row r="465" spans="1:2">
      <c r="A465" s="122">
        <v>39738</v>
      </c>
      <c r="B465" s="123">
        <v>482</v>
      </c>
    </row>
    <row r="466" spans="1:2">
      <c r="A466" s="122">
        <v>39737</v>
      </c>
      <c r="B466" s="123">
        <v>493</v>
      </c>
    </row>
    <row r="467" spans="1:2">
      <c r="A467" s="122">
        <v>39736</v>
      </c>
      <c r="B467" s="123">
        <v>467</v>
      </c>
    </row>
    <row r="468" spans="1:2">
      <c r="A468" s="122">
        <v>39735</v>
      </c>
      <c r="B468" s="123">
        <v>437</v>
      </c>
    </row>
    <row r="469" spans="1:2">
      <c r="A469" s="122">
        <v>39731</v>
      </c>
      <c r="B469" s="123">
        <v>520</v>
      </c>
    </row>
    <row r="470" spans="1:2">
      <c r="A470" s="122">
        <v>39730</v>
      </c>
      <c r="B470" s="123">
        <v>440</v>
      </c>
    </row>
    <row r="471" spans="1:2">
      <c r="A471" s="122">
        <v>39729</v>
      </c>
      <c r="B471" s="123">
        <v>438</v>
      </c>
    </row>
    <row r="472" spans="1:2">
      <c r="A472" s="122">
        <v>39728</v>
      </c>
      <c r="B472" s="123">
        <v>404</v>
      </c>
    </row>
    <row r="473" spans="1:2">
      <c r="A473" s="122">
        <v>39727</v>
      </c>
      <c r="B473" s="123">
        <v>409</v>
      </c>
    </row>
    <row r="474" spans="1:2">
      <c r="A474" s="122">
        <v>39724</v>
      </c>
      <c r="B474" s="123">
        <v>349</v>
      </c>
    </row>
    <row r="475" spans="1:2">
      <c r="A475" s="122">
        <v>39723</v>
      </c>
      <c r="B475" s="123">
        <v>356</v>
      </c>
    </row>
    <row r="476" spans="1:2">
      <c r="A476" s="122">
        <v>39722</v>
      </c>
      <c r="B476" s="123">
        <v>337</v>
      </c>
    </row>
    <row r="477" spans="1:2">
      <c r="A477" s="122">
        <v>39721</v>
      </c>
      <c r="B477" s="123">
        <v>331</v>
      </c>
    </row>
    <row r="478" spans="1:2">
      <c r="A478" s="122">
        <v>39720</v>
      </c>
      <c r="B478" s="123">
        <v>337</v>
      </c>
    </row>
    <row r="479" spans="1:2">
      <c r="A479" s="122">
        <v>39717</v>
      </c>
      <c r="B479" s="123">
        <v>296</v>
      </c>
    </row>
    <row r="480" spans="1:2">
      <c r="A480" s="122">
        <v>39716</v>
      </c>
      <c r="B480" s="123">
        <v>285</v>
      </c>
    </row>
    <row r="481" spans="1:2">
      <c r="A481" s="122">
        <v>39715</v>
      </c>
      <c r="B481" s="123">
        <v>296</v>
      </c>
    </row>
    <row r="482" spans="1:2">
      <c r="A482" s="122">
        <v>39714</v>
      </c>
      <c r="B482" s="123">
        <v>289</v>
      </c>
    </row>
    <row r="483" spans="1:2">
      <c r="A483" s="122">
        <v>39713</v>
      </c>
      <c r="B483" s="123">
        <v>278</v>
      </c>
    </row>
    <row r="484" spans="1:2">
      <c r="A484" s="122">
        <v>39710</v>
      </c>
      <c r="B484" s="123">
        <v>285</v>
      </c>
    </row>
    <row r="485" spans="1:2">
      <c r="A485" s="122">
        <v>39709</v>
      </c>
      <c r="B485" s="123">
        <v>339</v>
      </c>
    </row>
    <row r="486" spans="1:2">
      <c r="A486" s="122">
        <v>39708</v>
      </c>
      <c r="B486" s="123">
        <v>373</v>
      </c>
    </row>
    <row r="487" spans="1:2">
      <c r="A487" s="122">
        <v>39707</v>
      </c>
      <c r="B487" s="123">
        <v>350</v>
      </c>
    </row>
    <row r="488" spans="1:2">
      <c r="A488" s="122">
        <v>39706</v>
      </c>
      <c r="B488" s="123">
        <v>310</v>
      </c>
    </row>
    <row r="489" spans="1:2">
      <c r="A489" s="122">
        <v>39703</v>
      </c>
      <c r="B489" s="123">
        <v>268</v>
      </c>
    </row>
    <row r="490" spans="1:2">
      <c r="A490" s="122">
        <v>39702</v>
      </c>
      <c r="B490" s="123">
        <v>272</v>
      </c>
    </row>
    <row r="491" spans="1:2">
      <c r="A491" s="122">
        <v>39701</v>
      </c>
      <c r="B491" s="123">
        <v>268</v>
      </c>
    </row>
    <row r="492" spans="1:2">
      <c r="A492" s="122">
        <v>39700</v>
      </c>
      <c r="B492" s="123">
        <v>268</v>
      </c>
    </row>
    <row r="493" spans="1:2">
      <c r="A493" s="122">
        <v>39699</v>
      </c>
      <c r="B493" s="123">
        <v>254</v>
      </c>
    </row>
    <row r="494" spans="1:2">
      <c r="A494" s="122">
        <v>39696</v>
      </c>
      <c r="B494" s="123">
        <v>262</v>
      </c>
    </row>
    <row r="495" spans="1:2">
      <c r="A495" s="122">
        <v>39695</v>
      </c>
      <c r="B495" s="123">
        <v>259</v>
      </c>
    </row>
    <row r="496" spans="1:2">
      <c r="A496" s="122">
        <v>39694</v>
      </c>
      <c r="B496" s="123">
        <v>252</v>
      </c>
    </row>
    <row r="497" spans="1:2">
      <c r="A497" s="122">
        <v>39693</v>
      </c>
      <c r="B497" s="123">
        <v>246</v>
      </c>
    </row>
    <row r="498" spans="1:2">
      <c r="A498" s="122">
        <v>39689</v>
      </c>
      <c r="B498" s="123">
        <v>240</v>
      </c>
    </row>
    <row r="499" spans="1:2">
      <c r="A499" s="122">
        <v>39688</v>
      </c>
      <c r="B499" s="123">
        <v>244</v>
      </c>
    </row>
    <row r="500" spans="1:2">
      <c r="A500" s="122">
        <v>39687</v>
      </c>
      <c r="B500" s="123">
        <v>248</v>
      </c>
    </row>
    <row r="501" spans="1:2">
      <c r="A501" s="122">
        <v>39686</v>
      </c>
      <c r="B501" s="123">
        <v>247</v>
      </c>
    </row>
    <row r="502" spans="1:2">
      <c r="A502" s="122">
        <v>39685</v>
      </c>
      <c r="B502" s="123">
        <v>247</v>
      </c>
    </row>
    <row r="503" spans="1:2">
      <c r="A503" s="122">
        <v>39682</v>
      </c>
      <c r="B503" s="123">
        <v>240</v>
      </c>
    </row>
    <row r="504" spans="1:2">
      <c r="A504" s="122">
        <v>39681</v>
      </c>
      <c r="B504" s="123">
        <v>241</v>
      </c>
    </row>
    <row r="505" spans="1:2">
      <c r="A505" s="122">
        <v>39680</v>
      </c>
      <c r="B505" s="123">
        <v>245</v>
      </c>
    </row>
    <row r="506" spans="1:2">
      <c r="A506" s="122">
        <v>39679</v>
      </c>
      <c r="B506" s="123">
        <v>241</v>
      </c>
    </row>
    <row r="507" spans="1:2">
      <c r="A507" s="122">
        <v>39678</v>
      </c>
      <c r="B507" s="123">
        <v>244</v>
      </c>
    </row>
    <row r="508" spans="1:2">
      <c r="A508" s="122">
        <v>39675</v>
      </c>
      <c r="B508" s="123">
        <v>239</v>
      </c>
    </row>
    <row r="509" spans="1:2">
      <c r="A509" s="122">
        <v>39674</v>
      </c>
      <c r="B509" s="123">
        <v>235</v>
      </c>
    </row>
    <row r="510" spans="1:2">
      <c r="A510" s="122">
        <v>39673</v>
      </c>
      <c r="B510" s="123">
        <v>231</v>
      </c>
    </row>
    <row r="511" spans="1:2">
      <c r="A511" s="122">
        <v>39672</v>
      </c>
      <c r="B511" s="123">
        <v>231</v>
      </c>
    </row>
    <row r="512" spans="1:2">
      <c r="A512" s="122">
        <v>39671</v>
      </c>
      <c r="B512" s="123">
        <v>225</v>
      </c>
    </row>
    <row r="513" spans="1:2">
      <c r="A513" s="122">
        <v>39668</v>
      </c>
      <c r="B513" s="123">
        <v>230</v>
      </c>
    </row>
    <row r="514" spans="1:2">
      <c r="A514" s="122">
        <v>39667</v>
      </c>
      <c r="B514" s="123">
        <v>229</v>
      </c>
    </row>
    <row r="515" spans="1:2">
      <c r="A515" s="122">
        <v>39666</v>
      </c>
      <c r="B515" s="123">
        <v>220</v>
      </c>
    </row>
    <row r="516" spans="1:2">
      <c r="A516" s="122">
        <v>39665</v>
      </c>
      <c r="B516" s="123">
        <v>224</v>
      </c>
    </row>
    <row r="517" spans="1:2">
      <c r="A517" s="122">
        <v>39664</v>
      </c>
      <c r="B517" s="123">
        <v>227</v>
      </c>
    </row>
    <row r="518" spans="1:2">
      <c r="A518" s="122">
        <v>39661</v>
      </c>
      <c r="B518" s="123">
        <v>228</v>
      </c>
    </row>
    <row r="519" spans="1:2">
      <c r="A519" s="122">
        <v>39660</v>
      </c>
      <c r="B519" s="123">
        <v>226</v>
      </c>
    </row>
    <row r="520" spans="1:2">
      <c r="A520" s="122">
        <v>39659</v>
      </c>
      <c r="B520" s="123">
        <v>221</v>
      </c>
    </row>
    <row r="521" spans="1:2">
      <c r="A521" s="122">
        <v>39658</v>
      </c>
      <c r="B521" s="123">
        <v>220</v>
      </c>
    </row>
    <row r="522" spans="1:2">
      <c r="A522" s="122">
        <v>39657</v>
      </c>
      <c r="B522" s="123">
        <v>222</v>
      </c>
    </row>
    <row r="523" spans="1:2">
      <c r="A523" s="122">
        <v>39654</v>
      </c>
      <c r="B523" s="123">
        <v>217</v>
      </c>
    </row>
    <row r="524" spans="1:2">
      <c r="A524" s="122">
        <v>39653</v>
      </c>
      <c r="B524" s="123">
        <v>225</v>
      </c>
    </row>
    <row r="525" spans="1:2">
      <c r="A525" s="122">
        <v>39652</v>
      </c>
      <c r="B525" s="123">
        <v>217</v>
      </c>
    </row>
    <row r="526" spans="1:2">
      <c r="A526" s="122">
        <v>39651</v>
      </c>
      <c r="B526" s="123">
        <v>223</v>
      </c>
    </row>
    <row r="527" spans="1:2">
      <c r="A527" s="122">
        <v>39650</v>
      </c>
      <c r="B527" s="123">
        <v>226</v>
      </c>
    </row>
    <row r="528" spans="1:2">
      <c r="A528" s="122">
        <v>39647</v>
      </c>
      <c r="B528" s="123">
        <v>226</v>
      </c>
    </row>
    <row r="529" spans="1:2">
      <c r="A529" s="122">
        <v>39646</v>
      </c>
      <c r="B529" s="123">
        <v>228</v>
      </c>
    </row>
    <row r="530" spans="1:2">
      <c r="A530" s="122">
        <v>39645</v>
      </c>
      <c r="B530" s="123">
        <v>239</v>
      </c>
    </row>
    <row r="531" spans="1:2">
      <c r="A531" s="122">
        <v>39644</v>
      </c>
      <c r="B531" s="123">
        <v>248</v>
      </c>
    </row>
    <row r="532" spans="1:2">
      <c r="A532" s="122">
        <v>39643</v>
      </c>
      <c r="B532" s="123">
        <v>249</v>
      </c>
    </row>
    <row r="533" spans="1:2">
      <c r="A533" s="122">
        <v>39640</v>
      </c>
      <c r="B533" s="123">
        <v>241</v>
      </c>
    </row>
    <row r="534" spans="1:2">
      <c r="A534" s="122">
        <v>39639</v>
      </c>
      <c r="B534" s="123">
        <v>249</v>
      </c>
    </row>
    <row r="535" spans="1:2">
      <c r="A535" s="122">
        <v>39638</v>
      </c>
      <c r="B535" s="123">
        <v>247</v>
      </c>
    </row>
    <row r="536" spans="1:2">
      <c r="A536" s="122">
        <v>39637</v>
      </c>
      <c r="B536" s="123">
        <v>244</v>
      </c>
    </row>
    <row r="537" spans="1:2">
      <c r="A537" s="122">
        <v>39636</v>
      </c>
      <c r="B537" s="123">
        <v>238</v>
      </c>
    </row>
    <row r="538" spans="1:2">
      <c r="A538" s="122">
        <v>39632</v>
      </c>
      <c r="B538" s="123">
        <v>235</v>
      </c>
    </row>
    <row r="539" spans="1:2">
      <c r="A539" s="122">
        <v>39631</v>
      </c>
      <c r="B539" s="123">
        <v>235</v>
      </c>
    </row>
    <row r="540" spans="1:2">
      <c r="A540" s="122">
        <v>39630</v>
      </c>
      <c r="B540" s="123">
        <v>232</v>
      </c>
    </row>
    <row r="541" spans="1:2">
      <c r="A541" s="122">
        <v>39629</v>
      </c>
      <c r="B541" s="123">
        <v>228</v>
      </c>
    </row>
    <row r="542" spans="1:2">
      <c r="A542" s="122">
        <v>39626</v>
      </c>
      <c r="B542" s="123">
        <v>229</v>
      </c>
    </row>
    <row r="543" spans="1:2">
      <c r="A543" s="122">
        <v>39625</v>
      </c>
      <c r="B543" s="123">
        <v>221</v>
      </c>
    </row>
    <row r="544" spans="1:2">
      <c r="A544" s="122">
        <v>39624</v>
      </c>
      <c r="B544" s="123">
        <v>209</v>
      </c>
    </row>
    <row r="545" spans="1:2">
      <c r="A545" s="122">
        <v>39623</v>
      </c>
      <c r="B545" s="123">
        <v>206</v>
      </c>
    </row>
    <row r="546" spans="1:2">
      <c r="A546" s="122">
        <v>39622</v>
      </c>
      <c r="B546" s="123">
        <v>199</v>
      </c>
    </row>
    <row r="547" spans="1:2">
      <c r="A547" s="122">
        <v>39619</v>
      </c>
      <c r="B547" s="123">
        <v>197</v>
      </c>
    </row>
    <row r="548" spans="1:2">
      <c r="A548" s="122">
        <v>39618</v>
      </c>
      <c r="B548" s="123">
        <v>190</v>
      </c>
    </row>
    <row r="549" spans="1:2">
      <c r="A549" s="122">
        <v>39617</v>
      </c>
      <c r="B549" s="123">
        <v>194</v>
      </c>
    </row>
    <row r="550" spans="1:2">
      <c r="A550" s="122">
        <v>39616</v>
      </c>
      <c r="B550" s="123">
        <v>187</v>
      </c>
    </row>
    <row r="551" spans="1:2">
      <c r="A551" s="122">
        <v>39615</v>
      </c>
      <c r="B551" s="123">
        <v>188</v>
      </c>
    </row>
    <row r="552" spans="1:2">
      <c r="A552" s="122">
        <v>39612</v>
      </c>
      <c r="B552" s="123">
        <v>183</v>
      </c>
    </row>
    <row r="553" spans="1:2">
      <c r="A553" s="122">
        <v>39611</v>
      </c>
      <c r="B553" s="123">
        <v>186</v>
      </c>
    </row>
    <row r="554" spans="1:2">
      <c r="A554" s="122">
        <v>39610</v>
      </c>
      <c r="B554" s="123">
        <v>192</v>
      </c>
    </row>
    <row r="555" spans="1:2">
      <c r="A555" s="122">
        <v>39609</v>
      </c>
      <c r="B555" s="123">
        <v>184</v>
      </c>
    </row>
    <row r="556" spans="1:2">
      <c r="A556" s="122">
        <v>39608</v>
      </c>
      <c r="B556" s="123">
        <v>195</v>
      </c>
    </row>
    <row r="557" spans="1:2">
      <c r="A557" s="122">
        <v>39605</v>
      </c>
      <c r="B557" s="123">
        <v>190</v>
      </c>
    </row>
    <row r="558" spans="1:2">
      <c r="A558" s="122">
        <v>39604</v>
      </c>
      <c r="B558" s="123">
        <v>179</v>
      </c>
    </row>
    <row r="559" spans="1:2">
      <c r="A559" s="122">
        <v>39603</v>
      </c>
      <c r="B559" s="123">
        <v>180</v>
      </c>
    </row>
    <row r="560" spans="1:2">
      <c r="A560" s="122">
        <v>39602</v>
      </c>
      <c r="B560" s="123">
        <v>184</v>
      </c>
    </row>
    <row r="561" spans="1:2">
      <c r="A561" s="122">
        <v>39601</v>
      </c>
      <c r="B561" s="123">
        <v>179</v>
      </c>
    </row>
    <row r="562" spans="1:2">
      <c r="A562" s="122">
        <v>39598</v>
      </c>
      <c r="B562" s="123">
        <v>181</v>
      </c>
    </row>
    <row r="563" spans="1:2">
      <c r="A563" s="122">
        <v>39597</v>
      </c>
      <c r="B563" s="123">
        <v>191</v>
      </c>
    </row>
    <row r="564" spans="1:2">
      <c r="A564" s="122">
        <v>39596</v>
      </c>
      <c r="B564" s="123">
        <v>207</v>
      </c>
    </row>
    <row r="565" spans="1:2">
      <c r="A565" s="122">
        <v>39595</v>
      </c>
      <c r="B565" s="123">
        <v>208</v>
      </c>
    </row>
    <row r="566" spans="1:2">
      <c r="A566" s="122">
        <v>39591</v>
      </c>
      <c r="B566" s="123">
        <v>210</v>
      </c>
    </row>
    <row r="567" spans="1:2">
      <c r="A567" s="122">
        <v>39590</v>
      </c>
      <c r="B567" s="123">
        <v>202</v>
      </c>
    </row>
    <row r="568" spans="1:2">
      <c r="A568" s="122">
        <v>39589</v>
      </c>
      <c r="B568" s="123">
        <v>208</v>
      </c>
    </row>
    <row r="569" spans="1:2">
      <c r="A569" s="122">
        <v>39588</v>
      </c>
      <c r="B569" s="123">
        <v>210</v>
      </c>
    </row>
    <row r="570" spans="1:2">
      <c r="A570" s="122">
        <v>39587</v>
      </c>
      <c r="B570" s="123">
        <v>206</v>
      </c>
    </row>
    <row r="571" spans="1:2">
      <c r="A571" s="122">
        <v>39584</v>
      </c>
      <c r="B571" s="123">
        <v>205</v>
      </c>
    </row>
    <row r="572" spans="1:2">
      <c r="A572" s="122">
        <v>39583</v>
      </c>
      <c r="B572" s="123">
        <v>210</v>
      </c>
    </row>
    <row r="573" spans="1:2">
      <c r="A573" s="122">
        <v>39582</v>
      </c>
      <c r="B573" s="123">
        <v>205</v>
      </c>
    </row>
    <row r="574" spans="1:2">
      <c r="A574" s="122">
        <v>39581</v>
      </c>
      <c r="B574" s="123">
        <v>205</v>
      </c>
    </row>
    <row r="575" spans="1:2">
      <c r="A575" s="122">
        <v>39580</v>
      </c>
      <c r="B575" s="123">
        <v>216</v>
      </c>
    </row>
    <row r="576" spans="1:2">
      <c r="A576" s="122">
        <v>39577</v>
      </c>
      <c r="B576" s="123">
        <v>216</v>
      </c>
    </row>
    <row r="577" spans="1:2">
      <c r="A577" s="122">
        <v>39576</v>
      </c>
      <c r="B577" s="123">
        <v>211</v>
      </c>
    </row>
    <row r="578" spans="1:2">
      <c r="A578" s="122">
        <v>39575</v>
      </c>
      <c r="B578" s="123">
        <v>204</v>
      </c>
    </row>
    <row r="579" spans="1:2">
      <c r="A579" s="122">
        <v>39574</v>
      </c>
      <c r="B579" s="123">
        <v>198</v>
      </c>
    </row>
    <row r="580" spans="1:2">
      <c r="A580" s="122">
        <v>39573</v>
      </c>
      <c r="B580" s="123">
        <v>201</v>
      </c>
    </row>
    <row r="581" spans="1:2">
      <c r="A581" s="122">
        <v>39570</v>
      </c>
      <c r="B581" s="123">
        <v>201</v>
      </c>
    </row>
    <row r="582" spans="1:2">
      <c r="A582" s="122">
        <v>39569</v>
      </c>
      <c r="B582" s="123">
        <v>207</v>
      </c>
    </row>
    <row r="583" spans="1:2">
      <c r="A583" s="122">
        <v>39568</v>
      </c>
      <c r="B583" s="123">
        <v>218</v>
      </c>
    </row>
    <row r="584" spans="1:2">
      <c r="A584" s="122">
        <v>39567</v>
      </c>
      <c r="B584" s="123">
        <v>225</v>
      </c>
    </row>
    <row r="585" spans="1:2">
      <c r="A585" s="122">
        <v>39566</v>
      </c>
      <c r="B585" s="123">
        <v>228</v>
      </c>
    </row>
    <row r="586" spans="1:2">
      <c r="A586" s="122">
        <v>39563</v>
      </c>
      <c r="B586" s="123">
        <v>225</v>
      </c>
    </row>
    <row r="587" spans="1:2">
      <c r="A587" s="122">
        <v>39562</v>
      </c>
      <c r="B587" s="123">
        <v>228</v>
      </c>
    </row>
    <row r="588" spans="1:2">
      <c r="A588" s="122">
        <v>39561</v>
      </c>
      <c r="B588" s="123">
        <v>233</v>
      </c>
    </row>
    <row r="589" spans="1:2">
      <c r="A589" s="122">
        <v>39560</v>
      </c>
      <c r="B589" s="123">
        <v>234</v>
      </c>
    </row>
    <row r="590" spans="1:2">
      <c r="A590" s="122">
        <v>39559</v>
      </c>
      <c r="B590" s="123">
        <v>235</v>
      </c>
    </row>
    <row r="591" spans="1:2">
      <c r="A591" s="122">
        <v>39556</v>
      </c>
      <c r="B591" s="123">
        <v>229</v>
      </c>
    </row>
    <row r="592" spans="1:2">
      <c r="A592" s="122">
        <v>39555</v>
      </c>
      <c r="B592" s="123">
        <v>230</v>
      </c>
    </row>
    <row r="593" spans="1:2">
      <c r="A593" s="122">
        <v>39554</v>
      </c>
      <c r="B593" s="123">
        <v>228</v>
      </c>
    </row>
    <row r="594" spans="1:2">
      <c r="A594" s="122">
        <v>39553</v>
      </c>
      <c r="B594" s="123">
        <v>245</v>
      </c>
    </row>
    <row r="595" spans="1:2">
      <c r="A595" s="122">
        <v>39552</v>
      </c>
      <c r="B595" s="123">
        <v>252</v>
      </c>
    </row>
    <row r="596" spans="1:2">
      <c r="A596" s="122">
        <v>39549</v>
      </c>
      <c r="B596" s="123">
        <v>256</v>
      </c>
    </row>
    <row r="597" spans="1:2">
      <c r="A597" s="122">
        <v>39548</v>
      </c>
      <c r="B597" s="123">
        <v>256</v>
      </c>
    </row>
    <row r="598" spans="1:2">
      <c r="A598" s="122">
        <v>39547</v>
      </c>
      <c r="B598" s="123">
        <v>264</v>
      </c>
    </row>
    <row r="599" spans="1:2">
      <c r="A599" s="122">
        <v>39546</v>
      </c>
      <c r="B599" s="123">
        <v>256</v>
      </c>
    </row>
    <row r="600" spans="1:2">
      <c r="A600" s="122">
        <v>39545</v>
      </c>
      <c r="B600" s="123">
        <v>258</v>
      </c>
    </row>
    <row r="601" spans="1:2">
      <c r="A601" s="122">
        <v>39542</v>
      </c>
      <c r="B601" s="123">
        <v>265</v>
      </c>
    </row>
    <row r="602" spans="1:2">
      <c r="A602" s="122">
        <v>39541</v>
      </c>
      <c r="B602" s="123">
        <v>263</v>
      </c>
    </row>
    <row r="603" spans="1:2">
      <c r="A603" s="122">
        <v>39540</v>
      </c>
      <c r="B603" s="123">
        <v>268</v>
      </c>
    </row>
    <row r="604" spans="1:2">
      <c r="A604" s="122">
        <v>39539</v>
      </c>
      <c r="B604" s="123">
        <v>273</v>
      </c>
    </row>
    <row r="605" spans="1:2">
      <c r="A605" s="122">
        <v>39538</v>
      </c>
      <c r="B605" s="123">
        <v>284</v>
      </c>
    </row>
    <row r="606" spans="1:2">
      <c r="A606" s="122">
        <v>39535</v>
      </c>
      <c r="B606" s="123">
        <v>278</v>
      </c>
    </row>
    <row r="607" spans="1:2">
      <c r="A607" s="122">
        <v>39534</v>
      </c>
      <c r="B607" s="123">
        <v>273</v>
      </c>
    </row>
    <row r="608" spans="1:2">
      <c r="A608" s="122">
        <v>39533</v>
      </c>
      <c r="B608" s="123">
        <v>277</v>
      </c>
    </row>
    <row r="609" spans="1:2">
      <c r="A609" s="122">
        <v>39532</v>
      </c>
      <c r="B609" s="123">
        <v>275</v>
      </c>
    </row>
    <row r="610" spans="1:2">
      <c r="A610" s="122">
        <v>39531</v>
      </c>
      <c r="B610" s="123">
        <v>273</v>
      </c>
    </row>
    <row r="611" spans="1:2">
      <c r="A611" s="122">
        <v>39527</v>
      </c>
      <c r="B611" s="123">
        <v>291</v>
      </c>
    </row>
    <row r="612" spans="1:2">
      <c r="A612" s="122">
        <v>39526</v>
      </c>
      <c r="B612" s="123">
        <v>290</v>
      </c>
    </row>
    <row r="613" spans="1:2">
      <c r="A613" s="122">
        <v>39525</v>
      </c>
      <c r="B613" s="123">
        <v>285</v>
      </c>
    </row>
    <row r="614" spans="1:2">
      <c r="A614" s="122">
        <v>39524</v>
      </c>
      <c r="B614" s="123">
        <v>305</v>
      </c>
    </row>
    <row r="615" spans="1:2">
      <c r="A615" s="122">
        <v>39521</v>
      </c>
      <c r="B615" s="123">
        <v>289</v>
      </c>
    </row>
    <row r="616" spans="1:2">
      <c r="A616" s="122">
        <v>39520</v>
      </c>
      <c r="B616" s="123">
        <v>277</v>
      </c>
    </row>
    <row r="617" spans="1:2">
      <c r="A617" s="122">
        <v>39519</v>
      </c>
      <c r="B617" s="123">
        <v>272</v>
      </c>
    </row>
    <row r="618" spans="1:2">
      <c r="A618" s="122">
        <v>39518</v>
      </c>
      <c r="B618" s="123">
        <v>265</v>
      </c>
    </row>
    <row r="619" spans="1:2">
      <c r="A619" s="122">
        <v>39517</v>
      </c>
      <c r="B619" s="123">
        <v>284</v>
      </c>
    </row>
    <row r="620" spans="1:2">
      <c r="A620" s="122">
        <v>39514</v>
      </c>
      <c r="B620" s="123">
        <v>273</v>
      </c>
    </row>
    <row r="621" spans="1:2">
      <c r="A621" s="122">
        <v>39513</v>
      </c>
      <c r="B621" s="123">
        <v>257</v>
      </c>
    </row>
    <row r="622" spans="1:2">
      <c r="A622" s="122">
        <v>39512</v>
      </c>
      <c r="B622" s="123">
        <v>252</v>
      </c>
    </row>
    <row r="623" spans="1:2">
      <c r="A623" s="122">
        <v>39511</v>
      </c>
      <c r="B623" s="123">
        <v>258</v>
      </c>
    </row>
    <row r="624" spans="1:2">
      <c r="A624" s="122">
        <v>39510</v>
      </c>
      <c r="B624" s="123">
        <v>267</v>
      </c>
    </row>
    <row r="625" spans="1:2">
      <c r="A625" s="122">
        <v>39507</v>
      </c>
      <c r="B625" s="123">
        <v>265</v>
      </c>
    </row>
    <row r="626" spans="1:2">
      <c r="A626" s="122">
        <v>39506</v>
      </c>
      <c r="B626" s="123">
        <v>255</v>
      </c>
    </row>
    <row r="627" spans="1:2">
      <c r="A627" s="122">
        <v>39505</v>
      </c>
      <c r="B627" s="123">
        <v>240</v>
      </c>
    </row>
    <row r="628" spans="1:2">
      <c r="A628" s="122">
        <v>39504</v>
      </c>
      <c r="B628" s="123">
        <v>238</v>
      </c>
    </row>
    <row r="629" spans="1:2">
      <c r="A629" s="122">
        <v>39503</v>
      </c>
      <c r="B629" s="123">
        <v>239</v>
      </c>
    </row>
    <row r="630" spans="1:2">
      <c r="A630" s="122">
        <v>39500</v>
      </c>
      <c r="B630" s="123">
        <v>248</v>
      </c>
    </row>
    <row r="631" spans="1:2">
      <c r="A631" s="122">
        <v>39499</v>
      </c>
      <c r="B631" s="123">
        <v>255</v>
      </c>
    </row>
    <row r="632" spans="1:2">
      <c r="A632" s="122">
        <v>39498</v>
      </c>
      <c r="B632" s="123">
        <v>252</v>
      </c>
    </row>
    <row r="633" spans="1:2">
      <c r="A633" s="122">
        <v>39497</v>
      </c>
      <c r="B633" s="123">
        <v>261</v>
      </c>
    </row>
    <row r="634" spans="1:2">
      <c r="A634" s="122">
        <v>39496</v>
      </c>
      <c r="B634" s="123">
        <v>261</v>
      </c>
    </row>
    <row r="635" spans="1:2">
      <c r="A635" s="122">
        <v>39493</v>
      </c>
      <c r="B635" s="123">
        <v>261</v>
      </c>
    </row>
    <row r="636" spans="1:2">
      <c r="A636" s="122">
        <v>39492</v>
      </c>
      <c r="B636" s="123">
        <v>252</v>
      </c>
    </row>
    <row r="637" spans="1:2">
      <c r="A637" s="122">
        <v>39491</v>
      </c>
      <c r="B637" s="123">
        <v>258</v>
      </c>
    </row>
    <row r="638" spans="1:2">
      <c r="A638" s="122">
        <v>39490</v>
      </c>
      <c r="B638" s="123">
        <v>263</v>
      </c>
    </row>
    <row r="639" spans="1:2">
      <c r="A639" s="122">
        <v>39489</v>
      </c>
      <c r="B639" s="123">
        <v>273</v>
      </c>
    </row>
    <row r="640" spans="1:2">
      <c r="A640" s="122">
        <v>39486</v>
      </c>
      <c r="B640" s="123">
        <v>273</v>
      </c>
    </row>
    <row r="641" spans="1:2">
      <c r="A641" s="122">
        <v>39485</v>
      </c>
      <c r="B641" s="123">
        <v>257</v>
      </c>
    </row>
    <row r="642" spans="1:2">
      <c r="A642" s="122">
        <v>39484</v>
      </c>
      <c r="B642" s="123">
        <v>265</v>
      </c>
    </row>
    <row r="643" spans="1:2">
      <c r="A643" s="122">
        <v>39479</v>
      </c>
      <c r="B643" s="123">
        <v>259</v>
      </c>
    </row>
    <row r="644" spans="1:2">
      <c r="A644" s="122">
        <v>39478</v>
      </c>
      <c r="B644" s="123">
        <v>255</v>
      </c>
    </row>
    <row r="645" spans="1:2">
      <c r="A645" s="122">
        <v>39477</v>
      </c>
      <c r="B645" s="123">
        <v>244</v>
      </c>
    </row>
    <row r="646" spans="1:2">
      <c r="A646" s="122">
        <v>39476</v>
      </c>
      <c r="B646" s="123">
        <v>253</v>
      </c>
    </row>
    <row r="647" spans="1:2">
      <c r="A647" s="122">
        <v>39475</v>
      </c>
      <c r="B647" s="123">
        <v>259</v>
      </c>
    </row>
    <row r="648" spans="1:2">
      <c r="A648" s="122">
        <v>39472</v>
      </c>
      <c r="B648" s="123">
        <v>258</v>
      </c>
    </row>
    <row r="649" spans="1:2">
      <c r="A649" s="122">
        <v>39471</v>
      </c>
      <c r="B649" s="123">
        <v>252</v>
      </c>
    </row>
    <row r="650" spans="1:2">
      <c r="A650" s="122">
        <v>39470</v>
      </c>
      <c r="B650" s="123">
        <v>275</v>
      </c>
    </row>
    <row r="651" spans="1:2">
      <c r="A651" s="122">
        <v>39469</v>
      </c>
      <c r="B651" s="123">
        <v>269</v>
      </c>
    </row>
    <row r="652" spans="1:2">
      <c r="A652" s="122">
        <v>39465</v>
      </c>
      <c r="B652" s="123">
        <v>252</v>
      </c>
    </row>
    <row r="653" spans="1:2">
      <c r="A653" s="122">
        <v>39464</v>
      </c>
      <c r="B653" s="123">
        <v>248</v>
      </c>
    </row>
    <row r="654" spans="1:2">
      <c r="A654" s="122">
        <v>39463</v>
      </c>
      <c r="B654" s="123">
        <v>236</v>
      </c>
    </row>
    <row r="655" spans="1:2">
      <c r="A655" s="122">
        <v>39462</v>
      </c>
      <c r="B655" s="123">
        <v>238</v>
      </c>
    </row>
    <row r="656" spans="1:2">
      <c r="A656" s="122">
        <v>39461</v>
      </c>
      <c r="B656" s="123">
        <v>231</v>
      </c>
    </row>
    <row r="657" spans="1:2">
      <c r="A657" s="122">
        <v>39458</v>
      </c>
      <c r="B657" s="123">
        <v>231</v>
      </c>
    </row>
    <row r="658" spans="1:2">
      <c r="A658" s="122">
        <v>39457</v>
      </c>
      <c r="B658" s="123">
        <v>226</v>
      </c>
    </row>
    <row r="659" spans="1:2">
      <c r="A659" s="122">
        <v>39456</v>
      </c>
      <c r="B659" s="123">
        <v>238</v>
      </c>
    </row>
    <row r="660" spans="1:2">
      <c r="A660" s="122">
        <v>39455</v>
      </c>
      <c r="B660" s="123">
        <v>225</v>
      </c>
    </row>
    <row r="661" spans="1:2">
      <c r="A661" s="122">
        <v>39454</v>
      </c>
      <c r="B661" s="123">
        <v>229</v>
      </c>
    </row>
    <row r="662" spans="1:2">
      <c r="A662" s="122">
        <v>39451</v>
      </c>
      <c r="B662" s="123">
        <v>231</v>
      </c>
    </row>
    <row r="663" spans="1:2">
      <c r="A663" s="122">
        <v>39450</v>
      </c>
      <c r="B663" s="123">
        <v>226</v>
      </c>
    </row>
    <row r="664" spans="1:2">
      <c r="A664" s="122">
        <v>39449</v>
      </c>
      <c r="B664" s="123">
        <v>227</v>
      </c>
    </row>
    <row r="665" spans="1:2">
      <c r="A665" s="122">
        <v>39447</v>
      </c>
      <c r="B665" s="123">
        <v>221</v>
      </c>
    </row>
    <row r="666" spans="1:2">
      <c r="A666" s="122">
        <v>39444</v>
      </c>
      <c r="B666" s="123">
        <v>213</v>
      </c>
    </row>
    <row r="667" spans="1:2">
      <c r="A667" s="122">
        <v>39443</v>
      </c>
      <c r="B667" s="123">
        <v>205</v>
      </c>
    </row>
    <row r="668" spans="1:2">
      <c r="A668" s="122">
        <v>39442</v>
      </c>
      <c r="B668" s="123">
        <v>203</v>
      </c>
    </row>
    <row r="669" spans="1:2">
      <c r="A669" s="122">
        <v>39440</v>
      </c>
      <c r="B669" s="123">
        <v>207</v>
      </c>
    </row>
    <row r="670" spans="1:2">
      <c r="A670" s="122">
        <v>39437</v>
      </c>
      <c r="B670" s="123">
        <v>214</v>
      </c>
    </row>
    <row r="671" spans="1:2">
      <c r="A671" s="122">
        <v>39436</v>
      </c>
      <c r="B671" s="123">
        <v>228</v>
      </c>
    </row>
    <row r="672" spans="1:2">
      <c r="A672" s="122">
        <v>39435</v>
      </c>
      <c r="B672" s="123">
        <v>223</v>
      </c>
    </row>
    <row r="673" spans="1:2">
      <c r="A673" s="122">
        <v>39434</v>
      </c>
      <c r="B673" s="123">
        <v>217</v>
      </c>
    </row>
    <row r="674" spans="1:2">
      <c r="A674" s="122">
        <v>39433</v>
      </c>
      <c r="B674" s="123">
        <v>212</v>
      </c>
    </row>
    <row r="675" spans="1:2">
      <c r="A675" s="122">
        <v>39430</v>
      </c>
      <c r="B675" s="123">
        <v>202</v>
      </c>
    </row>
    <row r="676" spans="1:2">
      <c r="A676" s="122">
        <v>39429</v>
      </c>
      <c r="B676" s="123">
        <v>205</v>
      </c>
    </row>
    <row r="677" spans="1:2">
      <c r="A677" s="122">
        <v>39428</v>
      </c>
      <c r="B677" s="123">
        <v>214</v>
      </c>
    </row>
    <row r="678" spans="1:2">
      <c r="A678" s="122">
        <v>39427</v>
      </c>
      <c r="B678" s="123">
        <v>216</v>
      </c>
    </row>
    <row r="679" spans="1:2">
      <c r="A679" s="122">
        <v>39426</v>
      </c>
      <c r="B679" s="123">
        <v>205</v>
      </c>
    </row>
    <row r="680" spans="1:2">
      <c r="A680" s="122">
        <v>39423</v>
      </c>
      <c r="B680" s="123">
        <v>211</v>
      </c>
    </row>
    <row r="681" spans="1:2">
      <c r="A681" s="122">
        <v>39422</v>
      </c>
      <c r="B681" s="123">
        <v>218</v>
      </c>
    </row>
    <row r="682" spans="1:2">
      <c r="A682" s="122">
        <v>39421</v>
      </c>
      <c r="B682" s="123">
        <v>227</v>
      </c>
    </row>
    <row r="683" spans="1:2">
      <c r="A683" s="122">
        <v>39420</v>
      </c>
      <c r="B683" s="123">
        <v>231</v>
      </c>
    </row>
    <row r="684" spans="1:2">
      <c r="A684" s="122">
        <v>39419</v>
      </c>
      <c r="B684" s="123">
        <v>230</v>
      </c>
    </row>
    <row r="685" spans="1:2">
      <c r="A685" s="122">
        <v>39416</v>
      </c>
      <c r="B685" s="123">
        <v>220</v>
      </c>
    </row>
    <row r="686" spans="1:2">
      <c r="A686" s="122">
        <v>39415</v>
      </c>
      <c r="B686" s="123">
        <v>233</v>
      </c>
    </row>
    <row r="687" spans="1:2">
      <c r="A687" s="122">
        <v>39413</v>
      </c>
      <c r="B687" s="123">
        <v>246</v>
      </c>
    </row>
    <row r="688" spans="1:2">
      <c r="A688" s="122">
        <v>39412</v>
      </c>
      <c r="B688" s="123">
        <v>254</v>
      </c>
    </row>
    <row r="689" spans="1:2">
      <c r="A689" s="122">
        <v>39409</v>
      </c>
      <c r="B689" s="123">
        <v>233</v>
      </c>
    </row>
    <row r="690" spans="1:2">
      <c r="A690" s="122">
        <v>39407</v>
      </c>
      <c r="B690" s="123">
        <v>234</v>
      </c>
    </row>
    <row r="691" spans="1:2">
      <c r="A691" s="122">
        <v>39406</v>
      </c>
      <c r="B691" s="123">
        <v>221</v>
      </c>
    </row>
    <row r="692" spans="1:2">
      <c r="A692" s="122">
        <v>39405</v>
      </c>
      <c r="B692" s="123">
        <v>220</v>
      </c>
    </row>
    <row r="693" spans="1:2">
      <c r="A693" s="122">
        <v>39402</v>
      </c>
      <c r="B693" s="123">
        <v>210</v>
      </c>
    </row>
    <row r="694" spans="1:2">
      <c r="A694" s="122">
        <v>39400</v>
      </c>
      <c r="B694" s="123">
        <v>197</v>
      </c>
    </row>
    <row r="695" spans="1:2">
      <c r="A695" s="122">
        <v>39399</v>
      </c>
      <c r="B695" s="123">
        <v>202</v>
      </c>
    </row>
    <row r="696" spans="1:2">
      <c r="A696" s="122">
        <v>39395</v>
      </c>
      <c r="B696" s="123">
        <v>202</v>
      </c>
    </row>
    <row r="697" spans="1:2">
      <c r="A697" s="122">
        <v>39394</v>
      </c>
      <c r="B697" s="123">
        <v>200</v>
      </c>
    </row>
    <row r="698" spans="1:2">
      <c r="A698" s="122">
        <v>39393</v>
      </c>
      <c r="B698" s="123">
        <v>191</v>
      </c>
    </row>
    <row r="699" spans="1:2">
      <c r="A699" s="122">
        <v>39392</v>
      </c>
      <c r="B699" s="123">
        <v>184</v>
      </c>
    </row>
    <row r="700" spans="1:2">
      <c r="A700" s="122">
        <v>39391</v>
      </c>
      <c r="B700" s="123">
        <v>186</v>
      </c>
    </row>
    <row r="701" spans="1:2">
      <c r="A701" s="122">
        <v>39388</v>
      </c>
      <c r="B701" s="123">
        <v>187</v>
      </c>
    </row>
    <row r="702" spans="1:2">
      <c r="A702" s="122">
        <v>39387</v>
      </c>
      <c r="B702" s="123">
        <v>179</v>
      </c>
    </row>
    <row r="703" spans="1:2">
      <c r="A703" s="122">
        <v>39386</v>
      </c>
      <c r="B703" s="123">
        <v>167</v>
      </c>
    </row>
    <row r="704" spans="1:2">
      <c r="A704" s="122">
        <v>39385</v>
      </c>
      <c r="B704" s="123">
        <v>175</v>
      </c>
    </row>
    <row r="705" spans="1:2">
      <c r="A705" s="122">
        <v>39384</v>
      </c>
      <c r="B705" s="123">
        <v>176</v>
      </c>
    </row>
    <row r="706" spans="1:2">
      <c r="A706" s="122">
        <v>39381</v>
      </c>
      <c r="B706" s="123">
        <v>177</v>
      </c>
    </row>
    <row r="707" spans="1:2">
      <c r="A707" s="122">
        <v>39380</v>
      </c>
      <c r="B707" s="123">
        <v>180</v>
      </c>
    </row>
    <row r="708" spans="1:2">
      <c r="A708" s="122">
        <v>39379</v>
      </c>
      <c r="B708" s="123">
        <v>183</v>
      </c>
    </row>
    <row r="709" spans="1:2">
      <c r="A709" s="122">
        <v>39378</v>
      </c>
      <c r="B709" s="123">
        <v>177</v>
      </c>
    </row>
    <row r="710" spans="1:2">
      <c r="A710" s="122">
        <v>39377</v>
      </c>
      <c r="B710" s="123">
        <v>179</v>
      </c>
    </row>
    <row r="711" spans="1:2">
      <c r="A711" s="122">
        <v>39374</v>
      </c>
      <c r="B711" s="123">
        <v>177</v>
      </c>
    </row>
    <row r="712" spans="1:2">
      <c r="A712" s="122">
        <v>39373</v>
      </c>
      <c r="B712" s="123">
        <v>167</v>
      </c>
    </row>
    <row r="713" spans="1:2">
      <c r="A713" s="122">
        <v>39372</v>
      </c>
      <c r="B713" s="123">
        <v>170</v>
      </c>
    </row>
    <row r="714" spans="1:2">
      <c r="A714" s="122">
        <v>39371</v>
      </c>
      <c r="B714" s="123">
        <v>161</v>
      </c>
    </row>
    <row r="715" spans="1:2">
      <c r="A715" s="122">
        <v>39370</v>
      </c>
      <c r="B715" s="123">
        <v>160</v>
      </c>
    </row>
    <row r="716" spans="1:2">
      <c r="A716" s="122">
        <v>39367</v>
      </c>
      <c r="B716" s="123">
        <v>158</v>
      </c>
    </row>
    <row r="717" spans="1:2">
      <c r="A717" s="122">
        <v>39366</v>
      </c>
      <c r="B717" s="123">
        <v>161</v>
      </c>
    </row>
    <row r="718" spans="1:2">
      <c r="A718" s="122">
        <v>39365</v>
      </c>
      <c r="B718" s="123">
        <v>162</v>
      </c>
    </row>
    <row r="719" spans="1:2">
      <c r="A719" s="122">
        <v>39364</v>
      </c>
      <c r="B719" s="123">
        <v>161</v>
      </c>
    </row>
    <row r="720" spans="1:2">
      <c r="A720" s="122">
        <v>39363</v>
      </c>
      <c r="B720" s="123">
        <v>165</v>
      </c>
    </row>
    <row r="721" spans="1:2">
      <c r="A721" s="122">
        <v>39360</v>
      </c>
      <c r="B721" s="123">
        <v>171</v>
      </c>
    </row>
    <row r="722" spans="1:2">
      <c r="A722" s="122">
        <v>39359</v>
      </c>
      <c r="B722" s="123">
        <v>170</v>
      </c>
    </row>
    <row r="723" spans="1:2">
      <c r="A723" s="122">
        <v>39358</v>
      </c>
      <c r="B723" s="123">
        <v>173</v>
      </c>
    </row>
    <row r="724" spans="1:2">
      <c r="A724" s="122">
        <v>39357</v>
      </c>
      <c r="B724" s="123">
        <v>173</v>
      </c>
    </row>
    <row r="725" spans="1:2">
      <c r="A725" s="122">
        <v>39356</v>
      </c>
      <c r="B725" s="123">
        <v>173</v>
      </c>
    </row>
    <row r="726" spans="1:2">
      <c r="A726" s="122">
        <v>39353</v>
      </c>
      <c r="B726" s="123">
        <v>176</v>
      </c>
    </row>
    <row r="727" spans="1:2">
      <c r="A727" s="122">
        <v>39352</v>
      </c>
      <c r="B727" s="123">
        <v>172</v>
      </c>
    </row>
    <row r="728" spans="1:2">
      <c r="A728" s="122">
        <v>39351</v>
      </c>
      <c r="B728" s="123">
        <v>173</v>
      </c>
    </row>
    <row r="729" spans="1:2">
      <c r="A729" s="122">
        <v>39350</v>
      </c>
      <c r="B729" s="123">
        <v>174</v>
      </c>
    </row>
    <row r="730" spans="1:2">
      <c r="A730" s="122">
        <v>39349</v>
      </c>
      <c r="B730" s="123">
        <v>172</v>
      </c>
    </row>
    <row r="731" spans="1:2">
      <c r="A731" s="122">
        <v>39346</v>
      </c>
      <c r="B731" s="123">
        <v>172</v>
      </c>
    </row>
    <row r="732" spans="1:2">
      <c r="A732" s="122">
        <v>39345</v>
      </c>
      <c r="B732" s="123">
        <v>177</v>
      </c>
    </row>
    <row r="733" spans="1:2">
      <c r="A733" s="122">
        <v>39344</v>
      </c>
      <c r="B733" s="123">
        <v>188</v>
      </c>
    </row>
    <row r="734" spans="1:2">
      <c r="A734" s="122">
        <v>39343</v>
      </c>
      <c r="B734" s="123">
        <v>199</v>
      </c>
    </row>
    <row r="735" spans="1:2">
      <c r="A735" s="122">
        <v>39342</v>
      </c>
      <c r="B735" s="123">
        <v>198</v>
      </c>
    </row>
    <row r="736" spans="1:2">
      <c r="A736" s="122">
        <v>39339</v>
      </c>
      <c r="B736" s="123">
        <v>199</v>
      </c>
    </row>
    <row r="737" spans="1:2">
      <c r="A737" s="122">
        <v>39338</v>
      </c>
      <c r="B737" s="123">
        <v>207</v>
      </c>
    </row>
    <row r="738" spans="1:2">
      <c r="A738" s="122">
        <v>39337</v>
      </c>
      <c r="B738" s="123">
        <v>210</v>
      </c>
    </row>
    <row r="739" spans="1:2">
      <c r="A739" s="122">
        <v>39336</v>
      </c>
      <c r="B739" s="123">
        <v>219</v>
      </c>
    </row>
    <row r="740" spans="1:2">
      <c r="A740" s="122">
        <v>39335</v>
      </c>
      <c r="B740" s="123">
        <v>212</v>
      </c>
    </row>
    <row r="741" spans="1:2">
      <c r="A741" s="122">
        <v>39332</v>
      </c>
      <c r="B741" s="123">
        <v>204</v>
      </c>
    </row>
    <row r="742" spans="1:2">
      <c r="A742" s="122">
        <v>39331</v>
      </c>
      <c r="B742" s="123">
        <v>204</v>
      </c>
    </row>
    <row r="743" spans="1:2">
      <c r="A743" s="122">
        <v>39330</v>
      </c>
      <c r="B743" s="123">
        <v>206</v>
      </c>
    </row>
    <row r="744" spans="1:2">
      <c r="A744" s="122">
        <v>39329</v>
      </c>
      <c r="B744" s="123">
        <v>196</v>
      </c>
    </row>
    <row r="745" spans="1:2">
      <c r="A745" s="122">
        <v>39325</v>
      </c>
      <c r="B745" s="123">
        <v>195</v>
      </c>
    </row>
    <row r="746" spans="1:2">
      <c r="A746" s="122">
        <v>39324</v>
      </c>
      <c r="B746" s="123">
        <v>206</v>
      </c>
    </row>
    <row r="747" spans="1:2">
      <c r="A747" s="122">
        <v>39323</v>
      </c>
      <c r="B747" s="123">
        <v>200</v>
      </c>
    </row>
    <row r="748" spans="1:2">
      <c r="A748" s="122">
        <v>39322</v>
      </c>
      <c r="B748" s="123">
        <v>207</v>
      </c>
    </row>
    <row r="749" spans="1:2">
      <c r="A749" s="122">
        <v>39321</v>
      </c>
      <c r="B749" s="123">
        <v>200</v>
      </c>
    </row>
    <row r="750" spans="1:2">
      <c r="A750" s="122">
        <v>39318</v>
      </c>
      <c r="B750" s="123">
        <v>200</v>
      </c>
    </row>
    <row r="751" spans="1:2">
      <c r="A751" s="122">
        <v>39317</v>
      </c>
      <c r="B751" s="123">
        <v>207</v>
      </c>
    </row>
    <row r="752" spans="1:2">
      <c r="A752" s="122">
        <v>39316</v>
      </c>
      <c r="B752" s="123">
        <v>210</v>
      </c>
    </row>
    <row r="753" spans="1:2">
      <c r="A753" s="122">
        <v>39315</v>
      </c>
      <c r="B753" s="123">
        <v>217</v>
      </c>
    </row>
    <row r="754" spans="1:2">
      <c r="A754" s="122">
        <v>39314</v>
      </c>
      <c r="B754" s="123">
        <v>216</v>
      </c>
    </row>
    <row r="755" spans="1:2">
      <c r="A755" s="122">
        <v>39311</v>
      </c>
      <c r="B755" s="123">
        <v>208</v>
      </c>
    </row>
    <row r="756" spans="1:2">
      <c r="A756" s="122">
        <v>39310</v>
      </c>
      <c r="B756" s="123">
        <v>229</v>
      </c>
    </row>
    <row r="757" spans="1:2">
      <c r="A757" s="122">
        <v>39309</v>
      </c>
      <c r="B757" s="123">
        <v>200</v>
      </c>
    </row>
    <row r="758" spans="1:2">
      <c r="A758" s="122">
        <v>39308</v>
      </c>
      <c r="B758" s="123">
        <v>197</v>
      </c>
    </row>
    <row r="759" spans="1:2">
      <c r="A759" s="122">
        <v>39307</v>
      </c>
      <c r="B759" s="123">
        <v>189</v>
      </c>
    </row>
    <row r="760" spans="1:2">
      <c r="A760" s="122">
        <v>39304</v>
      </c>
      <c r="B760" s="123">
        <v>190</v>
      </c>
    </row>
    <row r="761" spans="1:2">
      <c r="A761" s="122">
        <v>39303</v>
      </c>
      <c r="B761" s="123">
        <v>184</v>
      </c>
    </row>
    <row r="762" spans="1:2">
      <c r="A762" s="122">
        <v>39302</v>
      </c>
      <c r="B762" s="123">
        <v>175</v>
      </c>
    </row>
    <row r="763" spans="1:2">
      <c r="A763" s="122">
        <v>39301</v>
      </c>
      <c r="B763" s="123">
        <v>194</v>
      </c>
    </row>
    <row r="764" spans="1:2">
      <c r="A764" s="122">
        <v>39300</v>
      </c>
      <c r="B764" s="123">
        <v>200</v>
      </c>
    </row>
    <row r="765" spans="1:2">
      <c r="A765" s="122">
        <v>39297</v>
      </c>
      <c r="B765" s="123">
        <v>201</v>
      </c>
    </row>
    <row r="766" spans="1:2">
      <c r="A766" s="122">
        <v>39296</v>
      </c>
      <c r="B766" s="123">
        <v>201</v>
      </c>
    </row>
    <row r="767" spans="1:2">
      <c r="A767" s="122">
        <v>39295</v>
      </c>
      <c r="B767" s="123">
        <v>206</v>
      </c>
    </row>
    <row r="768" spans="1:2">
      <c r="A768" s="122">
        <v>39294</v>
      </c>
      <c r="B768" s="123">
        <v>208</v>
      </c>
    </row>
    <row r="769" spans="1:2">
      <c r="A769" s="122">
        <v>39293</v>
      </c>
      <c r="B769" s="123">
        <v>207</v>
      </c>
    </row>
    <row r="770" spans="1:2">
      <c r="A770" s="122">
        <v>39290</v>
      </c>
      <c r="B770" s="123">
        <v>212</v>
      </c>
    </row>
    <row r="771" spans="1:2">
      <c r="A771" s="122">
        <v>39289</v>
      </c>
      <c r="B771" s="123">
        <v>222</v>
      </c>
    </row>
    <row r="772" spans="1:2">
      <c r="A772" s="122">
        <v>39288</v>
      </c>
      <c r="B772" s="123">
        <v>183</v>
      </c>
    </row>
    <row r="773" spans="1:2">
      <c r="A773" s="122">
        <v>39287</v>
      </c>
      <c r="B773" s="123">
        <v>176</v>
      </c>
    </row>
    <row r="774" spans="1:2">
      <c r="A774" s="122">
        <v>39286</v>
      </c>
      <c r="B774" s="123">
        <v>169</v>
      </c>
    </row>
    <row r="775" spans="1:2">
      <c r="A775" s="122">
        <v>39283</v>
      </c>
      <c r="B775" s="123">
        <v>167</v>
      </c>
    </row>
    <row r="776" spans="1:2">
      <c r="A776" s="122">
        <v>39282</v>
      </c>
      <c r="B776" s="123">
        <v>160</v>
      </c>
    </row>
    <row r="777" spans="1:2">
      <c r="A777" s="122">
        <v>39281</v>
      </c>
      <c r="B777" s="123">
        <v>162</v>
      </c>
    </row>
    <row r="778" spans="1:2">
      <c r="A778" s="122">
        <v>39280</v>
      </c>
      <c r="B778" s="123">
        <v>155</v>
      </c>
    </row>
    <row r="779" spans="1:2">
      <c r="A779" s="122">
        <v>39279</v>
      </c>
      <c r="B779" s="123">
        <v>158</v>
      </c>
    </row>
    <row r="780" spans="1:2">
      <c r="A780" s="122">
        <v>39276</v>
      </c>
      <c r="B780" s="123">
        <v>154</v>
      </c>
    </row>
    <row r="781" spans="1:2">
      <c r="A781" s="122">
        <v>39275</v>
      </c>
      <c r="B781" s="123">
        <v>151</v>
      </c>
    </row>
    <row r="782" spans="1:2">
      <c r="A782" s="122">
        <v>39274</v>
      </c>
      <c r="B782" s="123">
        <v>154</v>
      </c>
    </row>
    <row r="783" spans="1:2">
      <c r="A783" s="122">
        <v>39273</v>
      </c>
      <c r="B783" s="123">
        <v>158</v>
      </c>
    </row>
    <row r="784" spans="1:2">
      <c r="A784" s="122">
        <v>39272</v>
      </c>
      <c r="B784" s="123">
        <v>148</v>
      </c>
    </row>
    <row r="785" spans="1:2">
      <c r="A785" s="122">
        <v>39269</v>
      </c>
      <c r="B785" s="123">
        <v>147</v>
      </c>
    </row>
    <row r="786" spans="1:2">
      <c r="A786" s="122">
        <v>39268</v>
      </c>
      <c r="B786" s="123">
        <v>153</v>
      </c>
    </row>
    <row r="787" spans="1:2">
      <c r="A787" s="122">
        <v>39266</v>
      </c>
      <c r="B787" s="123">
        <v>157</v>
      </c>
    </row>
    <row r="788" spans="1:2">
      <c r="A788" s="122">
        <v>39265</v>
      </c>
      <c r="B788" s="123">
        <v>157</v>
      </c>
    </row>
    <row r="789" spans="1:2">
      <c r="A789" s="122">
        <v>39262</v>
      </c>
      <c r="B789" s="123">
        <v>160</v>
      </c>
    </row>
    <row r="790" spans="1:2">
      <c r="A790" s="122">
        <v>39261</v>
      </c>
      <c r="B790" s="123">
        <v>151</v>
      </c>
    </row>
    <row r="791" spans="1:2">
      <c r="A791" s="122">
        <v>39260</v>
      </c>
      <c r="B791" s="123">
        <v>158</v>
      </c>
    </row>
    <row r="792" spans="1:2">
      <c r="A792" s="122">
        <v>39259</v>
      </c>
      <c r="B792" s="123">
        <v>157</v>
      </c>
    </row>
    <row r="793" spans="1:2">
      <c r="A793" s="122">
        <v>39258</v>
      </c>
      <c r="B793" s="123">
        <v>154</v>
      </c>
    </row>
    <row r="794" spans="1:2">
      <c r="A794" s="122">
        <v>39255</v>
      </c>
      <c r="B794" s="123">
        <v>147</v>
      </c>
    </row>
    <row r="795" spans="1:2">
      <c r="A795" s="122">
        <v>39254</v>
      </c>
      <c r="B795" s="123">
        <v>145</v>
      </c>
    </row>
    <row r="796" spans="1:2">
      <c r="A796" s="122">
        <v>39253</v>
      </c>
      <c r="B796" s="123">
        <v>142</v>
      </c>
    </row>
    <row r="797" spans="1:2">
      <c r="A797" s="122">
        <v>39252</v>
      </c>
      <c r="B797" s="123">
        <v>143</v>
      </c>
    </row>
    <row r="798" spans="1:2">
      <c r="A798" s="122">
        <v>39251</v>
      </c>
      <c r="B798" s="123">
        <v>138</v>
      </c>
    </row>
    <row r="799" spans="1:2">
      <c r="A799" s="122">
        <v>39248</v>
      </c>
      <c r="B799" s="123">
        <v>141</v>
      </c>
    </row>
    <row r="800" spans="1:2">
      <c r="A800" s="122">
        <v>39247</v>
      </c>
      <c r="B800" s="123">
        <v>148</v>
      </c>
    </row>
    <row r="801" spans="1:2">
      <c r="A801" s="122">
        <v>39246</v>
      </c>
      <c r="B801" s="123">
        <v>151</v>
      </c>
    </row>
    <row r="802" spans="1:2">
      <c r="A802" s="122">
        <v>39245</v>
      </c>
      <c r="B802" s="123">
        <v>143</v>
      </c>
    </row>
    <row r="803" spans="1:2">
      <c r="A803" s="122">
        <v>39244</v>
      </c>
      <c r="B803" s="123">
        <v>146</v>
      </c>
    </row>
    <row r="804" spans="1:2">
      <c r="A804" s="122">
        <v>39241</v>
      </c>
      <c r="B804" s="123">
        <v>146</v>
      </c>
    </row>
    <row r="805" spans="1:2">
      <c r="A805" s="122">
        <v>39239</v>
      </c>
      <c r="B805" s="123">
        <v>146</v>
      </c>
    </row>
    <row r="806" spans="1:2">
      <c r="A806" s="122">
        <v>39238</v>
      </c>
      <c r="B806" s="123">
        <v>144</v>
      </c>
    </row>
    <row r="807" spans="1:2">
      <c r="A807" s="122">
        <v>39237</v>
      </c>
      <c r="B807" s="123">
        <v>144</v>
      </c>
    </row>
    <row r="808" spans="1:2">
      <c r="A808" s="122">
        <v>39234</v>
      </c>
      <c r="B808" s="123">
        <v>139</v>
      </c>
    </row>
    <row r="809" spans="1:2">
      <c r="A809" s="122">
        <v>39233</v>
      </c>
      <c r="B809" s="123">
        <v>142</v>
      </c>
    </row>
    <row r="810" spans="1:2">
      <c r="A810" s="122">
        <v>39232</v>
      </c>
      <c r="B810" s="123">
        <v>146</v>
      </c>
    </row>
    <row r="811" spans="1:2">
      <c r="A811" s="122">
        <v>39231</v>
      </c>
      <c r="B811" s="123">
        <v>142</v>
      </c>
    </row>
    <row r="812" spans="1:2">
      <c r="A812" s="122">
        <v>39227</v>
      </c>
      <c r="B812" s="123">
        <v>140</v>
      </c>
    </row>
    <row r="813" spans="1:2">
      <c r="A813" s="122">
        <v>39226</v>
      </c>
      <c r="B813" s="123">
        <v>143</v>
      </c>
    </row>
    <row r="814" spans="1:2">
      <c r="A814" s="122">
        <v>39225</v>
      </c>
      <c r="B814" s="123">
        <v>139</v>
      </c>
    </row>
    <row r="815" spans="1:2">
      <c r="A815" s="122">
        <v>39224</v>
      </c>
      <c r="B815" s="123">
        <v>139</v>
      </c>
    </row>
    <row r="816" spans="1:2">
      <c r="A816" s="122">
        <v>39223</v>
      </c>
      <c r="B816" s="123">
        <v>143</v>
      </c>
    </row>
    <row r="817" spans="1:2">
      <c r="A817" s="122">
        <v>39220</v>
      </c>
      <c r="B817" s="123">
        <v>141</v>
      </c>
    </row>
    <row r="818" spans="1:2">
      <c r="A818" s="122">
        <v>39219</v>
      </c>
      <c r="B818" s="123">
        <v>145</v>
      </c>
    </row>
    <row r="819" spans="1:2">
      <c r="A819" s="122">
        <v>39218</v>
      </c>
      <c r="B819" s="123">
        <v>148</v>
      </c>
    </row>
    <row r="820" spans="1:2">
      <c r="A820" s="122">
        <v>39217</v>
      </c>
      <c r="B820" s="123">
        <v>150</v>
      </c>
    </row>
    <row r="821" spans="1:2">
      <c r="A821" s="122">
        <v>39216</v>
      </c>
      <c r="B821" s="123">
        <v>152</v>
      </c>
    </row>
    <row r="822" spans="1:2">
      <c r="A822" s="122">
        <v>39213</v>
      </c>
      <c r="B822" s="123">
        <v>152</v>
      </c>
    </row>
    <row r="823" spans="1:2">
      <c r="A823" s="122">
        <v>39212</v>
      </c>
      <c r="B823" s="123">
        <v>154</v>
      </c>
    </row>
    <row r="824" spans="1:2">
      <c r="A824" s="122">
        <v>39211</v>
      </c>
      <c r="B824" s="123">
        <v>152</v>
      </c>
    </row>
    <row r="825" spans="1:2">
      <c r="A825" s="122">
        <v>39210</v>
      </c>
      <c r="B825" s="123">
        <v>155</v>
      </c>
    </row>
    <row r="826" spans="1:2">
      <c r="A826" s="122">
        <v>39209</v>
      </c>
      <c r="B826" s="123">
        <v>156</v>
      </c>
    </row>
    <row r="827" spans="1:2">
      <c r="A827" s="122">
        <v>39206</v>
      </c>
      <c r="B827" s="123">
        <v>157</v>
      </c>
    </row>
    <row r="828" spans="1:2">
      <c r="A828" s="122">
        <v>39205</v>
      </c>
      <c r="B828" s="123">
        <v>152</v>
      </c>
    </row>
    <row r="829" spans="1:2">
      <c r="A829" s="122">
        <v>39204</v>
      </c>
      <c r="B829" s="123">
        <v>153</v>
      </c>
    </row>
    <row r="830" spans="1:2">
      <c r="A830" s="122">
        <v>39202</v>
      </c>
      <c r="B830" s="123">
        <v>156</v>
      </c>
    </row>
    <row r="831" spans="1:2">
      <c r="A831" s="122">
        <v>39199</v>
      </c>
      <c r="B831" s="123">
        <v>148</v>
      </c>
    </row>
    <row r="832" spans="1:2">
      <c r="A832" s="122">
        <v>39198</v>
      </c>
      <c r="B832" s="123">
        <v>148</v>
      </c>
    </row>
    <row r="833" spans="1:2">
      <c r="A833" s="122">
        <v>39197</v>
      </c>
      <c r="B833" s="123">
        <v>148</v>
      </c>
    </row>
    <row r="834" spans="1:2">
      <c r="A834" s="122">
        <v>39196</v>
      </c>
      <c r="B834" s="123">
        <v>149</v>
      </c>
    </row>
    <row r="835" spans="1:2">
      <c r="A835" s="122">
        <v>39195</v>
      </c>
      <c r="B835" s="123">
        <v>148</v>
      </c>
    </row>
    <row r="836" spans="1:2">
      <c r="A836" s="122">
        <v>39192</v>
      </c>
      <c r="B836" s="123">
        <v>146</v>
      </c>
    </row>
    <row r="837" spans="1:2">
      <c r="A837" s="122">
        <v>39191</v>
      </c>
      <c r="B837" s="123">
        <v>148</v>
      </c>
    </row>
    <row r="838" spans="1:2">
      <c r="A838" s="122">
        <v>39190</v>
      </c>
      <c r="B838" s="123">
        <v>153</v>
      </c>
    </row>
    <row r="839" spans="1:2">
      <c r="A839" s="122">
        <v>39189</v>
      </c>
      <c r="B839" s="123">
        <v>155</v>
      </c>
    </row>
    <row r="840" spans="1:2">
      <c r="A840" s="122">
        <v>39188</v>
      </c>
      <c r="B840" s="123">
        <v>154</v>
      </c>
    </row>
    <row r="841" spans="1:2">
      <c r="A841" s="122">
        <v>39185</v>
      </c>
      <c r="B841" s="123">
        <v>154</v>
      </c>
    </row>
    <row r="842" spans="1:2">
      <c r="A842" s="122">
        <v>39184</v>
      </c>
      <c r="B842" s="123">
        <v>157</v>
      </c>
    </row>
    <row r="843" spans="1:2">
      <c r="A843" s="122">
        <v>39183</v>
      </c>
      <c r="B843" s="123">
        <v>156</v>
      </c>
    </row>
    <row r="844" spans="1:2">
      <c r="A844" s="122">
        <v>39182</v>
      </c>
      <c r="B844" s="123">
        <v>158</v>
      </c>
    </row>
    <row r="845" spans="1:2">
      <c r="A845" s="122">
        <v>39181</v>
      </c>
      <c r="B845" s="123">
        <v>156</v>
      </c>
    </row>
    <row r="846" spans="1:2">
      <c r="A846" s="122">
        <v>39177</v>
      </c>
      <c r="B846" s="123">
        <v>164</v>
      </c>
    </row>
    <row r="847" spans="1:2">
      <c r="A847" s="122">
        <v>39176</v>
      </c>
      <c r="B847" s="123">
        <v>165</v>
      </c>
    </row>
    <row r="848" spans="1:2">
      <c r="A848" s="122">
        <v>39175</v>
      </c>
      <c r="B848" s="123">
        <v>164</v>
      </c>
    </row>
    <row r="849" spans="1:2">
      <c r="A849" s="122">
        <v>39174</v>
      </c>
      <c r="B849" s="123">
        <v>167</v>
      </c>
    </row>
    <row r="850" spans="1:2">
      <c r="A850" s="122">
        <v>39171</v>
      </c>
      <c r="B850" s="123">
        <v>170</v>
      </c>
    </row>
    <row r="851" spans="1:2">
      <c r="A851" s="122">
        <v>39170</v>
      </c>
      <c r="B851" s="123">
        <v>172</v>
      </c>
    </row>
    <row r="852" spans="1:2">
      <c r="A852" s="122">
        <v>39169</v>
      </c>
      <c r="B852" s="123">
        <v>173</v>
      </c>
    </row>
    <row r="853" spans="1:2">
      <c r="A853" s="122">
        <v>39168</v>
      </c>
      <c r="B853" s="123">
        <v>174</v>
      </c>
    </row>
    <row r="854" spans="1:2">
      <c r="A854" s="122">
        <v>39167</v>
      </c>
      <c r="B854" s="123">
        <v>175</v>
      </c>
    </row>
    <row r="855" spans="1:2">
      <c r="A855" s="122">
        <v>39164</v>
      </c>
      <c r="B855" s="123">
        <v>175</v>
      </c>
    </row>
    <row r="856" spans="1:2">
      <c r="A856" s="122">
        <v>39163</v>
      </c>
      <c r="B856" s="123">
        <v>181</v>
      </c>
    </row>
    <row r="857" spans="1:2">
      <c r="A857" s="122">
        <v>39162</v>
      </c>
      <c r="B857" s="123">
        <v>186</v>
      </c>
    </row>
    <row r="858" spans="1:2">
      <c r="A858" s="122">
        <v>39161</v>
      </c>
      <c r="B858" s="123">
        <v>186</v>
      </c>
    </row>
    <row r="859" spans="1:2">
      <c r="A859" s="122">
        <v>39160</v>
      </c>
      <c r="B859" s="123">
        <v>191</v>
      </c>
    </row>
    <row r="860" spans="1:2">
      <c r="A860" s="122">
        <v>39157</v>
      </c>
      <c r="B860" s="123">
        <v>193</v>
      </c>
    </row>
    <row r="861" spans="1:2">
      <c r="A861" s="122">
        <v>39156</v>
      </c>
      <c r="B861" s="123">
        <v>194</v>
      </c>
    </row>
    <row r="862" spans="1:2">
      <c r="A862" s="122">
        <v>39155</v>
      </c>
      <c r="B862" s="123">
        <v>198</v>
      </c>
    </row>
    <row r="863" spans="1:2">
      <c r="A863" s="122">
        <v>39154</v>
      </c>
      <c r="B863" s="123">
        <v>191</v>
      </c>
    </row>
    <row r="864" spans="1:2">
      <c r="A864" s="122">
        <v>39153</v>
      </c>
      <c r="B864" s="123">
        <v>190</v>
      </c>
    </row>
    <row r="865" spans="1:2">
      <c r="A865" s="122">
        <v>39150</v>
      </c>
      <c r="B865" s="123">
        <v>197</v>
      </c>
    </row>
    <row r="866" spans="1:2">
      <c r="A866" s="122">
        <v>39149</v>
      </c>
      <c r="B866" s="123">
        <v>199</v>
      </c>
    </row>
    <row r="867" spans="1:2">
      <c r="A867" s="122">
        <v>39148</v>
      </c>
      <c r="B867" s="123">
        <v>197</v>
      </c>
    </row>
    <row r="868" spans="1:2">
      <c r="A868" s="122">
        <v>39147</v>
      </c>
      <c r="B868" s="123">
        <v>201</v>
      </c>
    </row>
    <row r="869" spans="1:2">
      <c r="A869" s="122">
        <v>39146</v>
      </c>
      <c r="B869" s="123">
        <v>201</v>
      </c>
    </row>
    <row r="870" spans="1:2">
      <c r="A870" s="122">
        <v>39143</v>
      </c>
      <c r="B870" s="123">
        <v>195</v>
      </c>
    </row>
    <row r="871" spans="1:2">
      <c r="A871" s="122">
        <v>39142</v>
      </c>
      <c r="B871" s="123">
        <v>195</v>
      </c>
    </row>
    <row r="872" spans="1:2">
      <c r="A872" s="122">
        <v>39141</v>
      </c>
      <c r="B872" s="123">
        <v>204</v>
      </c>
    </row>
    <row r="873" spans="1:2">
      <c r="A873" s="122">
        <v>39140</v>
      </c>
      <c r="B873" s="123">
        <v>182</v>
      </c>
    </row>
    <row r="874" spans="1:2">
      <c r="A874" s="122">
        <v>39139</v>
      </c>
      <c r="B874" s="123">
        <v>179</v>
      </c>
    </row>
    <row r="875" spans="1:2">
      <c r="A875" s="122">
        <v>39136</v>
      </c>
      <c r="B875" s="123">
        <v>176</v>
      </c>
    </row>
    <row r="876" spans="1:2">
      <c r="A876" s="122">
        <v>39135</v>
      </c>
      <c r="B876" s="123">
        <v>179</v>
      </c>
    </row>
    <row r="877" spans="1:2">
      <c r="A877" s="122">
        <v>39134</v>
      </c>
      <c r="B877" s="123">
        <v>181</v>
      </c>
    </row>
    <row r="878" spans="1:2">
      <c r="A878" s="122">
        <v>39129</v>
      </c>
      <c r="B878" s="123">
        <v>182</v>
      </c>
    </row>
    <row r="879" spans="1:2">
      <c r="A879" s="122">
        <v>39128</v>
      </c>
      <c r="B879" s="123">
        <v>180</v>
      </c>
    </row>
    <row r="880" spans="1:2">
      <c r="A880" s="122">
        <v>39127</v>
      </c>
      <c r="B880" s="123">
        <v>181</v>
      </c>
    </row>
    <row r="881" spans="1:2">
      <c r="A881" s="122">
        <v>39126</v>
      </c>
      <c r="B881" s="123">
        <v>177</v>
      </c>
    </row>
    <row r="882" spans="1:2">
      <c r="A882" s="122">
        <v>39125</v>
      </c>
      <c r="B882" s="123">
        <v>182</v>
      </c>
    </row>
    <row r="883" spans="1:2">
      <c r="A883" s="122">
        <v>39122</v>
      </c>
      <c r="B883" s="123">
        <v>184</v>
      </c>
    </row>
    <row r="884" spans="1:2">
      <c r="A884" s="122">
        <v>39121</v>
      </c>
      <c r="B884" s="123">
        <v>186</v>
      </c>
    </row>
    <row r="885" spans="1:2">
      <c r="A885" s="122">
        <v>39120</v>
      </c>
      <c r="B885" s="123">
        <v>186</v>
      </c>
    </row>
    <row r="886" spans="1:2">
      <c r="A886" s="122">
        <v>39119</v>
      </c>
      <c r="B886" s="123">
        <v>181</v>
      </c>
    </row>
    <row r="887" spans="1:2">
      <c r="A887" s="122">
        <v>39118</v>
      </c>
      <c r="B887" s="123">
        <v>182</v>
      </c>
    </row>
    <row r="888" spans="1:2">
      <c r="A888" s="122">
        <v>39115</v>
      </c>
      <c r="B888" s="123">
        <v>182</v>
      </c>
    </row>
    <row r="889" spans="1:2">
      <c r="A889" s="122">
        <v>39114</v>
      </c>
      <c r="B889" s="123">
        <v>182</v>
      </c>
    </row>
    <row r="890" spans="1:2">
      <c r="A890" s="122">
        <v>39113</v>
      </c>
      <c r="B890" s="123">
        <v>190</v>
      </c>
    </row>
    <row r="891" spans="1:2">
      <c r="A891" s="122">
        <v>39112</v>
      </c>
      <c r="B891" s="123">
        <v>190</v>
      </c>
    </row>
    <row r="892" spans="1:2">
      <c r="A892" s="122">
        <v>39111</v>
      </c>
      <c r="B892" s="123">
        <v>190</v>
      </c>
    </row>
    <row r="893" spans="1:2">
      <c r="A893" s="122">
        <v>39108</v>
      </c>
      <c r="B893" s="123">
        <v>186</v>
      </c>
    </row>
    <row r="894" spans="1:2">
      <c r="A894" s="122">
        <v>39107</v>
      </c>
      <c r="B894" s="123">
        <v>184</v>
      </c>
    </row>
    <row r="895" spans="1:2">
      <c r="A895" s="122">
        <v>39106</v>
      </c>
      <c r="B895" s="123">
        <v>185</v>
      </c>
    </row>
    <row r="896" spans="1:2">
      <c r="A896" s="122">
        <v>39105</v>
      </c>
      <c r="B896" s="123">
        <v>185</v>
      </c>
    </row>
    <row r="897" spans="1:2">
      <c r="A897" s="122">
        <v>39104</v>
      </c>
      <c r="B897" s="123">
        <v>188</v>
      </c>
    </row>
    <row r="898" spans="1:2">
      <c r="A898" s="122">
        <v>39101</v>
      </c>
      <c r="B898" s="123">
        <v>187</v>
      </c>
    </row>
    <row r="899" spans="1:2">
      <c r="A899" s="122">
        <v>39100</v>
      </c>
      <c r="B899" s="123">
        <v>190</v>
      </c>
    </row>
    <row r="900" spans="1:2">
      <c r="A900" s="122">
        <v>39099</v>
      </c>
      <c r="B900" s="123">
        <v>186</v>
      </c>
    </row>
    <row r="901" spans="1:2">
      <c r="A901" s="122">
        <v>39094</v>
      </c>
      <c r="B901" s="123">
        <v>192</v>
      </c>
    </row>
    <row r="902" spans="1:2">
      <c r="A902" s="122">
        <v>39093</v>
      </c>
      <c r="B902" s="123">
        <v>193</v>
      </c>
    </row>
    <row r="903" spans="1:2">
      <c r="A903" s="122">
        <v>39092</v>
      </c>
      <c r="B903" s="123">
        <v>196</v>
      </c>
    </row>
    <row r="904" spans="1:2">
      <c r="A904" s="122">
        <v>39091</v>
      </c>
      <c r="B904" s="123">
        <v>199</v>
      </c>
    </row>
    <row r="905" spans="1:2">
      <c r="A905" s="122">
        <v>39090</v>
      </c>
      <c r="B905" s="123">
        <v>200</v>
      </c>
    </row>
    <row r="906" spans="1:2">
      <c r="A906" s="122">
        <v>39087</v>
      </c>
      <c r="B906" s="123">
        <v>197</v>
      </c>
    </row>
    <row r="907" spans="1:2">
      <c r="A907" s="122">
        <v>39086</v>
      </c>
      <c r="B907" s="123">
        <v>198</v>
      </c>
    </row>
    <row r="908" spans="1:2">
      <c r="A908" s="122">
        <v>39085</v>
      </c>
      <c r="B908" s="123">
        <v>199</v>
      </c>
    </row>
    <row r="909" spans="1:2">
      <c r="A909" s="122">
        <v>39084</v>
      </c>
      <c r="B909" s="123">
        <v>194</v>
      </c>
    </row>
    <row r="910" spans="1:2">
      <c r="A910" s="122">
        <v>39079</v>
      </c>
      <c r="B910" s="123">
        <v>194</v>
      </c>
    </row>
    <row r="911" spans="1:2">
      <c r="A911" s="122">
        <v>39078</v>
      </c>
      <c r="B911" s="123">
        <v>192</v>
      </c>
    </row>
    <row r="912" spans="1:2">
      <c r="A912" s="122">
        <v>39077</v>
      </c>
      <c r="B912" s="123">
        <v>196</v>
      </c>
    </row>
    <row r="913" spans="1:2">
      <c r="A913" s="122">
        <v>39073</v>
      </c>
      <c r="B913" s="123">
        <v>200</v>
      </c>
    </row>
    <row r="914" spans="1:2">
      <c r="A914" s="122">
        <v>39072</v>
      </c>
      <c r="B914" s="123">
        <v>198</v>
      </c>
    </row>
    <row r="915" spans="1:2">
      <c r="A915" s="122">
        <v>39071</v>
      </c>
      <c r="B915" s="123">
        <v>201</v>
      </c>
    </row>
    <row r="916" spans="1:2">
      <c r="A916" s="122">
        <v>39070</v>
      </c>
      <c r="B916" s="123">
        <v>201</v>
      </c>
    </row>
    <row r="917" spans="1:2">
      <c r="A917" s="122">
        <v>39069</v>
      </c>
      <c r="B917" s="123">
        <v>200</v>
      </c>
    </row>
    <row r="918" spans="1:2">
      <c r="A918" s="122">
        <v>39066</v>
      </c>
      <c r="B918" s="123">
        <v>203</v>
      </c>
    </row>
    <row r="919" spans="1:2">
      <c r="A919" s="122">
        <v>39065</v>
      </c>
      <c r="B919" s="123">
        <v>202</v>
      </c>
    </row>
    <row r="920" spans="1:2">
      <c r="A920" s="122">
        <v>39064</v>
      </c>
      <c r="B920" s="123">
        <v>203</v>
      </c>
    </row>
    <row r="921" spans="1:2">
      <c r="A921" s="122">
        <v>39063</v>
      </c>
      <c r="B921" s="123">
        <v>206</v>
      </c>
    </row>
    <row r="922" spans="1:2">
      <c r="A922" s="122">
        <v>39062</v>
      </c>
      <c r="B922" s="123">
        <v>213</v>
      </c>
    </row>
    <row r="923" spans="1:2">
      <c r="A923" s="122">
        <v>39059</v>
      </c>
      <c r="B923" s="123">
        <v>210</v>
      </c>
    </row>
    <row r="924" spans="1:2">
      <c r="A924" s="122">
        <v>39058</v>
      </c>
      <c r="B924" s="123">
        <v>210</v>
      </c>
    </row>
    <row r="925" spans="1:2">
      <c r="A925" s="122">
        <v>39057</v>
      </c>
      <c r="B925" s="123">
        <v>216</v>
      </c>
    </row>
    <row r="926" spans="1:2">
      <c r="A926" s="122">
        <v>39056</v>
      </c>
      <c r="B926" s="123">
        <v>216</v>
      </c>
    </row>
    <row r="927" spans="1:2">
      <c r="A927" s="122">
        <v>39055</v>
      </c>
      <c r="B927" s="123">
        <v>218</v>
      </c>
    </row>
    <row r="928" spans="1:2">
      <c r="A928" s="122">
        <v>39052</v>
      </c>
      <c r="B928" s="123">
        <v>224</v>
      </c>
    </row>
    <row r="929" spans="1:2">
      <c r="A929" s="122">
        <v>39051</v>
      </c>
      <c r="B929" s="123">
        <v>229</v>
      </c>
    </row>
    <row r="930" spans="1:2">
      <c r="A930" s="122">
        <v>39050</v>
      </c>
      <c r="B930" s="123">
        <v>223</v>
      </c>
    </row>
    <row r="931" spans="1:2">
      <c r="A931" s="122">
        <v>39049</v>
      </c>
      <c r="B931" s="123">
        <v>222</v>
      </c>
    </row>
    <row r="932" spans="1:2">
      <c r="A932" s="122">
        <v>39048</v>
      </c>
      <c r="B932" s="123">
        <v>230</v>
      </c>
    </row>
    <row r="933" spans="1:2">
      <c r="A933" s="122">
        <v>39045</v>
      </c>
      <c r="B933" s="123">
        <v>229</v>
      </c>
    </row>
    <row r="934" spans="1:2">
      <c r="A934" s="122">
        <v>39043</v>
      </c>
      <c r="B934" s="123">
        <v>223</v>
      </c>
    </row>
    <row r="935" spans="1:2">
      <c r="A935" s="122">
        <v>39042</v>
      </c>
      <c r="B935" s="123">
        <v>221</v>
      </c>
    </row>
    <row r="936" spans="1:2">
      <c r="A936" s="122">
        <v>39041</v>
      </c>
      <c r="B936" s="123">
        <v>220</v>
      </c>
    </row>
    <row r="937" spans="1:2">
      <c r="A937" s="122">
        <v>39038</v>
      </c>
      <c r="B937" s="123">
        <v>219</v>
      </c>
    </row>
    <row r="938" spans="1:2">
      <c r="A938" s="122">
        <v>39037</v>
      </c>
      <c r="B938" s="123">
        <v>219</v>
      </c>
    </row>
    <row r="939" spans="1:2">
      <c r="A939" s="122">
        <v>39036</v>
      </c>
      <c r="B939" s="123">
        <v>214</v>
      </c>
    </row>
    <row r="940" spans="1:2">
      <c r="A940" s="122">
        <v>39035</v>
      </c>
      <c r="B940" s="123">
        <v>216</v>
      </c>
    </row>
    <row r="941" spans="1:2">
      <c r="A941" s="122">
        <v>39034</v>
      </c>
      <c r="B941" s="123">
        <v>218</v>
      </c>
    </row>
    <row r="942" spans="1:2">
      <c r="A942" s="122">
        <v>39031</v>
      </c>
      <c r="B942" s="123">
        <v>220</v>
      </c>
    </row>
    <row r="943" spans="1:2">
      <c r="A943" s="122">
        <v>39030</v>
      </c>
      <c r="B943" s="123">
        <v>221</v>
      </c>
    </row>
    <row r="944" spans="1:2">
      <c r="A944" s="122">
        <v>39029</v>
      </c>
      <c r="B944" s="123">
        <v>219</v>
      </c>
    </row>
    <row r="945" spans="1:2">
      <c r="A945" s="122">
        <v>39028</v>
      </c>
      <c r="B945" s="123">
        <v>217</v>
      </c>
    </row>
    <row r="946" spans="1:2">
      <c r="A946" s="122">
        <v>39027</v>
      </c>
      <c r="B946" s="123">
        <v>216</v>
      </c>
    </row>
    <row r="947" spans="1:2">
      <c r="A947" s="122">
        <v>39024</v>
      </c>
      <c r="B947" s="123">
        <v>212</v>
      </c>
    </row>
    <row r="948" spans="1:2">
      <c r="A948" s="122">
        <v>39022</v>
      </c>
      <c r="B948" s="123">
        <v>213</v>
      </c>
    </row>
    <row r="949" spans="1:2">
      <c r="A949" s="122">
        <v>39021</v>
      </c>
      <c r="B949" s="123">
        <v>224</v>
      </c>
    </row>
    <row r="950" spans="1:2">
      <c r="A950" s="122">
        <v>39020</v>
      </c>
      <c r="B950" s="123">
        <v>223</v>
      </c>
    </row>
    <row r="951" spans="1:2">
      <c r="A951" s="122">
        <v>39017</v>
      </c>
      <c r="B951" s="123">
        <v>218</v>
      </c>
    </row>
    <row r="952" spans="1:2">
      <c r="A952" s="122">
        <v>39016</v>
      </c>
      <c r="B952" s="123">
        <v>215</v>
      </c>
    </row>
    <row r="953" spans="1:2">
      <c r="A953" s="122">
        <v>39015</v>
      </c>
      <c r="B953" s="123">
        <v>213</v>
      </c>
    </row>
    <row r="954" spans="1:2">
      <c r="A954" s="122">
        <v>39014</v>
      </c>
      <c r="B954" s="123">
        <v>212</v>
      </c>
    </row>
    <row r="955" spans="1:2">
      <c r="A955" s="122">
        <v>39013</v>
      </c>
      <c r="B955" s="123">
        <v>212</v>
      </c>
    </row>
    <row r="956" spans="1:2">
      <c r="A956" s="122">
        <v>39010</v>
      </c>
      <c r="B956" s="123">
        <v>211</v>
      </c>
    </row>
    <row r="957" spans="1:2">
      <c r="A957" s="122">
        <v>39009</v>
      </c>
      <c r="B957" s="123">
        <v>212</v>
      </c>
    </row>
    <row r="958" spans="1:2">
      <c r="A958" s="122">
        <v>39008</v>
      </c>
      <c r="B958" s="123">
        <v>210</v>
      </c>
    </row>
    <row r="959" spans="1:2">
      <c r="A959" s="122">
        <v>39007</v>
      </c>
      <c r="B959" s="123">
        <v>211</v>
      </c>
    </row>
    <row r="960" spans="1:2">
      <c r="A960" s="122">
        <v>39006</v>
      </c>
      <c r="B960" s="123">
        <v>213</v>
      </c>
    </row>
    <row r="961" spans="1:2">
      <c r="A961" s="122">
        <v>39003</v>
      </c>
      <c r="B961" s="123">
        <v>210</v>
      </c>
    </row>
    <row r="962" spans="1:2">
      <c r="A962" s="122">
        <v>39002</v>
      </c>
      <c r="B962" s="123">
        <v>210</v>
      </c>
    </row>
    <row r="963" spans="1:2">
      <c r="A963" s="122">
        <v>39001</v>
      </c>
      <c r="B963" s="123">
        <v>212</v>
      </c>
    </row>
    <row r="964" spans="1:2">
      <c r="A964" s="122">
        <v>39000</v>
      </c>
      <c r="B964" s="123">
        <v>216</v>
      </c>
    </row>
    <row r="965" spans="1:2">
      <c r="A965" s="122">
        <v>38996</v>
      </c>
      <c r="B965" s="123">
        <v>217</v>
      </c>
    </row>
    <row r="966" spans="1:2">
      <c r="A966" s="122">
        <v>38995</v>
      </c>
      <c r="B966" s="123">
        <v>223</v>
      </c>
    </row>
    <row r="967" spans="1:2">
      <c r="A967" s="122">
        <v>38994</v>
      </c>
      <c r="B967" s="123">
        <v>228</v>
      </c>
    </row>
    <row r="968" spans="1:2">
      <c r="A968" s="122">
        <v>38993</v>
      </c>
      <c r="B968" s="123">
        <v>234</v>
      </c>
    </row>
    <row r="969" spans="1:2">
      <c r="A969" s="122">
        <v>38992</v>
      </c>
      <c r="B969" s="123">
        <v>236</v>
      </c>
    </row>
    <row r="970" spans="1:2">
      <c r="A970" s="122">
        <v>38989</v>
      </c>
      <c r="B970" s="123">
        <v>231</v>
      </c>
    </row>
    <row r="971" spans="1:2">
      <c r="A971" s="122">
        <v>38988</v>
      </c>
      <c r="B971" s="123">
        <v>233</v>
      </c>
    </row>
    <row r="972" spans="1:2">
      <c r="A972" s="122">
        <v>38987</v>
      </c>
      <c r="B972" s="123">
        <v>233</v>
      </c>
    </row>
    <row r="973" spans="1:2">
      <c r="A973" s="122">
        <v>38986</v>
      </c>
      <c r="B973" s="123">
        <v>240</v>
      </c>
    </row>
    <row r="974" spans="1:2">
      <c r="A974" s="122">
        <v>38985</v>
      </c>
      <c r="B974" s="123">
        <v>244</v>
      </c>
    </row>
    <row r="975" spans="1:2">
      <c r="A975" s="122">
        <v>38982</v>
      </c>
      <c r="B975" s="123">
        <v>250</v>
      </c>
    </row>
    <row r="976" spans="1:2">
      <c r="A976" s="122">
        <v>38981</v>
      </c>
      <c r="B976" s="123">
        <v>252</v>
      </c>
    </row>
    <row r="977" spans="1:2">
      <c r="A977" s="122">
        <v>38980</v>
      </c>
      <c r="B977" s="123">
        <v>244</v>
      </c>
    </row>
    <row r="978" spans="1:2">
      <c r="A978" s="122">
        <v>38979</v>
      </c>
      <c r="B978" s="123">
        <v>228</v>
      </c>
    </row>
    <row r="979" spans="1:2">
      <c r="A979" s="122">
        <v>38978</v>
      </c>
      <c r="B979" s="123">
        <v>226</v>
      </c>
    </row>
    <row r="980" spans="1:2">
      <c r="A980" s="122">
        <v>38975</v>
      </c>
      <c r="B980" s="123">
        <v>218</v>
      </c>
    </row>
    <row r="981" spans="1:2">
      <c r="A981" s="122">
        <v>38974</v>
      </c>
      <c r="B981" s="123">
        <v>220</v>
      </c>
    </row>
    <row r="982" spans="1:2">
      <c r="A982" s="122">
        <v>38973</v>
      </c>
      <c r="B982" s="123">
        <v>223</v>
      </c>
    </row>
    <row r="983" spans="1:2">
      <c r="A983" s="122">
        <v>38972</v>
      </c>
      <c r="B983" s="123">
        <v>225</v>
      </c>
    </row>
    <row r="984" spans="1:2">
      <c r="A984" s="122">
        <v>38971</v>
      </c>
      <c r="B984" s="123">
        <v>225</v>
      </c>
    </row>
    <row r="985" spans="1:2">
      <c r="A985" s="122">
        <v>38968</v>
      </c>
      <c r="B985" s="123">
        <v>224</v>
      </c>
    </row>
    <row r="986" spans="1:2">
      <c r="A986" s="122">
        <v>38967</v>
      </c>
      <c r="B986" s="123">
        <v>223</v>
      </c>
    </row>
    <row r="987" spans="1:2">
      <c r="A987" s="122">
        <v>38966</v>
      </c>
      <c r="B987" s="123">
        <v>221</v>
      </c>
    </row>
    <row r="988" spans="1:2">
      <c r="A988" s="122">
        <v>38965</v>
      </c>
      <c r="B988" s="123">
        <v>218</v>
      </c>
    </row>
    <row r="989" spans="1:2">
      <c r="A989" s="122">
        <v>38961</v>
      </c>
      <c r="B989" s="123">
        <v>214</v>
      </c>
    </row>
    <row r="990" spans="1:2">
      <c r="A990" s="122">
        <v>38960</v>
      </c>
      <c r="B990" s="123">
        <v>223</v>
      </c>
    </row>
    <row r="991" spans="1:2">
      <c r="A991" s="122">
        <v>38959</v>
      </c>
      <c r="B991" s="123">
        <v>223</v>
      </c>
    </row>
    <row r="992" spans="1:2">
      <c r="A992" s="122">
        <v>38958</v>
      </c>
      <c r="B992" s="123">
        <v>225</v>
      </c>
    </row>
    <row r="993" spans="1:2">
      <c r="A993" s="122">
        <v>38957</v>
      </c>
      <c r="B993" s="123">
        <v>229</v>
      </c>
    </row>
    <row r="994" spans="1:2">
      <c r="A994" s="122">
        <v>38954</v>
      </c>
      <c r="B994" s="123">
        <v>227</v>
      </c>
    </row>
    <row r="995" spans="1:2">
      <c r="A995" s="122">
        <v>38953</v>
      </c>
      <c r="B995" s="123">
        <v>230</v>
      </c>
    </row>
    <row r="996" spans="1:2">
      <c r="A996" s="122">
        <v>38952</v>
      </c>
      <c r="B996" s="123">
        <v>226</v>
      </c>
    </row>
    <row r="997" spans="1:2">
      <c r="A997" s="122">
        <v>38951</v>
      </c>
      <c r="B997" s="123">
        <v>223</v>
      </c>
    </row>
    <row r="998" spans="1:2">
      <c r="A998" s="122">
        <v>38950</v>
      </c>
      <c r="B998" s="123">
        <v>219</v>
      </c>
    </row>
    <row r="999" spans="1:2">
      <c r="A999" s="122">
        <v>38947</v>
      </c>
      <c r="B999" s="123">
        <v>217</v>
      </c>
    </row>
    <row r="1000" spans="1:2">
      <c r="A1000" s="122">
        <v>38946</v>
      </c>
      <c r="B1000" s="123">
        <v>216</v>
      </c>
    </row>
    <row r="1001" spans="1:2">
      <c r="A1001" s="122">
        <v>38945</v>
      </c>
      <c r="B1001" s="123">
        <v>210</v>
      </c>
    </row>
    <row r="1002" spans="1:2">
      <c r="A1002" s="122">
        <v>38944</v>
      </c>
      <c r="B1002" s="123">
        <v>210</v>
      </c>
    </row>
    <row r="1003" spans="1:2">
      <c r="A1003" s="122">
        <v>38943</v>
      </c>
      <c r="B1003" s="123">
        <v>210</v>
      </c>
    </row>
    <row r="1004" spans="1:2">
      <c r="A1004" s="122">
        <v>38940</v>
      </c>
      <c r="B1004" s="123">
        <v>206</v>
      </c>
    </row>
    <row r="1005" spans="1:2">
      <c r="A1005" s="122">
        <v>38939</v>
      </c>
      <c r="B1005" s="123">
        <v>209</v>
      </c>
    </row>
    <row r="1006" spans="1:2">
      <c r="A1006" s="122">
        <v>38938</v>
      </c>
      <c r="B1006" s="123">
        <v>210</v>
      </c>
    </row>
    <row r="1007" spans="1:2">
      <c r="A1007" s="122">
        <v>38937</v>
      </c>
      <c r="B1007" s="123">
        <v>208</v>
      </c>
    </row>
    <row r="1008" spans="1:2">
      <c r="A1008" s="122">
        <v>38936</v>
      </c>
      <c r="B1008" s="123">
        <v>208</v>
      </c>
    </row>
    <row r="1009" spans="1:2">
      <c r="A1009" s="122">
        <v>38933</v>
      </c>
      <c r="B1009" s="123">
        <v>218</v>
      </c>
    </row>
    <row r="1010" spans="1:2">
      <c r="A1010" s="122">
        <v>38932</v>
      </c>
      <c r="B1010" s="123">
        <v>220</v>
      </c>
    </row>
    <row r="1011" spans="1:2">
      <c r="A1011" s="122">
        <v>38931</v>
      </c>
      <c r="B1011" s="123">
        <v>221</v>
      </c>
    </row>
    <row r="1012" spans="1:2">
      <c r="A1012" s="122">
        <v>38930</v>
      </c>
      <c r="B1012" s="123">
        <v>221</v>
      </c>
    </row>
    <row r="1013" spans="1:2">
      <c r="A1013" s="122">
        <v>38929</v>
      </c>
      <c r="B1013" s="123">
        <v>224</v>
      </c>
    </row>
    <row r="1014" spans="1:2">
      <c r="A1014" s="122">
        <v>38926</v>
      </c>
      <c r="B1014" s="123">
        <v>223</v>
      </c>
    </row>
    <row r="1015" spans="1:2">
      <c r="A1015" s="122">
        <v>38925</v>
      </c>
      <c r="B1015" s="123">
        <v>222</v>
      </c>
    </row>
    <row r="1016" spans="1:2">
      <c r="A1016" s="122">
        <v>38924</v>
      </c>
      <c r="B1016" s="123">
        <v>222</v>
      </c>
    </row>
    <row r="1017" spans="1:2">
      <c r="A1017" s="122">
        <v>38923</v>
      </c>
      <c r="B1017" s="123">
        <v>227</v>
      </c>
    </row>
    <row r="1018" spans="1:2">
      <c r="A1018" s="122">
        <v>38922</v>
      </c>
      <c r="B1018" s="123">
        <v>229</v>
      </c>
    </row>
    <row r="1019" spans="1:2">
      <c r="A1019" s="122">
        <v>38919</v>
      </c>
      <c r="B1019" s="123">
        <v>231</v>
      </c>
    </row>
    <row r="1020" spans="1:2">
      <c r="A1020" s="122">
        <v>38918</v>
      </c>
      <c r="B1020" s="123">
        <v>236</v>
      </c>
    </row>
    <row r="1021" spans="1:2">
      <c r="A1021" s="122">
        <v>38917</v>
      </c>
      <c r="B1021" s="123">
        <v>237</v>
      </c>
    </row>
    <row r="1022" spans="1:2">
      <c r="A1022" s="122">
        <v>38916</v>
      </c>
      <c r="B1022" s="123">
        <v>236</v>
      </c>
    </row>
    <row r="1023" spans="1:2">
      <c r="A1023" s="122">
        <v>38915</v>
      </c>
      <c r="B1023" s="123">
        <v>242</v>
      </c>
    </row>
    <row r="1024" spans="1:2">
      <c r="A1024" s="122">
        <v>38912</v>
      </c>
      <c r="B1024" s="123">
        <v>251</v>
      </c>
    </row>
    <row r="1025" spans="1:2">
      <c r="A1025" s="122">
        <v>38911</v>
      </c>
      <c r="B1025" s="123">
        <v>255</v>
      </c>
    </row>
    <row r="1026" spans="1:2">
      <c r="A1026" s="122">
        <v>38910</v>
      </c>
      <c r="B1026" s="123">
        <v>254</v>
      </c>
    </row>
    <row r="1027" spans="1:2">
      <c r="A1027" s="122">
        <v>38909</v>
      </c>
      <c r="B1027" s="123">
        <v>248</v>
      </c>
    </row>
    <row r="1028" spans="1:2">
      <c r="A1028" s="122">
        <v>38908</v>
      </c>
      <c r="B1028" s="123">
        <v>245</v>
      </c>
    </row>
    <row r="1029" spans="1:2">
      <c r="A1029" s="122">
        <v>38905</v>
      </c>
      <c r="B1029" s="123">
        <v>243</v>
      </c>
    </row>
    <row r="1030" spans="1:2">
      <c r="A1030" s="122">
        <v>38904</v>
      </c>
      <c r="B1030" s="123">
        <v>245</v>
      </c>
    </row>
    <row r="1031" spans="1:2">
      <c r="A1031" s="122">
        <v>38903</v>
      </c>
      <c r="B1031" s="123">
        <v>243</v>
      </c>
    </row>
    <row r="1032" spans="1:2">
      <c r="A1032" s="122">
        <v>38901</v>
      </c>
      <c r="B1032" s="123">
        <v>248</v>
      </c>
    </row>
    <row r="1033" spans="1:2">
      <c r="A1033" s="122">
        <v>38898</v>
      </c>
      <c r="B1033" s="123">
        <v>247</v>
      </c>
    </row>
    <row r="1034" spans="1:2">
      <c r="A1034" s="122">
        <v>38897</v>
      </c>
      <c r="B1034" s="123">
        <v>254</v>
      </c>
    </row>
    <row r="1035" spans="1:2">
      <c r="A1035" s="122">
        <v>38896</v>
      </c>
      <c r="B1035" s="123">
        <v>254</v>
      </c>
    </row>
    <row r="1036" spans="1:2">
      <c r="A1036" s="122">
        <v>38895</v>
      </c>
      <c r="B1036" s="123">
        <v>260</v>
      </c>
    </row>
    <row r="1037" spans="1:2">
      <c r="A1037" s="122">
        <v>38894</v>
      </c>
      <c r="B1037" s="123">
        <v>269</v>
      </c>
    </row>
    <row r="1038" spans="1:2">
      <c r="A1038" s="122">
        <v>38891</v>
      </c>
      <c r="B1038" s="123">
        <v>261</v>
      </c>
    </row>
    <row r="1039" spans="1:2">
      <c r="A1039" s="122">
        <v>38890</v>
      </c>
      <c r="B1039" s="123">
        <v>258</v>
      </c>
    </row>
    <row r="1040" spans="1:2">
      <c r="A1040" s="122">
        <v>38889</v>
      </c>
      <c r="B1040" s="123">
        <v>258</v>
      </c>
    </row>
    <row r="1041" spans="1:2">
      <c r="A1041" s="122">
        <v>38888</v>
      </c>
      <c r="B1041" s="123">
        <v>257</v>
      </c>
    </row>
    <row r="1042" spans="1:2">
      <c r="A1042" s="122">
        <v>38887</v>
      </c>
      <c r="B1042" s="123">
        <v>254</v>
      </c>
    </row>
    <row r="1043" spans="1:2">
      <c r="A1043" s="122">
        <v>38884</v>
      </c>
      <c r="B1043" s="123">
        <v>257</v>
      </c>
    </row>
    <row r="1044" spans="1:2">
      <c r="A1044" s="122">
        <v>38883</v>
      </c>
      <c r="B1044" s="123">
        <v>255</v>
      </c>
    </row>
    <row r="1045" spans="1:2">
      <c r="A1045" s="122">
        <v>38882</v>
      </c>
      <c r="B1045" s="123">
        <v>253</v>
      </c>
    </row>
    <row r="1046" spans="1:2">
      <c r="A1046" s="122">
        <v>38881</v>
      </c>
      <c r="B1046" s="123">
        <v>265</v>
      </c>
    </row>
    <row r="1047" spans="1:2">
      <c r="A1047" s="122">
        <v>38880</v>
      </c>
      <c r="B1047" s="123">
        <v>276</v>
      </c>
    </row>
    <row r="1048" spans="1:2">
      <c r="A1048" s="122">
        <v>38877</v>
      </c>
      <c r="B1048" s="123">
        <v>267</v>
      </c>
    </row>
    <row r="1049" spans="1:2">
      <c r="A1049" s="122">
        <v>38876</v>
      </c>
      <c r="B1049" s="123">
        <v>263</v>
      </c>
    </row>
    <row r="1050" spans="1:2">
      <c r="A1050" s="122">
        <v>38875</v>
      </c>
      <c r="B1050" s="123">
        <v>270</v>
      </c>
    </row>
    <row r="1051" spans="1:2">
      <c r="A1051" s="122">
        <v>38874</v>
      </c>
      <c r="B1051" s="123">
        <v>262</v>
      </c>
    </row>
    <row r="1052" spans="1:2">
      <c r="A1052" s="122">
        <v>38873</v>
      </c>
      <c r="B1052" s="123">
        <v>269</v>
      </c>
    </row>
    <row r="1053" spans="1:2">
      <c r="A1053" s="122">
        <v>38870</v>
      </c>
      <c r="B1053" s="123">
        <v>264</v>
      </c>
    </row>
    <row r="1054" spans="1:2">
      <c r="A1054" s="122">
        <v>38869</v>
      </c>
      <c r="B1054" s="123">
        <v>275</v>
      </c>
    </row>
    <row r="1055" spans="1:2">
      <c r="A1055" s="122">
        <v>38868</v>
      </c>
      <c r="B1055" s="123">
        <v>266</v>
      </c>
    </row>
    <row r="1056" spans="1:2">
      <c r="A1056" s="122">
        <v>38867</v>
      </c>
      <c r="B1056" s="123">
        <v>273</v>
      </c>
    </row>
    <row r="1057" spans="1:2">
      <c r="A1057" s="122">
        <v>38863</v>
      </c>
      <c r="B1057" s="123">
        <v>278</v>
      </c>
    </row>
    <row r="1058" spans="1:2">
      <c r="A1058" s="122">
        <v>38862</v>
      </c>
      <c r="B1058" s="123">
        <v>269</v>
      </c>
    </row>
    <row r="1059" spans="1:2">
      <c r="A1059" s="122">
        <v>38861</v>
      </c>
      <c r="B1059" s="123">
        <v>270</v>
      </c>
    </row>
    <row r="1060" spans="1:2">
      <c r="A1060" s="122">
        <v>38860</v>
      </c>
      <c r="B1060" s="123">
        <v>289</v>
      </c>
    </row>
    <row r="1061" spans="1:2">
      <c r="A1061" s="122">
        <v>38859</v>
      </c>
      <c r="B1061" s="123">
        <v>276</v>
      </c>
    </row>
    <row r="1062" spans="1:2">
      <c r="A1062" s="122">
        <v>38856</v>
      </c>
      <c r="B1062" s="123">
        <v>279</v>
      </c>
    </row>
    <row r="1063" spans="1:2">
      <c r="A1063" s="122">
        <v>38855</v>
      </c>
      <c r="B1063" s="123">
        <v>265</v>
      </c>
    </row>
    <row r="1064" spans="1:2">
      <c r="A1064" s="122">
        <v>38854</v>
      </c>
      <c r="B1064" s="123">
        <v>260</v>
      </c>
    </row>
    <row r="1065" spans="1:2">
      <c r="A1065" s="122">
        <v>38853</v>
      </c>
      <c r="B1065" s="123">
        <v>255</v>
      </c>
    </row>
    <row r="1066" spans="1:2">
      <c r="A1066" s="122">
        <v>38852</v>
      </c>
      <c r="B1066" s="123">
        <v>242</v>
      </c>
    </row>
    <row r="1067" spans="1:2">
      <c r="A1067" s="122">
        <v>38849</v>
      </c>
      <c r="B1067" s="123">
        <v>251</v>
      </c>
    </row>
    <row r="1068" spans="1:2">
      <c r="A1068" s="122">
        <v>38848</v>
      </c>
      <c r="B1068" s="123">
        <v>234</v>
      </c>
    </row>
    <row r="1069" spans="1:2">
      <c r="A1069" s="122">
        <v>38847</v>
      </c>
      <c r="B1069" s="123">
        <v>222</v>
      </c>
    </row>
    <row r="1070" spans="1:2">
      <c r="A1070" s="122">
        <v>38846</v>
      </c>
      <c r="B1070" s="123">
        <v>218</v>
      </c>
    </row>
    <row r="1071" spans="1:2">
      <c r="A1071" s="122">
        <v>38845</v>
      </c>
      <c r="B1071" s="123">
        <v>219</v>
      </c>
    </row>
    <row r="1072" spans="1:2">
      <c r="A1072" s="122">
        <v>38842</v>
      </c>
      <c r="B1072" s="123">
        <v>217</v>
      </c>
    </row>
    <row r="1073" spans="1:2">
      <c r="A1073" s="122">
        <v>38841</v>
      </c>
      <c r="B1073" s="123">
        <v>216</v>
      </c>
    </row>
    <row r="1074" spans="1:2">
      <c r="A1074" s="122">
        <v>38840</v>
      </c>
      <c r="B1074" s="123">
        <v>215</v>
      </c>
    </row>
    <row r="1075" spans="1:2">
      <c r="A1075" s="122">
        <v>38839</v>
      </c>
      <c r="B1075" s="123">
        <v>215</v>
      </c>
    </row>
    <row r="1076" spans="1:2">
      <c r="A1076" s="122">
        <v>38835</v>
      </c>
      <c r="B1076" s="123">
        <v>214</v>
      </c>
    </row>
    <row r="1077" spans="1:2">
      <c r="A1077" s="122">
        <v>38834</v>
      </c>
      <c r="B1077" s="123">
        <v>218</v>
      </c>
    </row>
    <row r="1078" spans="1:2">
      <c r="A1078" s="122">
        <v>38833</v>
      </c>
      <c r="B1078" s="123">
        <v>222</v>
      </c>
    </row>
    <row r="1079" spans="1:2">
      <c r="A1079" s="122">
        <v>38832</v>
      </c>
      <c r="B1079" s="123">
        <v>226</v>
      </c>
    </row>
    <row r="1080" spans="1:2">
      <c r="A1080" s="122">
        <v>38831</v>
      </c>
      <c r="B1080" s="123">
        <v>228</v>
      </c>
    </row>
    <row r="1081" spans="1:2">
      <c r="A1081" s="122">
        <v>38827</v>
      </c>
      <c r="B1081" s="123">
        <v>231</v>
      </c>
    </row>
    <row r="1082" spans="1:2">
      <c r="A1082" s="122">
        <v>38826</v>
      </c>
      <c r="B1082" s="123">
        <v>228</v>
      </c>
    </row>
    <row r="1083" spans="1:2">
      <c r="A1083" s="122">
        <v>38825</v>
      </c>
      <c r="B1083" s="123">
        <v>226</v>
      </c>
    </row>
    <row r="1084" spans="1:2">
      <c r="A1084" s="122">
        <v>38824</v>
      </c>
      <c r="B1084" s="123">
        <v>234</v>
      </c>
    </row>
    <row r="1085" spans="1:2">
      <c r="A1085" s="122">
        <v>38820</v>
      </c>
      <c r="B1085" s="123">
        <v>241</v>
      </c>
    </row>
    <row r="1086" spans="1:2">
      <c r="A1086" s="122">
        <v>38819</v>
      </c>
      <c r="B1086" s="123">
        <v>238</v>
      </c>
    </row>
    <row r="1087" spans="1:2">
      <c r="A1087" s="122">
        <v>38818</v>
      </c>
      <c r="B1087" s="123">
        <v>241</v>
      </c>
    </row>
    <row r="1088" spans="1:2">
      <c r="A1088" s="122">
        <v>38817</v>
      </c>
      <c r="B1088" s="123">
        <v>247</v>
      </c>
    </row>
    <row r="1089" spans="1:2">
      <c r="A1089" s="122">
        <v>38814</v>
      </c>
      <c r="B1089" s="123">
        <v>245</v>
      </c>
    </row>
    <row r="1090" spans="1:2">
      <c r="A1090" s="122">
        <v>38813</v>
      </c>
      <c r="B1090" s="123">
        <v>244</v>
      </c>
    </row>
    <row r="1091" spans="1:2">
      <c r="A1091" s="122">
        <v>38812</v>
      </c>
      <c r="B1091" s="123">
        <v>239</v>
      </c>
    </row>
    <row r="1092" spans="1:2">
      <c r="A1092" s="122">
        <v>38811</v>
      </c>
      <c r="B1092" s="123">
        <v>239</v>
      </c>
    </row>
    <row r="1093" spans="1:2">
      <c r="A1093" s="122">
        <v>38810</v>
      </c>
      <c r="B1093" s="123">
        <v>235</v>
      </c>
    </row>
    <row r="1094" spans="1:2">
      <c r="A1094" s="122">
        <v>38807</v>
      </c>
      <c r="B1094" s="123">
        <v>236</v>
      </c>
    </row>
    <row r="1095" spans="1:2">
      <c r="A1095" s="122">
        <v>38806</v>
      </c>
      <c r="B1095" s="123">
        <v>235</v>
      </c>
    </row>
    <row r="1096" spans="1:2">
      <c r="A1096" s="122">
        <v>38805</v>
      </c>
      <c r="B1096" s="123">
        <v>234</v>
      </c>
    </row>
    <row r="1097" spans="1:2">
      <c r="A1097" s="122">
        <v>38804</v>
      </c>
      <c r="B1097" s="123">
        <v>235</v>
      </c>
    </row>
    <row r="1098" spans="1:2">
      <c r="A1098" s="122">
        <v>38803</v>
      </c>
      <c r="B1098" s="123">
        <v>236</v>
      </c>
    </row>
    <row r="1099" spans="1:2">
      <c r="A1099" s="122">
        <v>38800</v>
      </c>
      <c r="B1099" s="123">
        <v>234</v>
      </c>
    </row>
    <row r="1100" spans="1:2">
      <c r="A1100" s="122">
        <v>38799</v>
      </c>
      <c r="B1100" s="123">
        <v>230</v>
      </c>
    </row>
    <row r="1101" spans="1:2">
      <c r="A1101" s="122">
        <v>38798</v>
      </c>
      <c r="B1101" s="123">
        <v>229</v>
      </c>
    </row>
    <row r="1102" spans="1:2">
      <c r="A1102" s="122">
        <v>38797</v>
      </c>
      <c r="B1102" s="123">
        <v>231</v>
      </c>
    </row>
    <row r="1103" spans="1:2">
      <c r="A1103" s="122">
        <v>38796</v>
      </c>
      <c r="B1103" s="123">
        <v>228</v>
      </c>
    </row>
    <row r="1104" spans="1:2">
      <c r="A1104" s="122">
        <v>38793</v>
      </c>
      <c r="B1104" s="123">
        <v>225</v>
      </c>
    </row>
    <row r="1105" spans="1:2">
      <c r="A1105" s="122">
        <v>38792</v>
      </c>
      <c r="B1105" s="123">
        <v>224</v>
      </c>
    </row>
    <row r="1106" spans="1:2">
      <c r="A1106" s="122">
        <v>38791</v>
      </c>
      <c r="B1106" s="123">
        <v>225</v>
      </c>
    </row>
    <row r="1107" spans="1:2">
      <c r="A1107" s="122">
        <v>38790</v>
      </c>
      <c r="B1107" s="123">
        <v>232</v>
      </c>
    </row>
    <row r="1108" spans="1:2">
      <c r="A1108" s="122">
        <v>38789</v>
      </c>
      <c r="B1108" s="123">
        <v>229</v>
      </c>
    </row>
    <row r="1109" spans="1:2">
      <c r="A1109" s="122">
        <v>38786</v>
      </c>
      <c r="B1109" s="123">
        <v>230</v>
      </c>
    </row>
    <row r="1110" spans="1:2">
      <c r="A1110" s="122">
        <v>38785</v>
      </c>
      <c r="B1110" s="123">
        <v>236</v>
      </c>
    </row>
    <row r="1111" spans="1:2">
      <c r="A1111" s="122">
        <v>38784</v>
      </c>
      <c r="B1111" s="123">
        <v>237</v>
      </c>
    </row>
    <row r="1112" spans="1:2">
      <c r="A1112" s="122">
        <v>38783</v>
      </c>
      <c r="B1112" s="123">
        <v>235</v>
      </c>
    </row>
    <row r="1113" spans="1:2">
      <c r="A1113" s="122">
        <v>38782</v>
      </c>
      <c r="B1113" s="123">
        <v>223</v>
      </c>
    </row>
    <row r="1114" spans="1:2">
      <c r="A1114" s="122">
        <v>38779</v>
      </c>
      <c r="B1114" s="123">
        <v>218</v>
      </c>
    </row>
    <row r="1115" spans="1:2">
      <c r="A1115" s="122">
        <v>38778</v>
      </c>
      <c r="B1115" s="123">
        <v>217</v>
      </c>
    </row>
    <row r="1116" spans="1:2">
      <c r="A1116" s="122">
        <v>38777</v>
      </c>
      <c r="B1116" s="123">
        <v>216</v>
      </c>
    </row>
    <row r="1117" spans="1:2">
      <c r="A1117" s="122">
        <v>38776</v>
      </c>
      <c r="B1117" s="123">
        <v>221</v>
      </c>
    </row>
    <row r="1118" spans="1:2">
      <c r="A1118" s="122">
        <v>38775</v>
      </c>
      <c r="B1118" s="123">
        <v>215</v>
      </c>
    </row>
    <row r="1119" spans="1:2">
      <c r="A1119" s="122">
        <v>38772</v>
      </c>
      <c r="B1119" s="123">
        <v>222</v>
      </c>
    </row>
    <row r="1120" spans="1:2">
      <c r="A1120" s="122">
        <v>38771</v>
      </c>
      <c r="B1120" s="123">
        <v>224</v>
      </c>
    </row>
    <row r="1121" spans="1:2">
      <c r="A1121" s="122">
        <v>38770</v>
      </c>
      <c r="B1121" s="123">
        <v>232</v>
      </c>
    </row>
    <row r="1122" spans="1:2">
      <c r="A1122" s="122">
        <v>38769</v>
      </c>
      <c r="B1122" s="123">
        <v>230</v>
      </c>
    </row>
    <row r="1123" spans="1:2">
      <c r="A1123" s="122">
        <v>38768</v>
      </c>
      <c r="B1123" s="123">
        <v>229</v>
      </c>
    </row>
    <row r="1124" spans="1:2">
      <c r="A1124" s="122">
        <v>38765</v>
      </c>
      <c r="B1124" s="123">
        <v>229</v>
      </c>
    </row>
    <row r="1125" spans="1:2">
      <c r="A1125" s="122">
        <v>38764</v>
      </c>
      <c r="B1125" s="123">
        <v>229</v>
      </c>
    </row>
    <row r="1126" spans="1:2">
      <c r="A1126" s="122">
        <v>38763</v>
      </c>
      <c r="B1126" s="123">
        <v>231</v>
      </c>
    </row>
    <row r="1127" spans="1:2">
      <c r="A1127" s="122">
        <v>38762</v>
      </c>
      <c r="B1127" s="123">
        <v>228</v>
      </c>
    </row>
    <row r="1128" spans="1:2">
      <c r="A1128" s="122">
        <v>38761</v>
      </c>
      <c r="B1128" s="123">
        <v>231</v>
      </c>
    </row>
    <row r="1129" spans="1:2">
      <c r="A1129" s="122">
        <v>38758</v>
      </c>
      <c r="B1129" s="123">
        <v>230</v>
      </c>
    </row>
    <row r="1130" spans="1:2">
      <c r="A1130" s="122">
        <v>38757</v>
      </c>
      <c r="B1130" s="123">
        <v>256</v>
      </c>
    </row>
    <row r="1131" spans="1:2">
      <c r="A1131" s="122">
        <v>38756</v>
      </c>
      <c r="B1131" s="123">
        <v>258</v>
      </c>
    </row>
    <row r="1132" spans="1:2">
      <c r="A1132" s="122">
        <v>38755</v>
      </c>
      <c r="B1132" s="123">
        <v>261</v>
      </c>
    </row>
    <row r="1133" spans="1:2">
      <c r="A1133" s="122">
        <v>38754</v>
      </c>
      <c r="B1133" s="123">
        <v>259</v>
      </c>
    </row>
    <row r="1134" spans="1:2">
      <c r="A1134" s="122">
        <v>38751</v>
      </c>
      <c r="B1134" s="123">
        <v>262</v>
      </c>
    </row>
    <row r="1135" spans="1:2">
      <c r="A1135" s="122">
        <v>38750</v>
      </c>
      <c r="B1135" s="123">
        <v>264</v>
      </c>
    </row>
    <row r="1136" spans="1:2">
      <c r="A1136" s="122">
        <v>38749</v>
      </c>
      <c r="B1136" s="123">
        <v>262</v>
      </c>
    </row>
    <row r="1137" spans="1:2">
      <c r="A1137" s="122">
        <v>38748</v>
      </c>
      <c r="B1137" s="123">
        <v>266</v>
      </c>
    </row>
    <row r="1138" spans="1:2">
      <c r="A1138" s="122">
        <v>38747</v>
      </c>
      <c r="B1138" s="123">
        <v>261</v>
      </c>
    </row>
    <row r="1139" spans="1:2">
      <c r="A1139" s="122">
        <v>38744</v>
      </c>
      <c r="B1139" s="123">
        <v>260</v>
      </c>
    </row>
    <row r="1140" spans="1:2">
      <c r="A1140" s="122">
        <v>38743</v>
      </c>
      <c r="B1140" s="123">
        <v>265</v>
      </c>
    </row>
    <row r="1141" spans="1:2">
      <c r="A1141" s="122">
        <v>38742</v>
      </c>
      <c r="B1141" s="123">
        <v>270</v>
      </c>
    </row>
    <row r="1142" spans="1:2">
      <c r="A1142" s="122">
        <v>38741</v>
      </c>
      <c r="B1142" s="123">
        <v>273</v>
      </c>
    </row>
    <row r="1143" spans="1:2">
      <c r="A1143" s="122">
        <v>38740</v>
      </c>
      <c r="B1143" s="123">
        <v>278</v>
      </c>
    </row>
    <row r="1144" spans="1:2">
      <c r="A1144" s="122">
        <v>38737</v>
      </c>
      <c r="B1144" s="123">
        <v>279</v>
      </c>
    </row>
    <row r="1145" spans="1:2">
      <c r="A1145" s="122">
        <v>38736</v>
      </c>
      <c r="B1145" s="123">
        <v>282</v>
      </c>
    </row>
    <row r="1146" spans="1:2">
      <c r="A1146" s="122">
        <v>38735</v>
      </c>
      <c r="B1146" s="123">
        <v>291</v>
      </c>
    </row>
    <row r="1147" spans="1:2">
      <c r="A1147" s="122">
        <v>38734</v>
      </c>
      <c r="B1147" s="123">
        <v>292</v>
      </c>
    </row>
    <row r="1148" spans="1:2">
      <c r="A1148" s="122">
        <v>38733</v>
      </c>
      <c r="B1148" s="123">
        <v>289</v>
      </c>
    </row>
    <row r="1149" spans="1:2">
      <c r="A1149" s="122">
        <v>38730</v>
      </c>
      <c r="B1149" s="123">
        <v>289</v>
      </c>
    </row>
    <row r="1150" spans="1:2">
      <c r="A1150" s="122">
        <v>38729</v>
      </c>
      <c r="B1150" s="123">
        <v>289</v>
      </c>
    </row>
    <row r="1151" spans="1:2">
      <c r="A1151" s="122">
        <v>38728</v>
      </c>
      <c r="B1151" s="123">
        <v>279</v>
      </c>
    </row>
    <row r="1152" spans="1:2">
      <c r="A1152" s="122">
        <v>38727</v>
      </c>
      <c r="B1152" s="123">
        <v>285</v>
      </c>
    </row>
    <row r="1153" spans="1:2">
      <c r="A1153" s="122">
        <v>38726</v>
      </c>
      <c r="B1153" s="123">
        <v>283</v>
      </c>
    </row>
    <row r="1154" spans="1:2">
      <c r="A1154" s="122">
        <v>38723</v>
      </c>
      <c r="B1154" s="123">
        <v>285</v>
      </c>
    </row>
    <row r="1155" spans="1:2">
      <c r="A1155" s="122">
        <v>38722</v>
      </c>
      <c r="B1155" s="123">
        <v>296</v>
      </c>
    </row>
    <row r="1156" spans="1:2">
      <c r="A1156" s="122">
        <v>38721</v>
      </c>
      <c r="B1156" s="123">
        <v>294</v>
      </c>
    </row>
    <row r="1157" spans="1:2">
      <c r="A1157" s="122">
        <v>38720</v>
      </c>
      <c r="B1157" s="123">
        <v>302</v>
      </c>
    </row>
    <row r="1158" spans="1:2">
      <c r="A1158" s="122">
        <v>38719</v>
      </c>
      <c r="B1158" s="123">
        <v>311</v>
      </c>
    </row>
    <row r="1159" spans="1:2">
      <c r="A1159" s="122">
        <v>38716</v>
      </c>
      <c r="B1159" s="127">
        <v>311</v>
      </c>
    </row>
    <row r="1160" spans="1:2">
      <c r="A1160" s="122">
        <v>38715</v>
      </c>
      <c r="B1160" s="123">
        <v>306</v>
      </c>
    </row>
    <row r="1161" spans="1:2">
      <c r="A1161" s="122">
        <v>38714</v>
      </c>
      <c r="B1161" s="123">
        <v>307</v>
      </c>
    </row>
    <row r="1162" spans="1:2">
      <c r="A1162" s="122">
        <v>38713</v>
      </c>
      <c r="B1162" s="123">
        <v>304</v>
      </c>
    </row>
    <row r="1163" spans="1:2">
      <c r="A1163" s="122">
        <v>38712</v>
      </c>
      <c r="B1163" s="123">
        <v>306</v>
      </c>
    </row>
    <row r="1164" spans="1:2">
      <c r="A1164" s="122">
        <v>38709</v>
      </c>
      <c r="B1164" s="123">
        <v>306</v>
      </c>
    </row>
    <row r="1165" spans="1:2">
      <c r="A1165" s="122">
        <v>38708</v>
      </c>
      <c r="B1165" s="123">
        <v>303</v>
      </c>
    </row>
    <row r="1166" spans="1:2">
      <c r="A1166" s="122">
        <v>38707</v>
      </c>
      <c r="B1166" s="123">
        <v>306</v>
      </c>
    </row>
    <row r="1167" spans="1:2">
      <c r="A1167" s="122">
        <v>38706</v>
      </c>
      <c r="B1167" s="123">
        <v>314</v>
      </c>
    </row>
    <row r="1168" spans="1:2">
      <c r="A1168" s="122">
        <v>38705</v>
      </c>
      <c r="B1168" s="123">
        <v>317</v>
      </c>
    </row>
    <row r="1169" spans="1:2">
      <c r="A1169" s="122">
        <v>38702</v>
      </c>
      <c r="B1169" s="123">
        <v>317</v>
      </c>
    </row>
    <row r="1170" spans="1:2">
      <c r="A1170" s="122">
        <v>38701</v>
      </c>
      <c r="B1170" s="123">
        <v>313</v>
      </c>
    </row>
    <row r="1171" spans="1:2">
      <c r="A1171" s="122">
        <v>38700</v>
      </c>
      <c r="B1171" s="123">
        <v>311</v>
      </c>
    </row>
    <row r="1172" spans="1:2">
      <c r="A1172" s="122">
        <v>38699</v>
      </c>
      <c r="B1172" s="123">
        <v>311</v>
      </c>
    </row>
    <row r="1173" spans="1:2">
      <c r="A1173" s="122">
        <v>38698</v>
      </c>
      <c r="B1173" s="123">
        <v>316</v>
      </c>
    </row>
    <row r="1174" spans="1:2">
      <c r="A1174" s="122">
        <v>38695</v>
      </c>
      <c r="B1174" s="123">
        <v>317</v>
      </c>
    </row>
    <row r="1175" spans="1:2">
      <c r="A1175" s="122">
        <v>38694</v>
      </c>
      <c r="B1175" s="123">
        <v>324</v>
      </c>
    </row>
    <row r="1176" spans="1:2">
      <c r="A1176" s="122">
        <v>38693</v>
      </c>
      <c r="B1176" s="123">
        <v>317</v>
      </c>
    </row>
    <row r="1177" spans="1:2">
      <c r="A1177" s="122">
        <v>38692</v>
      </c>
      <c r="B1177" s="123">
        <v>316</v>
      </c>
    </row>
    <row r="1178" spans="1:2">
      <c r="A1178" s="122">
        <v>38691</v>
      </c>
      <c r="B1178" s="123">
        <v>323</v>
      </c>
    </row>
    <row r="1179" spans="1:2">
      <c r="A1179" s="122">
        <v>38688</v>
      </c>
      <c r="B1179" s="123">
        <v>326</v>
      </c>
    </row>
    <row r="1180" spans="1:2">
      <c r="A1180" s="122">
        <v>38687</v>
      </c>
      <c r="B1180" s="123">
        <v>330</v>
      </c>
    </row>
    <row r="1181" spans="1:2">
      <c r="A1181" s="122">
        <v>38686</v>
      </c>
      <c r="B1181" s="123">
        <v>340</v>
      </c>
    </row>
    <row r="1182" spans="1:2">
      <c r="A1182" s="122">
        <v>38685</v>
      </c>
      <c r="B1182" s="123">
        <v>344</v>
      </c>
    </row>
    <row r="1183" spans="1:2">
      <c r="A1183" s="122">
        <v>38684</v>
      </c>
      <c r="B1183" s="123">
        <v>346</v>
      </c>
    </row>
    <row r="1184" spans="1:2">
      <c r="A1184" s="122">
        <v>38681</v>
      </c>
      <c r="B1184" s="123">
        <v>341</v>
      </c>
    </row>
    <row r="1185" spans="1:2">
      <c r="A1185" s="122">
        <v>38680</v>
      </c>
      <c r="B1185" s="123">
        <v>341</v>
      </c>
    </row>
    <row r="1186" spans="1:2">
      <c r="A1186" s="122">
        <v>38679</v>
      </c>
      <c r="B1186" s="123">
        <v>341</v>
      </c>
    </row>
    <row r="1187" spans="1:2">
      <c r="A1187" s="122">
        <v>38678</v>
      </c>
      <c r="B1187" s="123">
        <v>349</v>
      </c>
    </row>
    <row r="1188" spans="1:2">
      <c r="A1188" s="122">
        <v>38677</v>
      </c>
      <c r="B1188" s="123">
        <v>347</v>
      </c>
    </row>
    <row r="1189" spans="1:2">
      <c r="A1189" s="122">
        <v>38674</v>
      </c>
      <c r="B1189" s="123">
        <v>349</v>
      </c>
    </row>
    <row r="1190" spans="1:2">
      <c r="A1190" s="122">
        <v>38673</v>
      </c>
      <c r="B1190" s="123">
        <v>349</v>
      </c>
    </row>
    <row r="1191" spans="1:2">
      <c r="A1191" s="122">
        <v>38672</v>
      </c>
      <c r="B1191" s="123">
        <v>354</v>
      </c>
    </row>
    <row r="1192" spans="1:2">
      <c r="A1192" s="122">
        <v>38670</v>
      </c>
      <c r="B1192" s="123">
        <v>355</v>
      </c>
    </row>
    <row r="1193" spans="1:2">
      <c r="A1193" s="122">
        <v>38667</v>
      </c>
      <c r="B1193" s="123">
        <v>349</v>
      </c>
    </row>
    <row r="1194" spans="1:2">
      <c r="A1194" s="122">
        <v>38666</v>
      </c>
      <c r="B1194" s="123">
        <v>349</v>
      </c>
    </row>
    <row r="1195" spans="1:2">
      <c r="A1195" s="122">
        <v>38665</v>
      </c>
      <c r="B1195" s="123">
        <v>346</v>
      </c>
    </row>
    <row r="1196" spans="1:2">
      <c r="A1196" s="122">
        <v>38664</v>
      </c>
      <c r="B1196" s="123">
        <v>354</v>
      </c>
    </row>
    <row r="1197" spans="1:2">
      <c r="A1197" s="122">
        <v>38663</v>
      </c>
      <c r="B1197" s="123">
        <v>353</v>
      </c>
    </row>
    <row r="1198" spans="1:2">
      <c r="A1198" s="122">
        <v>38660</v>
      </c>
      <c r="B1198" s="123">
        <v>356</v>
      </c>
    </row>
    <row r="1199" spans="1:2">
      <c r="A1199" s="122">
        <v>38659</v>
      </c>
      <c r="B1199" s="123">
        <v>355</v>
      </c>
    </row>
    <row r="1200" spans="1:2">
      <c r="A1200" s="122">
        <v>38658</v>
      </c>
      <c r="B1200" s="123">
        <v>352</v>
      </c>
    </row>
    <row r="1201" spans="1:2">
      <c r="A1201" s="122">
        <v>38657</v>
      </c>
      <c r="B1201" s="123">
        <v>354</v>
      </c>
    </row>
    <row r="1202" spans="1:2">
      <c r="A1202" s="122">
        <v>38656</v>
      </c>
      <c r="B1202" s="123">
        <v>357</v>
      </c>
    </row>
    <row r="1203" spans="1:2">
      <c r="A1203" s="122">
        <v>38653</v>
      </c>
      <c r="B1203" s="123">
        <v>362</v>
      </c>
    </row>
    <row r="1204" spans="1:2">
      <c r="A1204" s="122">
        <v>38652</v>
      </c>
      <c r="B1204" s="123">
        <v>371</v>
      </c>
    </row>
    <row r="1205" spans="1:2">
      <c r="A1205" s="122">
        <v>38651</v>
      </c>
      <c r="B1205" s="123">
        <v>362</v>
      </c>
    </row>
    <row r="1206" spans="1:2">
      <c r="A1206" s="122">
        <v>38650</v>
      </c>
      <c r="B1206" s="123">
        <v>366</v>
      </c>
    </row>
    <row r="1207" spans="1:2">
      <c r="A1207" s="122">
        <v>38649</v>
      </c>
      <c r="B1207" s="123">
        <v>376</v>
      </c>
    </row>
    <row r="1208" spans="1:2">
      <c r="A1208" s="122">
        <v>38646</v>
      </c>
      <c r="B1208" s="123">
        <v>383</v>
      </c>
    </row>
    <row r="1209" spans="1:2">
      <c r="A1209" s="122">
        <v>38645</v>
      </c>
      <c r="B1209" s="123">
        <v>377</v>
      </c>
    </row>
    <row r="1210" spans="1:2">
      <c r="A1210" s="122">
        <v>38644</v>
      </c>
      <c r="B1210" s="123">
        <v>372</v>
      </c>
    </row>
    <row r="1211" spans="1:2">
      <c r="A1211" s="122">
        <v>38643</v>
      </c>
      <c r="B1211" s="123">
        <v>373</v>
      </c>
    </row>
    <row r="1212" spans="1:2">
      <c r="A1212" s="122">
        <v>38642</v>
      </c>
      <c r="B1212" s="123">
        <v>376</v>
      </c>
    </row>
    <row r="1213" spans="1:2">
      <c r="A1213" s="122">
        <v>38639</v>
      </c>
      <c r="B1213" s="123">
        <v>388</v>
      </c>
    </row>
    <row r="1214" spans="1:2">
      <c r="A1214" s="122">
        <v>38638</v>
      </c>
      <c r="B1214" s="123">
        <v>391</v>
      </c>
    </row>
    <row r="1215" spans="1:2">
      <c r="A1215" s="122">
        <v>38637</v>
      </c>
      <c r="B1215" s="123">
        <v>390</v>
      </c>
    </row>
    <row r="1216" spans="1:2">
      <c r="A1216" s="122">
        <v>38636</v>
      </c>
      <c r="B1216" s="123">
        <v>373</v>
      </c>
    </row>
    <row r="1217" spans="1:2">
      <c r="A1217" s="122">
        <v>38635</v>
      </c>
      <c r="B1217" s="123">
        <v>374</v>
      </c>
    </row>
    <row r="1218" spans="1:2">
      <c r="A1218" s="122">
        <v>38632</v>
      </c>
      <c r="B1218" s="123">
        <v>374</v>
      </c>
    </row>
    <row r="1219" spans="1:2">
      <c r="A1219" s="122">
        <v>38631</v>
      </c>
      <c r="B1219" s="123">
        <v>384</v>
      </c>
    </row>
    <row r="1220" spans="1:2">
      <c r="A1220" s="122">
        <v>38630</v>
      </c>
      <c r="B1220" s="123">
        <v>365</v>
      </c>
    </row>
    <row r="1221" spans="1:2">
      <c r="A1221" s="122">
        <v>38629</v>
      </c>
      <c r="B1221" s="123">
        <v>353</v>
      </c>
    </row>
    <row r="1222" spans="1:2">
      <c r="A1222" s="122">
        <v>38628</v>
      </c>
      <c r="B1222" s="123">
        <v>341</v>
      </c>
    </row>
    <row r="1223" spans="1:2">
      <c r="A1223" s="122">
        <v>38625</v>
      </c>
      <c r="B1223" s="123">
        <v>345</v>
      </c>
    </row>
    <row r="1224" spans="1:2">
      <c r="A1224" s="122">
        <v>38624</v>
      </c>
      <c r="B1224" s="123">
        <v>348</v>
      </c>
    </row>
    <row r="1225" spans="1:2">
      <c r="A1225" s="122">
        <v>38623</v>
      </c>
      <c r="B1225" s="123">
        <v>356</v>
      </c>
    </row>
    <row r="1226" spans="1:2">
      <c r="A1226" s="122">
        <v>38622</v>
      </c>
      <c r="B1226" s="123">
        <v>356</v>
      </c>
    </row>
    <row r="1227" spans="1:2">
      <c r="A1227" s="122">
        <v>38621</v>
      </c>
      <c r="B1227" s="123">
        <v>353</v>
      </c>
    </row>
    <row r="1228" spans="1:2">
      <c r="A1228" s="122">
        <v>38618</v>
      </c>
      <c r="B1228" s="123">
        <v>359</v>
      </c>
    </row>
    <row r="1229" spans="1:2">
      <c r="A1229" s="122">
        <v>38617</v>
      </c>
      <c r="B1229" s="123">
        <v>364</v>
      </c>
    </row>
    <row r="1230" spans="1:2">
      <c r="A1230" s="122">
        <v>38616</v>
      </c>
      <c r="B1230" s="123">
        <v>364</v>
      </c>
    </row>
    <row r="1231" spans="1:2">
      <c r="A1231" s="122">
        <v>38615</v>
      </c>
      <c r="B1231" s="123">
        <v>367</v>
      </c>
    </row>
    <row r="1232" spans="1:2">
      <c r="A1232" s="122">
        <v>38614</v>
      </c>
      <c r="B1232" s="123">
        <v>364</v>
      </c>
    </row>
    <row r="1233" spans="1:2">
      <c r="A1233" s="122">
        <v>38611</v>
      </c>
      <c r="B1233" s="123">
        <v>368</v>
      </c>
    </row>
    <row r="1234" spans="1:2">
      <c r="A1234" s="122">
        <v>38610</v>
      </c>
      <c r="B1234" s="123">
        <v>372</v>
      </c>
    </row>
    <row r="1235" spans="1:2">
      <c r="A1235" s="122">
        <v>38609</v>
      </c>
      <c r="B1235" s="123">
        <v>384</v>
      </c>
    </row>
    <row r="1236" spans="1:2">
      <c r="A1236" s="122">
        <v>38608</v>
      </c>
      <c r="B1236" s="123">
        <v>389</v>
      </c>
    </row>
    <row r="1237" spans="1:2">
      <c r="A1237" s="122">
        <v>38607</v>
      </c>
      <c r="B1237" s="123">
        <v>384</v>
      </c>
    </row>
    <row r="1238" spans="1:2">
      <c r="A1238" s="122">
        <v>38604</v>
      </c>
      <c r="B1238" s="123">
        <v>386</v>
      </c>
    </row>
    <row r="1239" spans="1:2">
      <c r="A1239" s="122">
        <v>38603</v>
      </c>
      <c r="B1239" s="123">
        <v>390</v>
      </c>
    </row>
    <row r="1240" spans="1:2">
      <c r="A1240" s="122">
        <v>38601</v>
      </c>
      <c r="B1240" s="123">
        <v>400</v>
      </c>
    </row>
    <row r="1241" spans="1:2">
      <c r="A1241" s="122">
        <v>38600</v>
      </c>
      <c r="B1241" s="123">
        <v>407</v>
      </c>
    </row>
    <row r="1242" spans="1:2">
      <c r="A1242" s="122">
        <v>38597</v>
      </c>
      <c r="B1242" s="123">
        <v>407</v>
      </c>
    </row>
    <row r="1243" spans="1:2">
      <c r="A1243" s="122">
        <v>38596</v>
      </c>
      <c r="B1243" s="123">
        <v>412</v>
      </c>
    </row>
    <row r="1244" spans="1:2">
      <c r="A1244" s="122">
        <v>38595</v>
      </c>
      <c r="B1244" s="123">
        <v>413</v>
      </c>
    </row>
    <row r="1245" spans="1:2">
      <c r="A1245" s="122">
        <v>38594</v>
      </c>
      <c r="B1245" s="123">
        <v>416</v>
      </c>
    </row>
    <row r="1246" spans="1:2">
      <c r="A1246" s="122">
        <v>38593</v>
      </c>
      <c r="B1246" s="123">
        <v>412</v>
      </c>
    </row>
    <row r="1247" spans="1:2">
      <c r="A1247" s="122">
        <v>38590</v>
      </c>
      <c r="B1247" s="123">
        <v>416</v>
      </c>
    </row>
    <row r="1248" spans="1:2">
      <c r="A1248" s="122">
        <v>38589</v>
      </c>
      <c r="B1248" s="123">
        <v>414</v>
      </c>
    </row>
    <row r="1249" spans="1:2">
      <c r="A1249" s="122">
        <v>38588</v>
      </c>
      <c r="B1249" s="123">
        <v>420</v>
      </c>
    </row>
    <row r="1250" spans="1:2">
      <c r="A1250" s="122">
        <v>38587</v>
      </c>
      <c r="B1250" s="123">
        <v>416</v>
      </c>
    </row>
    <row r="1251" spans="1:2">
      <c r="A1251" s="122">
        <v>38586</v>
      </c>
      <c r="B1251" s="123">
        <v>410</v>
      </c>
    </row>
    <row r="1252" spans="1:2">
      <c r="A1252" s="122">
        <v>38583</v>
      </c>
      <c r="B1252" s="123">
        <v>419</v>
      </c>
    </row>
    <row r="1253" spans="1:2">
      <c r="A1253" s="122">
        <v>38582</v>
      </c>
      <c r="B1253" s="123">
        <v>406</v>
      </c>
    </row>
    <row r="1254" spans="1:2">
      <c r="A1254" s="122">
        <v>38581</v>
      </c>
      <c r="B1254" s="123">
        <v>400</v>
      </c>
    </row>
    <row r="1255" spans="1:2">
      <c r="A1255" s="122">
        <v>38580</v>
      </c>
      <c r="B1255" s="123">
        <v>402</v>
      </c>
    </row>
    <row r="1256" spans="1:2">
      <c r="A1256" s="122">
        <v>38579</v>
      </c>
      <c r="B1256" s="123">
        <v>396</v>
      </c>
    </row>
    <row r="1257" spans="1:2">
      <c r="A1257" s="122">
        <v>38576</v>
      </c>
      <c r="B1257" s="123">
        <v>405</v>
      </c>
    </row>
    <row r="1258" spans="1:2">
      <c r="A1258" s="122">
        <v>38575</v>
      </c>
      <c r="B1258" s="123">
        <v>392</v>
      </c>
    </row>
    <row r="1259" spans="1:2">
      <c r="A1259" s="122">
        <v>38574</v>
      </c>
      <c r="B1259" s="123">
        <v>377</v>
      </c>
    </row>
    <row r="1260" spans="1:2">
      <c r="A1260" s="122">
        <v>38573</v>
      </c>
      <c r="B1260" s="123">
        <v>382</v>
      </c>
    </row>
    <row r="1261" spans="1:2">
      <c r="A1261" s="122">
        <v>38572</v>
      </c>
      <c r="B1261" s="123">
        <v>387</v>
      </c>
    </row>
    <row r="1262" spans="1:2">
      <c r="A1262" s="122">
        <v>38569</v>
      </c>
      <c r="B1262" s="123">
        <v>380</v>
      </c>
    </row>
    <row r="1263" spans="1:2">
      <c r="A1263" s="122">
        <v>38568</v>
      </c>
      <c r="B1263" s="123">
        <v>387</v>
      </c>
    </row>
    <row r="1264" spans="1:2">
      <c r="A1264" s="122">
        <v>38567</v>
      </c>
      <c r="B1264" s="123">
        <v>389</v>
      </c>
    </row>
    <row r="1265" spans="1:2">
      <c r="A1265" s="122">
        <v>38566</v>
      </c>
      <c r="B1265" s="123">
        <v>392</v>
      </c>
    </row>
    <row r="1266" spans="1:2">
      <c r="A1266" s="122">
        <v>38565</v>
      </c>
      <c r="B1266" s="123">
        <v>400</v>
      </c>
    </row>
    <row r="1267" spans="1:2">
      <c r="A1267" s="122">
        <v>38562</v>
      </c>
      <c r="B1267" s="123">
        <v>402</v>
      </c>
    </row>
    <row r="1268" spans="1:2">
      <c r="A1268" s="122">
        <v>38561</v>
      </c>
      <c r="B1268" s="123">
        <v>410</v>
      </c>
    </row>
    <row r="1269" spans="1:2">
      <c r="A1269" s="122">
        <v>38560</v>
      </c>
      <c r="B1269" s="123">
        <v>416</v>
      </c>
    </row>
    <row r="1270" spans="1:2">
      <c r="A1270" s="122">
        <v>38559</v>
      </c>
      <c r="B1270" s="123">
        <v>422</v>
      </c>
    </row>
    <row r="1271" spans="1:2">
      <c r="A1271" s="122">
        <v>38558</v>
      </c>
      <c r="B1271" s="123">
        <v>420</v>
      </c>
    </row>
    <row r="1272" spans="1:2">
      <c r="A1272" s="122">
        <v>38555</v>
      </c>
      <c r="B1272" s="123">
        <v>416</v>
      </c>
    </row>
    <row r="1273" spans="1:2">
      <c r="A1273" s="122">
        <v>38554</v>
      </c>
      <c r="B1273" s="123">
        <v>404</v>
      </c>
    </row>
    <row r="1274" spans="1:2">
      <c r="A1274" s="122">
        <v>38553</v>
      </c>
      <c r="B1274" s="123">
        <v>407</v>
      </c>
    </row>
    <row r="1275" spans="1:2">
      <c r="A1275" s="122">
        <v>38552</v>
      </c>
      <c r="B1275" s="123">
        <v>408</v>
      </c>
    </row>
    <row r="1276" spans="1:2">
      <c r="A1276" s="122">
        <v>38551</v>
      </c>
      <c r="B1276" s="123">
        <v>402</v>
      </c>
    </row>
    <row r="1277" spans="1:2">
      <c r="A1277" s="122">
        <v>38548</v>
      </c>
      <c r="B1277" s="123">
        <v>402</v>
      </c>
    </row>
    <row r="1278" spans="1:2">
      <c r="A1278" s="122">
        <v>38547</v>
      </c>
      <c r="B1278" s="123">
        <v>398</v>
      </c>
    </row>
    <row r="1279" spans="1:2">
      <c r="A1279" s="122">
        <v>38546</v>
      </c>
      <c r="B1279" s="123">
        <v>401</v>
      </c>
    </row>
    <row r="1280" spans="1:2">
      <c r="A1280" s="122">
        <v>38545</v>
      </c>
      <c r="B1280" s="123">
        <v>401</v>
      </c>
    </row>
    <row r="1281" spans="1:2">
      <c r="A1281" s="122">
        <v>38544</v>
      </c>
      <c r="B1281" s="123">
        <v>412</v>
      </c>
    </row>
    <row r="1282" spans="1:2">
      <c r="A1282" s="122">
        <v>38541</v>
      </c>
      <c r="B1282" s="123">
        <v>409</v>
      </c>
    </row>
    <row r="1283" spans="1:2">
      <c r="A1283" s="122">
        <v>38540</v>
      </c>
      <c r="B1283" s="123">
        <v>415</v>
      </c>
    </row>
    <row r="1284" spans="1:2">
      <c r="A1284" s="122">
        <v>38539</v>
      </c>
      <c r="B1284" s="123">
        <v>416</v>
      </c>
    </row>
    <row r="1285" spans="1:2">
      <c r="A1285" s="122">
        <v>38538</v>
      </c>
      <c r="B1285" s="123">
        <v>410</v>
      </c>
    </row>
    <row r="1286" spans="1:2">
      <c r="A1286" s="122">
        <v>38537</v>
      </c>
      <c r="B1286" s="123">
        <v>407</v>
      </c>
    </row>
    <row r="1287" spans="1:2">
      <c r="A1287" s="122">
        <v>38534</v>
      </c>
      <c r="B1287" s="123">
        <v>407</v>
      </c>
    </row>
    <row r="1288" spans="1:2">
      <c r="A1288" s="122">
        <v>38533</v>
      </c>
      <c r="B1288" s="123">
        <v>414</v>
      </c>
    </row>
    <row r="1289" spans="1:2">
      <c r="A1289" s="122">
        <v>38532</v>
      </c>
      <c r="B1289" s="123">
        <v>415</v>
      </c>
    </row>
    <row r="1290" spans="1:2">
      <c r="A1290" s="122">
        <v>38531</v>
      </c>
      <c r="B1290" s="123">
        <v>420</v>
      </c>
    </row>
    <row r="1291" spans="1:2">
      <c r="A1291" s="122">
        <v>38530</v>
      </c>
      <c r="B1291" s="123">
        <v>428</v>
      </c>
    </row>
    <row r="1292" spans="1:2">
      <c r="A1292" s="122">
        <v>38527</v>
      </c>
      <c r="B1292" s="123">
        <v>424</v>
      </c>
    </row>
    <row r="1293" spans="1:2">
      <c r="A1293" s="122">
        <v>38526</v>
      </c>
      <c r="B1293" s="123">
        <v>424</v>
      </c>
    </row>
    <row r="1294" spans="1:2">
      <c r="A1294" s="122">
        <v>38525</v>
      </c>
      <c r="B1294" s="123">
        <v>415</v>
      </c>
    </row>
    <row r="1295" spans="1:2">
      <c r="A1295" s="122">
        <v>38524</v>
      </c>
      <c r="B1295" s="123">
        <v>411</v>
      </c>
    </row>
    <row r="1296" spans="1:2">
      <c r="A1296" s="122">
        <v>38523</v>
      </c>
      <c r="B1296" s="123">
        <v>409</v>
      </c>
    </row>
    <row r="1297" spans="1:2">
      <c r="A1297" s="122">
        <v>38520</v>
      </c>
      <c r="B1297" s="123">
        <v>409</v>
      </c>
    </row>
    <row r="1298" spans="1:2">
      <c r="A1298" s="122">
        <v>38519</v>
      </c>
      <c r="B1298" s="123">
        <v>413</v>
      </c>
    </row>
    <row r="1299" spans="1:2">
      <c r="A1299" s="122">
        <v>38518</v>
      </c>
      <c r="B1299" s="123">
        <v>419</v>
      </c>
    </row>
    <row r="1300" spans="1:2">
      <c r="A1300" s="122">
        <v>38517</v>
      </c>
      <c r="B1300" s="123">
        <v>418</v>
      </c>
    </row>
    <row r="1301" spans="1:2">
      <c r="A1301" s="122">
        <v>38516</v>
      </c>
      <c r="B1301" s="123">
        <v>423</v>
      </c>
    </row>
    <row r="1302" spans="1:2">
      <c r="A1302" s="122">
        <v>38513</v>
      </c>
      <c r="B1302" s="123">
        <v>429</v>
      </c>
    </row>
    <row r="1303" spans="1:2">
      <c r="A1303" s="122">
        <v>38512</v>
      </c>
      <c r="B1303" s="123">
        <v>448</v>
      </c>
    </row>
    <row r="1304" spans="1:2">
      <c r="A1304" s="122">
        <v>38511</v>
      </c>
      <c r="B1304" s="123">
        <v>443</v>
      </c>
    </row>
    <row r="1305" spans="1:2">
      <c r="A1305" s="122">
        <v>38510</v>
      </c>
      <c r="B1305" s="123">
        <v>444</v>
      </c>
    </row>
    <row r="1306" spans="1:2">
      <c r="A1306" s="122">
        <v>38509</v>
      </c>
      <c r="B1306" s="123">
        <v>431</v>
      </c>
    </row>
    <row r="1307" spans="1:2">
      <c r="A1307" s="122">
        <v>38506</v>
      </c>
      <c r="B1307" s="123">
        <v>416</v>
      </c>
    </row>
    <row r="1308" spans="1:2">
      <c r="A1308" s="122">
        <v>38505</v>
      </c>
      <c r="B1308" s="123">
        <v>418</v>
      </c>
    </row>
    <row r="1309" spans="1:2">
      <c r="A1309" s="122">
        <v>38504</v>
      </c>
      <c r="B1309" s="123">
        <v>427</v>
      </c>
    </row>
    <row r="1310" spans="1:2">
      <c r="A1310" s="122">
        <v>38503</v>
      </c>
      <c r="B1310" s="123">
        <v>420</v>
      </c>
    </row>
    <row r="1311" spans="1:2">
      <c r="A1311" s="122">
        <v>38502</v>
      </c>
      <c r="B1311" s="123">
        <v>417</v>
      </c>
    </row>
    <row r="1312" spans="1:2">
      <c r="A1312" s="122">
        <v>38499</v>
      </c>
      <c r="B1312" s="123">
        <v>417</v>
      </c>
    </row>
    <row r="1313" spans="1:2">
      <c r="A1313" s="122">
        <v>38497</v>
      </c>
      <c r="B1313" s="123">
        <v>429</v>
      </c>
    </row>
    <row r="1314" spans="1:2">
      <c r="A1314" s="122">
        <v>38496</v>
      </c>
      <c r="B1314" s="123">
        <v>441</v>
      </c>
    </row>
    <row r="1315" spans="1:2">
      <c r="A1315" s="122">
        <v>38495</v>
      </c>
      <c r="B1315" s="123">
        <v>435</v>
      </c>
    </row>
    <row r="1316" spans="1:2">
      <c r="A1316" s="122">
        <v>38492</v>
      </c>
      <c r="B1316" s="123">
        <v>437</v>
      </c>
    </row>
    <row r="1317" spans="1:2">
      <c r="A1317" s="122">
        <v>38491</v>
      </c>
      <c r="B1317" s="123">
        <v>440</v>
      </c>
    </row>
    <row r="1318" spans="1:2">
      <c r="A1318" s="122">
        <v>38490</v>
      </c>
      <c r="B1318" s="123">
        <v>447</v>
      </c>
    </row>
    <row r="1319" spans="1:2">
      <c r="A1319" s="122">
        <v>38489</v>
      </c>
      <c r="B1319" s="123">
        <v>458</v>
      </c>
    </row>
    <row r="1320" spans="1:2">
      <c r="A1320" s="122">
        <v>38488</v>
      </c>
      <c r="B1320" s="123">
        <v>449</v>
      </c>
    </row>
    <row r="1321" spans="1:2">
      <c r="A1321" s="122">
        <v>38485</v>
      </c>
      <c r="B1321" s="123">
        <v>449</v>
      </c>
    </row>
    <row r="1322" spans="1:2">
      <c r="A1322" s="122">
        <v>38484</v>
      </c>
      <c r="B1322" s="123">
        <v>445</v>
      </c>
    </row>
    <row r="1323" spans="1:2">
      <c r="A1323" s="122">
        <v>38483</v>
      </c>
      <c r="B1323" s="123">
        <v>444</v>
      </c>
    </row>
    <row r="1324" spans="1:2">
      <c r="A1324" s="122">
        <v>38482</v>
      </c>
      <c r="B1324" s="123">
        <v>441</v>
      </c>
    </row>
    <row r="1325" spans="1:2">
      <c r="A1325" s="122">
        <v>38481</v>
      </c>
      <c r="B1325" s="123">
        <v>423</v>
      </c>
    </row>
    <row r="1326" spans="1:2">
      <c r="A1326" s="122">
        <v>38478</v>
      </c>
      <c r="B1326" s="123">
        <v>425</v>
      </c>
    </row>
    <row r="1327" spans="1:2">
      <c r="A1327" s="122">
        <v>38477</v>
      </c>
      <c r="B1327" s="123">
        <v>430</v>
      </c>
    </row>
    <row r="1328" spans="1:2">
      <c r="A1328" s="122">
        <v>38476</v>
      </c>
      <c r="B1328" s="123">
        <v>427</v>
      </c>
    </row>
    <row r="1329" spans="1:2">
      <c r="A1329" s="122">
        <v>38475</v>
      </c>
      <c r="B1329" s="123">
        <v>444</v>
      </c>
    </row>
    <row r="1330" spans="1:2">
      <c r="A1330" s="122">
        <v>38474</v>
      </c>
      <c r="B1330" s="123">
        <v>456</v>
      </c>
    </row>
    <row r="1331" spans="1:2">
      <c r="A1331" s="122">
        <v>38471</v>
      </c>
      <c r="B1331" s="123">
        <v>457</v>
      </c>
    </row>
    <row r="1332" spans="1:2">
      <c r="A1332" s="122">
        <v>38470</v>
      </c>
      <c r="B1332" s="123">
        <v>462</v>
      </c>
    </row>
    <row r="1333" spans="1:2">
      <c r="A1333" s="122">
        <v>38469</v>
      </c>
      <c r="B1333" s="123">
        <v>447</v>
      </c>
    </row>
    <row r="1334" spans="1:2">
      <c r="A1334" s="122">
        <v>38468</v>
      </c>
      <c r="B1334" s="123">
        <v>446</v>
      </c>
    </row>
    <row r="1335" spans="1:2">
      <c r="A1335" s="122">
        <v>38467</v>
      </c>
      <c r="B1335" s="123">
        <v>448</v>
      </c>
    </row>
    <row r="1336" spans="1:2">
      <c r="A1336" s="122">
        <v>38464</v>
      </c>
      <c r="B1336" s="123">
        <v>450</v>
      </c>
    </row>
    <row r="1337" spans="1:2">
      <c r="A1337" s="122">
        <v>38463</v>
      </c>
      <c r="B1337" s="123">
        <v>441</v>
      </c>
    </row>
    <row r="1338" spans="1:2">
      <c r="A1338" s="122">
        <v>38462</v>
      </c>
      <c r="B1338" s="123">
        <v>464</v>
      </c>
    </row>
    <row r="1339" spans="1:2">
      <c r="A1339" s="122">
        <v>38461</v>
      </c>
      <c r="B1339" s="123">
        <v>462</v>
      </c>
    </row>
    <row r="1340" spans="1:2">
      <c r="A1340" s="122">
        <v>38460</v>
      </c>
      <c r="B1340" s="123">
        <v>479</v>
      </c>
    </row>
    <row r="1341" spans="1:2">
      <c r="A1341" s="122">
        <v>38457</v>
      </c>
      <c r="B1341" s="123">
        <v>456</v>
      </c>
    </row>
    <row r="1342" spans="1:2">
      <c r="A1342" s="122">
        <v>38456</v>
      </c>
      <c r="B1342" s="123">
        <v>456</v>
      </c>
    </row>
    <row r="1343" spans="1:2">
      <c r="A1343" s="122">
        <v>38455</v>
      </c>
      <c r="B1343" s="123">
        <v>432</v>
      </c>
    </row>
    <row r="1344" spans="1:2">
      <c r="A1344" s="122">
        <v>38454</v>
      </c>
      <c r="B1344" s="123">
        <v>441</v>
      </c>
    </row>
    <row r="1345" spans="1:2">
      <c r="A1345" s="122">
        <v>38453</v>
      </c>
      <c r="B1345" s="123">
        <v>446</v>
      </c>
    </row>
    <row r="1346" spans="1:2">
      <c r="A1346" s="122">
        <v>38450</v>
      </c>
      <c r="B1346" s="123">
        <v>446</v>
      </c>
    </row>
    <row r="1347" spans="1:2">
      <c r="A1347" s="122">
        <v>38449</v>
      </c>
      <c r="B1347" s="123">
        <v>450</v>
      </c>
    </row>
    <row r="1348" spans="1:2">
      <c r="A1348" s="122">
        <v>38448</v>
      </c>
      <c r="B1348" s="123">
        <v>448</v>
      </c>
    </row>
    <row r="1349" spans="1:2">
      <c r="A1349" s="122">
        <v>38447</v>
      </c>
      <c r="B1349" s="123">
        <v>463</v>
      </c>
    </row>
    <row r="1350" spans="1:2">
      <c r="A1350" s="122">
        <v>38446</v>
      </c>
      <c r="B1350" s="123">
        <v>474</v>
      </c>
    </row>
    <row r="1351" spans="1:2">
      <c r="A1351" s="122">
        <v>38443</v>
      </c>
      <c r="B1351" s="123">
        <v>459</v>
      </c>
    </row>
    <row r="1352" spans="1:2">
      <c r="A1352" s="122">
        <v>38442</v>
      </c>
      <c r="B1352" s="123">
        <v>458</v>
      </c>
    </row>
    <row r="1353" spans="1:2">
      <c r="A1353" s="122">
        <v>38441</v>
      </c>
      <c r="B1353" s="123">
        <v>462</v>
      </c>
    </row>
    <row r="1354" spans="1:2">
      <c r="A1354" s="122">
        <v>38440</v>
      </c>
      <c r="B1354" s="123">
        <v>472</v>
      </c>
    </row>
    <row r="1355" spans="1:2">
      <c r="A1355" s="122">
        <v>38439</v>
      </c>
      <c r="B1355" s="123">
        <v>478</v>
      </c>
    </row>
    <row r="1356" spans="1:2">
      <c r="A1356" s="122">
        <v>38435</v>
      </c>
      <c r="B1356" s="123">
        <v>474</v>
      </c>
    </row>
    <row r="1357" spans="1:2">
      <c r="A1357" s="122">
        <v>38434</v>
      </c>
      <c r="B1357" s="123">
        <v>463</v>
      </c>
    </row>
    <row r="1358" spans="1:2">
      <c r="A1358" s="122">
        <v>38433</v>
      </c>
      <c r="B1358" s="123">
        <v>445</v>
      </c>
    </row>
    <row r="1359" spans="1:2">
      <c r="A1359" s="122">
        <v>38432</v>
      </c>
      <c r="B1359" s="123">
        <v>436</v>
      </c>
    </row>
    <row r="1360" spans="1:2">
      <c r="A1360" s="122">
        <v>38429</v>
      </c>
      <c r="B1360" s="123">
        <v>429</v>
      </c>
    </row>
    <row r="1361" spans="1:2">
      <c r="A1361" s="122">
        <v>38428</v>
      </c>
      <c r="B1361" s="123">
        <v>427</v>
      </c>
    </row>
    <row r="1362" spans="1:2">
      <c r="A1362" s="122">
        <v>38427</v>
      </c>
      <c r="B1362" s="123">
        <v>431</v>
      </c>
    </row>
    <row r="1363" spans="1:2">
      <c r="A1363" s="122">
        <v>38426</v>
      </c>
      <c r="B1363" s="123">
        <v>419</v>
      </c>
    </row>
    <row r="1364" spans="1:2">
      <c r="A1364" s="122">
        <v>38425</v>
      </c>
      <c r="B1364" s="123">
        <v>411</v>
      </c>
    </row>
    <row r="1365" spans="1:2">
      <c r="A1365" s="122">
        <v>38422</v>
      </c>
      <c r="B1365" s="123">
        <v>399</v>
      </c>
    </row>
    <row r="1366" spans="1:2">
      <c r="A1366" s="122">
        <v>38421</v>
      </c>
      <c r="B1366" s="123">
        <v>392</v>
      </c>
    </row>
    <row r="1367" spans="1:2">
      <c r="A1367" s="122">
        <v>38420</v>
      </c>
      <c r="B1367" s="123">
        <v>386</v>
      </c>
    </row>
    <row r="1368" spans="1:2">
      <c r="A1368" s="122">
        <v>38419</v>
      </c>
      <c r="B1368" s="123">
        <v>376</v>
      </c>
    </row>
    <row r="1369" spans="1:2">
      <c r="A1369" s="122">
        <v>38418</v>
      </c>
      <c r="B1369" s="123">
        <v>377</v>
      </c>
    </row>
    <row r="1370" spans="1:2">
      <c r="A1370" s="122">
        <v>38415</v>
      </c>
      <c r="B1370" s="123">
        <v>384</v>
      </c>
    </row>
    <row r="1371" spans="1:2">
      <c r="A1371" s="122">
        <v>38414</v>
      </c>
      <c r="B1371" s="123">
        <v>389</v>
      </c>
    </row>
    <row r="1372" spans="1:2">
      <c r="A1372" s="122">
        <v>38413</v>
      </c>
      <c r="B1372" s="123">
        <v>392</v>
      </c>
    </row>
    <row r="1373" spans="1:2">
      <c r="A1373" s="122">
        <v>38412</v>
      </c>
      <c r="B1373" s="123">
        <v>395</v>
      </c>
    </row>
    <row r="1374" spans="1:2">
      <c r="A1374" s="122">
        <v>38411</v>
      </c>
      <c r="B1374" s="123">
        <v>393</v>
      </c>
    </row>
    <row r="1375" spans="1:2">
      <c r="A1375" s="122">
        <v>38408</v>
      </c>
      <c r="B1375" s="123">
        <v>391</v>
      </c>
    </row>
    <row r="1376" spans="1:2">
      <c r="A1376" s="122">
        <v>38407</v>
      </c>
      <c r="B1376" s="123">
        <v>392</v>
      </c>
    </row>
    <row r="1377" spans="1:2">
      <c r="A1377" s="122">
        <v>38406</v>
      </c>
      <c r="B1377" s="123">
        <v>400</v>
      </c>
    </row>
    <row r="1378" spans="1:2">
      <c r="A1378" s="122">
        <v>38405</v>
      </c>
      <c r="B1378" s="123">
        <v>403</v>
      </c>
    </row>
    <row r="1379" spans="1:2">
      <c r="A1379" s="122">
        <v>38404</v>
      </c>
      <c r="B1379" s="123">
        <v>396</v>
      </c>
    </row>
    <row r="1380" spans="1:2">
      <c r="A1380" s="122">
        <v>38401</v>
      </c>
      <c r="B1380" s="123">
        <v>396</v>
      </c>
    </row>
    <row r="1381" spans="1:2">
      <c r="A1381" s="122">
        <v>38400</v>
      </c>
      <c r="B1381" s="123">
        <v>393</v>
      </c>
    </row>
    <row r="1382" spans="1:2">
      <c r="A1382" s="122">
        <v>38399</v>
      </c>
      <c r="B1382" s="123">
        <v>404</v>
      </c>
    </row>
    <row r="1383" spans="1:2">
      <c r="A1383" s="122">
        <v>38398</v>
      </c>
      <c r="B1383" s="123">
        <v>406</v>
      </c>
    </row>
    <row r="1384" spans="1:2">
      <c r="A1384" s="122">
        <v>38397</v>
      </c>
      <c r="B1384" s="123">
        <v>405</v>
      </c>
    </row>
    <row r="1385" spans="1:2">
      <c r="A1385" s="122">
        <v>38394</v>
      </c>
      <c r="B1385" s="123">
        <v>404</v>
      </c>
    </row>
    <row r="1386" spans="1:2">
      <c r="A1386" s="122">
        <v>38393</v>
      </c>
      <c r="B1386" s="123">
        <v>409</v>
      </c>
    </row>
    <row r="1387" spans="1:2">
      <c r="A1387" s="122">
        <v>38392</v>
      </c>
      <c r="B1387" s="123">
        <v>413</v>
      </c>
    </row>
    <row r="1388" spans="1:2">
      <c r="A1388" s="122">
        <v>38391</v>
      </c>
      <c r="B1388" s="123">
        <v>413</v>
      </c>
    </row>
    <row r="1389" spans="1:2">
      <c r="A1389" s="122">
        <v>38390</v>
      </c>
      <c r="B1389" s="123">
        <v>405</v>
      </c>
    </row>
    <row r="1390" spans="1:2">
      <c r="A1390" s="122">
        <v>38387</v>
      </c>
      <c r="B1390" s="123">
        <v>411</v>
      </c>
    </row>
    <row r="1391" spans="1:2">
      <c r="A1391" s="122">
        <v>38386</v>
      </c>
      <c r="B1391" s="123">
        <v>423</v>
      </c>
    </row>
    <row r="1392" spans="1:2">
      <c r="A1392" s="122">
        <v>38385</v>
      </c>
      <c r="B1392" s="123">
        <v>425</v>
      </c>
    </row>
    <row r="1393" spans="1:2">
      <c r="A1393" s="122">
        <v>38384</v>
      </c>
      <c r="B1393" s="123">
        <v>421</v>
      </c>
    </row>
    <row r="1394" spans="1:2">
      <c r="A1394" s="122">
        <v>38383</v>
      </c>
      <c r="B1394" s="123">
        <v>418</v>
      </c>
    </row>
    <row r="1395" spans="1:2">
      <c r="A1395" s="122">
        <v>38380</v>
      </c>
      <c r="B1395" s="123">
        <v>419</v>
      </c>
    </row>
    <row r="1396" spans="1:2">
      <c r="A1396" s="122">
        <v>38379</v>
      </c>
      <c r="B1396" s="123">
        <v>414</v>
      </c>
    </row>
    <row r="1397" spans="1:2">
      <c r="A1397" s="122">
        <v>38378</v>
      </c>
      <c r="B1397" s="123">
        <v>412</v>
      </c>
    </row>
    <row r="1398" spans="1:2">
      <c r="A1398" s="122">
        <v>38377</v>
      </c>
      <c r="B1398" s="123">
        <v>419</v>
      </c>
    </row>
    <row r="1399" spans="1:2">
      <c r="A1399" s="122">
        <v>38376</v>
      </c>
      <c r="B1399" s="123">
        <v>428</v>
      </c>
    </row>
    <row r="1400" spans="1:2">
      <c r="A1400" s="122">
        <v>38373</v>
      </c>
      <c r="B1400" s="123">
        <v>431</v>
      </c>
    </row>
    <row r="1401" spans="1:2">
      <c r="A1401" s="122">
        <v>38372</v>
      </c>
      <c r="B1401" s="123">
        <v>436</v>
      </c>
    </row>
    <row r="1402" spans="1:2">
      <c r="A1402" s="122">
        <v>38371</v>
      </c>
      <c r="B1402" s="123">
        <v>439</v>
      </c>
    </row>
    <row r="1403" spans="1:2">
      <c r="A1403" s="122">
        <v>38370</v>
      </c>
      <c r="B1403" s="123">
        <v>440</v>
      </c>
    </row>
    <row r="1404" spans="1:2">
      <c r="A1404" s="122">
        <v>38369</v>
      </c>
      <c r="B1404" s="123">
        <v>434</v>
      </c>
    </row>
    <row r="1405" spans="1:2">
      <c r="A1405" s="122">
        <v>38366</v>
      </c>
      <c r="B1405" s="123">
        <v>434</v>
      </c>
    </row>
    <row r="1406" spans="1:2">
      <c r="A1406" s="122">
        <v>38365</v>
      </c>
      <c r="B1406" s="123">
        <v>424</v>
      </c>
    </row>
    <row r="1407" spans="1:2">
      <c r="A1407" s="122">
        <v>38364</v>
      </c>
      <c r="B1407" s="123">
        <v>420</v>
      </c>
    </row>
    <row r="1408" spans="1:2">
      <c r="A1408" s="122">
        <v>38363</v>
      </c>
      <c r="B1408" s="123">
        <v>433</v>
      </c>
    </row>
    <row r="1409" spans="1:2">
      <c r="A1409" s="122">
        <v>38362</v>
      </c>
      <c r="B1409" s="123">
        <v>433</v>
      </c>
    </row>
    <row r="1410" spans="1:2">
      <c r="A1410" s="122">
        <v>38359</v>
      </c>
      <c r="B1410" s="123">
        <v>417</v>
      </c>
    </row>
    <row r="1411" spans="1:2">
      <c r="A1411" s="122">
        <v>38358</v>
      </c>
      <c r="B1411" s="123">
        <v>422</v>
      </c>
    </row>
    <row r="1412" spans="1:2">
      <c r="A1412" s="122">
        <v>38357</v>
      </c>
      <c r="B1412" s="123">
        <v>416</v>
      </c>
    </row>
    <row r="1413" spans="1:2">
      <c r="A1413" s="122">
        <v>38356</v>
      </c>
      <c r="B1413" s="123">
        <v>395</v>
      </c>
    </row>
    <row r="1414" spans="1:2">
      <c r="A1414" s="122">
        <v>38355</v>
      </c>
      <c r="B1414" s="123">
        <v>385</v>
      </c>
    </row>
    <row r="1415" spans="1:2">
      <c r="A1415" s="122">
        <v>38352</v>
      </c>
      <c r="B1415" s="123">
        <v>382</v>
      </c>
    </row>
    <row r="1416" spans="1:2">
      <c r="A1416" s="122">
        <v>38351</v>
      </c>
      <c r="B1416" s="123">
        <v>379</v>
      </c>
    </row>
    <row r="1417" spans="1:2">
      <c r="A1417" s="122">
        <v>38350</v>
      </c>
      <c r="B1417" s="123">
        <v>378</v>
      </c>
    </row>
    <row r="1418" spans="1:2">
      <c r="A1418" s="122">
        <v>38349</v>
      </c>
      <c r="B1418" s="123">
        <v>381</v>
      </c>
    </row>
    <row r="1419" spans="1:2">
      <c r="A1419" s="122">
        <v>38348</v>
      </c>
      <c r="B1419" s="123">
        <v>377</v>
      </c>
    </row>
    <row r="1420" spans="1:2">
      <c r="A1420" s="122">
        <v>38344</v>
      </c>
      <c r="B1420" s="123">
        <v>386</v>
      </c>
    </row>
    <row r="1421" spans="1:2">
      <c r="A1421" s="122">
        <v>38343</v>
      </c>
      <c r="B1421" s="123">
        <v>386</v>
      </c>
    </row>
    <row r="1422" spans="1:2">
      <c r="A1422" s="122">
        <v>38342</v>
      </c>
      <c r="B1422" s="123">
        <v>389</v>
      </c>
    </row>
    <row r="1423" spans="1:2">
      <c r="A1423" s="122">
        <v>38341</v>
      </c>
      <c r="B1423" s="123">
        <v>388</v>
      </c>
    </row>
    <row r="1424" spans="1:2">
      <c r="A1424" s="122">
        <v>38338</v>
      </c>
      <c r="B1424" s="123">
        <v>396</v>
      </c>
    </row>
    <row r="1425" spans="1:2">
      <c r="A1425" s="122">
        <v>38337</v>
      </c>
      <c r="B1425" s="123">
        <v>402</v>
      </c>
    </row>
    <row r="1426" spans="1:2">
      <c r="A1426" s="122">
        <v>38336</v>
      </c>
      <c r="B1426" s="123">
        <v>407</v>
      </c>
    </row>
    <row r="1427" spans="1:2">
      <c r="A1427" s="122">
        <v>38335</v>
      </c>
      <c r="B1427" s="123">
        <v>411</v>
      </c>
    </row>
    <row r="1428" spans="1:2">
      <c r="A1428" s="122">
        <v>38334</v>
      </c>
      <c r="B1428" s="123">
        <v>410</v>
      </c>
    </row>
    <row r="1429" spans="1:2">
      <c r="A1429" s="122">
        <v>38331</v>
      </c>
      <c r="B1429" s="123">
        <v>412</v>
      </c>
    </row>
    <row r="1430" spans="1:2">
      <c r="A1430" s="122">
        <v>38330</v>
      </c>
      <c r="B1430" s="123">
        <v>419</v>
      </c>
    </row>
    <row r="1431" spans="1:2">
      <c r="A1431" s="122">
        <v>38329</v>
      </c>
      <c r="B1431" s="123">
        <v>415</v>
      </c>
    </row>
    <row r="1432" spans="1:2">
      <c r="A1432" s="122">
        <v>38328</v>
      </c>
      <c r="B1432" s="123">
        <v>407</v>
      </c>
    </row>
    <row r="1433" spans="1:2">
      <c r="A1433" s="122">
        <v>38327</v>
      </c>
      <c r="B1433" s="123">
        <v>412</v>
      </c>
    </row>
    <row r="1434" spans="1:2">
      <c r="A1434" s="122">
        <v>38324</v>
      </c>
      <c r="B1434" s="123">
        <v>413</v>
      </c>
    </row>
    <row r="1435" spans="1:2">
      <c r="A1435" s="122">
        <v>38323</v>
      </c>
      <c r="B1435" s="123">
        <v>412</v>
      </c>
    </row>
    <row r="1436" spans="1:2">
      <c r="A1436" s="122">
        <v>38322</v>
      </c>
      <c r="B1436" s="123">
        <v>405</v>
      </c>
    </row>
    <row r="1437" spans="1:2">
      <c r="A1437" s="122">
        <v>38321</v>
      </c>
      <c r="B1437" s="123">
        <v>414</v>
      </c>
    </row>
    <row r="1438" spans="1:2">
      <c r="A1438" s="122">
        <v>38320</v>
      </c>
      <c r="B1438" s="123">
        <v>418</v>
      </c>
    </row>
    <row r="1439" spans="1:2">
      <c r="A1439" s="122">
        <v>38317</v>
      </c>
      <c r="B1439" s="123">
        <v>412</v>
      </c>
    </row>
    <row r="1440" spans="1:2">
      <c r="A1440" s="122">
        <v>38316</v>
      </c>
      <c r="B1440" s="123">
        <v>416</v>
      </c>
    </row>
    <row r="1441" spans="1:2">
      <c r="A1441" s="122">
        <v>38315</v>
      </c>
      <c r="B1441" s="123">
        <v>416</v>
      </c>
    </row>
    <row r="1442" spans="1:2">
      <c r="A1442" s="122">
        <v>38314</v>
      </c>
      <c r="B1442" s="123">
        <v>426</v>
      </c>
    </row>
    <row r="1443" spans="1:2">
      <c r="A1443" s="122">
        <v>38313</v>
      </c>
      <c r="B1443" s="123">
        <v>433</v>
      </c>
    </row>
    <row r="1444" spans="1:2">
      <c r="A1444" s="122">
        <v>38310</v>
      </c>
      <c r="B1444" s="123">
        <v>433</v>
      </c>
    </row>
    <row r="1445" spans="1:2">
      <c r="A1445" s="122">
        <v>38309</v>
      </c>
      <c r="B1445" s="123">
        <v>431</v>
      </c>
    </row>
    <row r="1446" spans="1:2">
      <c r="A1446" s="122">
        <v>38308</v>
      </c>
      <c r="B1446" s="123">
        <v>430</v>
      </c>
    </row>
    <row r="1447" spans="1:2">
      <c r="A1447" s="122">
        <v>38307</v>
      </c>
      <c r="B1447" s="123">
        <v>438</v>
      </c>
    </row>
    <row r="1448" spans="1:2">
      <c r="A1448" s="122">
        <v>38303</v>
      </c>
      <c r="B1448" s="123">
        <v>441</v>
      </c>
    </row>
    <row r="1449" spans="1:2">
      <c r="A1449" s="122">
        <v>38302</v>
      </c>
      <c r="B1449" s="123">
        <v>456</v>
      </c>
    </row>
    <row r="1450" spans="1:2">
      <c r="A1450" s="122">
        <v>38301</v>
      </c>
      <c r="B1450" s="123">
        <v>456</v>
      </c>
    </row>
    <row r="1451" spans="1:2">
      <c r="A1451" s="122">
        <v>38300</v>
      </c>
      <c r="B1451" s="123">
        <v>462</v>
      </c>
    </row>
    <row r="1452" spans="1:2">
      <c r="A1452" s="122">
        <v>38299</v>
      </c>
      <c r="B1452" s="123">
        <v>459</v>
      </c>
    </row>
    <row r="1453" spans="1:2">
      <c r="A1453" s="122">
        <v>38296</v>
      </c>
      <c r="B1453" s="123">
        <v>455</v>
      </c>
    </row>
    <row r="1454" spans="1:2">
      <c r="A1454" s="122">
        <v>38295</v>
      </c>
      <c r="B1454" s="123">
        <v>448</v>
      </c>
    </row>
    <row r="1455" spans="1:2">
      <c r="A1455" s="122">
        <v>38294</v>
      </c>
      <c r="B1455" s="123">
        <v>457</v>
      </c>
    </row>
    <row r="1456" spans="1:2">
      <c r="A1456" s="122">
        <v>38292</v>
      </c>
      <c r="B1456" s="123">
        <v>462</v>
      </c>
    </row>
    <row r="1457" spans="1:2">
      <c r="A1457" s="122">
        <v>38289</v>
      </c>
      <c r="B1457" s="123">
        <v>473</v>
      </c>
    </row>
    <row r="1458" spans="1:2">
      <c r="A1458" s="122">
        <v>38288</v>
      </c>
      <c r="B1458" s="123">
        <v>483</v>
      </c>
    </row>
    <row r="1459" spans="1:2">
      <c r="A1459" s="122">
        <v>38287</v>
      </c>
      <c r="B1459" s="123">
        <v>481</v>
      </c>
    </row>
    <row r="1460" spans="1:2">
      <c r="A1460" s="122">
        <v>38286</v>
      </c>
      <c r="B1460" s="123">
        <v>504</v>
      </c>
    </row>
    <row r="1461" spans="1:2">
      <c r="A1461" s="122">
        <v>38285</v>
      </c>
      <c r="B1461" s="123">
        <v>510</v>
      </c>
    </row>
    <row r="1462" spans="1:2">
      <c r="A1462" s="122">
        <v>38282</v>
      </c>
      <c r="B1462" s="123">
        <v>490</v>
      </c>
    </row>
    <row r="1463" spans="1:2">
      <c r="A1463" s="122">
        <v>38281</v>
      </c>
      <c r="B1463" s="123">
        <v>486</v>
      </c>
    </row>
    <row r="1464" spans="1:2">
      <c r="A1464" s="122">
        <v>38280</v>
      </c>
      <c r="B1464" s="123">
        <v>489</v>
      </c>
    </row>
    <row r="1465" spans="1:2">
      <c r="A1465" s="122">
        <v>38279</v>
      </c>
      <c r="B1465" s="123">
        <v>484</v>
      </c>
    </row>
    <row r="1466" spans="1:2">
      <c r="A1466" s="122">
        <v>38278</v>
      </c>
      <c r="B1466" s="123">
        <v>466</v>
      </c>
    </row>
    <row r="1467" spans="1:2">
      <c r="A1467" s="122">
        <v>38275</v>
      </c>
      <c r="B1467" s="123">
        <v>464</v>
      </c>
    </row>
    <row r="1468" spans="1:2">
      <c r="A1468" s="122">
        <v>38274</v>
      </c>
      <c r="B1468" s="123">
        <v>481</v>
      </c>
    </row>
    <row r="1469" spans="1:2">
      <c r="A1469" s="122">
        <v>38273</v>
      </c>
      <c r="B1469" s="123">
        <v>452</v>
      </c>
    </row>
    <row r="1470" spans="1:2">
      <c r="A1470" s="122">
        <v>38271</v>
      </c>
      <c r="B1470" s="123">
        <v>443</v>
      </c>
    </row>
    <row r="1471" spans="1:2">
      <c r="A1471" s="122">
        <v>38268</v>
      </c>
      <c r="B1471" s="123">
        <v>443</v>
      </c>
    </row>
    <row r="1472" spans="1:2">
      <c r="A1472" s="122">
        <v>38267</v>
      </c>
      <c r="B1472" s="123">
        <v>457</v>
      </c>
    </row>
    <row r="1473" spans="1:2">
      <c r="A1473" s="122">
        <v>38266</v>
      </c>
      <c r="B1473" s="123">
        <v>451</v>
      </c>
    </row>
    <row r="1474" spans="1:2">
      <c r="A1474" s="122">
        <v>38265</v>
      </c>
      <c r="B1474" s="123">
        <v>445</v>
      </c>
    </row>
    <row r="1475" spans="1:2">
      <c r="A1475" s="122">
        <v>38264</v>
      </c>
      <c r="B1475" s="123">
        <v>445</v>
      </c>
    </row>
    <row r="1476" spans="1:2">
      <c r="A1476" s="122">
        <v>38261</v>
      </c>
      <c r="B1476" s="123">
        <v>464</v>
      </c>
    </row>
    <row r="1477" spans="1:2">
      <c r="A1477" s="122">
        <v>38260</v>
      </c>
      <c r="B1477" s="123">
        <v>469</v>
      </c>
    </row>
    <row r="1478" spans="1:2">
      <c r="A1478" s="122">
        <v>38259</v>
      </c>
      <c r="B1478" s="123">
        <v>475</v>
      </c>
    </row>
    <row r="1479" spans="1:2">
      <c r="A1479" s="122">
        <v>38258</v>
      </c>
      <c r="B1479" s="123">
        <v>483</v>
      </c>
    </row>
    <row r="1480" spans="1:2">
      <c r="A1480" s="122">
        <v>38257</v>
      </c>
      <c r="B1480" s="123">
        <v>486</v>
      </c>
    </row>
    <row r="1481" spans="1:2">
      <c r="A1481" s="122">
        <v>38254</v>
      </c>
      <c r="B1481" s="123">
        <v>477</v>
      </c>
    </row>
    <row r="1482" spans="1:2">
      <c r="A1482" s="122">
        <v>38253</v>
      </c>
      <c r="B1482" s="123">
        <v>472</v>
      </c>
    </row>
    <row r="1483" spans="1:2">
      <c r="A1483" s="122">
        <v>38252</v>
      </c>
      <c r="B1483" s="123">
        <v>461</v>
      </c>
    </row>
    <row r="1484" spans="1:2">
      <c r="A1484" s="122">
        <v>38251</v>
      </c>
      <c r="B1484" s="123">
        <v>463</v>
      </c>
    </row>
    <row r="1485" spans="1:2">
      <c r="A1485" s="122">
        <v>38250</v>
      </c>
      <c r="B1485" s="123">
        <v>458</v>
      </c>
    </row>
    <row r="1486" spans="1:2">
      <c r="A1486" s="122">
        <v>38247</v>
      </c>
      <c r="B1486" s="123">
        <v>466</v>
      </c>
    </row>
    <row r="1487" spans="1:2">
      <c r="A1487" s="122">
        <v>38246</v>
      </c>
      <c r="B1487" s="123">
        <v>484</v>
      </c>
    </row>
    <row r="1488" spans="1:2">
      <c r="A1488" s="122">
        <v>38245</v>
      </c>
      <c r="B1488" s="123">
        <v>494</v>
      </c>
    </row>
    <row r="1489" spans="1:2">
      <c r="A1489" s="122">
        <v>38244</v>
      </c>
      <c r="B1489" s="123">
        <v>502</v>
      </c>
    </row>
    <row r="1490" spans="1:2">
      <c r="A1490" s="122">
        <v>38243</v>
      </c>
      <c r="B1490" s="123">
        <v>508</v>
      </c>
    </row>
    <row r="1491" spans="1:2">
      <c r="A1491" s="122">
        <v>38240</v>
      </c>
      <c r="B1491" s="123">
        <v>501</v>
      </c>
    </row>
    <row r="1492" spans="1:2">
      <c r="A1492" s="122">
        <v>38239</v>
      </c>
      <c r="B1492" s="123">
        <v>499</v>
      </c>
    </row>
    <row r="1493" spans="1:2">
      <c r="A1493" s="122">
        <v>38238</v>
      </c>
      <c r="B1493" s="123">
        <v>496</v>
      </c>
    </row>
    <row r="1494" spans="1:2">
      <c r="A1494" s="122">
        <v>38236</v>
      </c>
      <c r="B1494" s="123">
        <v>511</v>
      </c>
    </row>
    <row r="1495" spans="1:2">
      <c r="A1495" s="122">
        <v>38233</v>
      </c>
      <c r="B1495" s="123">
        <v>511</v>
      </c>
    </row>
    <row r="1496" spans="1:2">
      <c r="A1496" s="122">
        <v>38232</v>
      </c>
      <c r="B1496" s="123">
        <v>522</v>
      </c>
    </row>
    <row r="1497" spans="1:2">
      <c r="A1497" s="122">
        <v>38231</v>
      </c>
      <c r="B1497" s="123">
        <v>521</v>
      </c>
    </row>
    <row r="1498" spans="1:2">
      <c r="A1498" s="122">
        <v>38230</v>
      </c>
      <c r="B1498" s="123">
        <v>521</v>
      </c>
    </row>
    <row r="1499" spans="1:2">
      <c r="A1499" s="122">
        <v>38229</v>
      </c>
      <c r="B1499" s="123">
        <v>509</v>
      </c>
    </row>
    <row r="1500" spans="1:2">
      <c r="A1500" s="122">
        <v>38226</v>
      </c>
      <c r="B1500" s="123">
        <v>525</v>
      </c>
    </row>
    <row r="1501" spans="1:2">
      <c r="A1501" s="122">
        <v>38225</v>
      </c>
      <c r="B1501" s="123">
        <v>534</v>
      </c>
    </row>
    <row r="1502" spans="1:2">
      <c r="A1502" s="122">
        <v>38224</v>
      </c>
      <c r="B1502" s="123">
        <v>522</v>
      </c>
    </row>
    <row r="1503" spans="1:2">
      <c r="A1503" s="122">
        <v>38223</v>
      </c>
      <c r="B1503" s="123">
        <v>516</v>
      </c>
    </row>
    <row r="1504" spans="1:2">
      <c r="A1504" s="122">
        <v>38222</v>
      </c>
      <c r="B1504" s="123">
        <v>523</v>
      </c>
    </row>
    <row r="1505" spans="1:2">
      <c r="A1505" s="122">
        <v>38219</v>
      </c>
      <c r="B1505" s="123">
        <v>527</v>
      </c>
    </row>
    <row r="1506" spans="1:2">
      <c r="A1506" s="122">
        <v>38218</v>
      </c>
      <c r="B1506" s="123">
        <v>549</v>
      </c>
    </row>
    <row r="1507" spans="1:2">
      <c r="A1507" s="122">
        <v>38217</v>
      </c>
      <c r="B1507" s="123">
        <v>550</v>
      </c>
    </row>
    <row r="1508" spans="1:2">
      <c r="A1508" s="122">
        <v>38216</v>
      </c>
      <c r="B1508" s="123">
        <v>554</v>
      </c>
    </row>
    <row r="1509" spans="1:2">
      <c r="A1509" s="122">
        <v>38215</v>
      </c>
      <c r="B1509" s="123">
        <v>561</v>
      </c>
    </row>
    <row r="1510" spans="1:2">
      <c r="A1510" s="122">
        <v>38212</v>
      </c>
      <c r="B1510" s="123">
        <v>563</v>
      </c>
    </row>
    <row r="1511" spans="1:2">
      <c r="A1511" s="122">
        <v>38211</v>
      </c>
      <c r="B1511" s="123">
        <v>579</v>
      </c>
    </row>
    <row r="1512" spans="1:2">
      <c r="A1512" s="122">
        <v>38210</v>
      </c>
      <c r="B1512" s="123">
        <v>585</v>
      </c>
    </row>
    <row r="1513" spans="1:2">
      <c r="A1513" s="122">
        <v>38209</v>
      </c>
      <c r="B1513" s="123">
        <v>582</v>
      </c>
    </row>
    <row r="1514" spans="1:2">
      <c r="A1514" s="122">
        <v>38208</v>
      </c>
      <c r="B1514" s="123">
        <v>590</v>
      </c>
    </row>
    <row r="1515" spans="1:2">
      <c r="A1515" s="122">
        <v>38205</v>
      </c>
      <c r="B1515" s="123">
        <v>595</v>
      </c>
    </row>
    <row r="1516" spans="1:2">
      <c r="A1516" s="122">
        <v>38204</v>
      </c>
      <c r="B1516" s="123">
        <v>606</v>
      </c>
    </row>
    <row r="1517" spans="1:2">
      <c r="A1517" s="122">
        <v>38203</v>
      </c>
      <c r="B1517" s="123">
        <v>598</v>
      </c>
    </row>
    <row r="1518" spans="1:2">
      <c r="A1518" s="122">
        <v>38202</v>
      </c>
      <c r="B1518" s="123">
        <v>598</v>
      </c>
    </row>
    <row r="1519" spans="1:2">
      <c r="A1519" s="122">
        <v>38201</v>
      </c>
      <c r="B1519" s="123">
        <v>596</v>
      </c>
    </row>
    <row r="1520" spans="1:2">
      <c r="A1520" s="122">
        <v>38198</v>
      </c>
      <c r="B1520" s="123">
        <v>593</v>
      </c>
    </row>
    <row r="1521" spans="1:2">
      <c r="A1521" s="122">
        <v>38197</v>
      </c>
      <c r="B1521" s="123">
        <v>592</v>
      </c>
    </row>
    <row r="1522" spans="1:2">
      <c r="A1522" s="122">
        <v>38196</v>
      </c>
      <c r="B1522" s="123">
        <v>611</v>
      </c>
    </row>
    <row r="1523" spans="1:2">
      <c r="A1523" s="122">
        <v>38195</v>
      </c>
      <c r="B1523" s="123">
        <v>628</v>
      </c>
    </row>
    <row r="1524" spans="1:2">
      <c r="A1524" s="122">
        <v>38194</v>
      </c>
      <c r="B1524" s="123">
        <v>627</v>
      </c>
    </row>
    <row r="1525" spans="1:2">
      <c r="A1525" s="122">
        <v>38191</v>
      </c>
      <c r="B1525" s="123">
        <v>613</v>
      </c>
    </row>
    <row r="1526" spans="1:2">
      <c r="A1526" s="122">
        <v>38190</v>
      </c>
      <c r="B1526" s="123">
        <v>606</v>
      </c>
    </row>
    <row r="1527" spans="1:2">
      <c r="A1527" s="122">
        <v>38189</v>
      </c>
      <c r="B1527" s="123">
        <v>607</v>
      </c>
    </row>
    <row r="1528" spans="1:2">
      <c r="A1528" s="122">
        <v>38188</v>
      </c>
      <c r="B1528" s="123">
        <v>589</v>
      </c>
    </row>
    <row r="1529" spans="1:2">
      <c r="A1529" s="122">
        <v>38187</v>
      </c>
      <c r="B1529" s="123">
        <v>587</v>
      </c>
    </row>
    <row r="1530" spans="1:2">
      <c r="A1530" s="122">
        <v>38184</v>
      </c>
      <c r="B1530" s="123">
        <v>583</v>
      </c>
    </row>
    <row r="1531" spans="1:2">
      <c r="A1531" s="122">
        <v>38183</v>
      </c>
      <c r="B1531" s="123">
        <v>607</v>
      </c>
    </row>
    <row r="1532" spans="1:2">
      <c r="A1532" s="122">
        <v>38182</v>
      </c>
      <c r="B1532" s="123">
        <v>615</v>
      </c>
    </row>
    <row r="1533" spans="1:2">
      <c r="A1533" s="122">
        <v>38181</v>
      </c>
      <c r="B1533" s="123">
        <v>621</v>
      </c>
    </row>
    <row r="1534" spans="1:2">
      <c r="A1534" s="122">
        <v>38180</v>
      </c>
      <c r="B1534" s="123">
        <v>625</v>
      </c>
    </row>
    <row r="1535" spans="1:2">
      <c r="A1535" s="122">
        <v>38177</v>
      </c>
      <c r="B1535" s="123">
        <v>633</v>
      </c>
    </row>
    <row r="1536" spans="1:2">
      <c r="A1536" s="122">
        <v>38176</v>
      </c>
      <c r="B1536" s="123">
        <v>648</v>
      </c>
    </row>
    <row r="1537" spans="1:2">
      <c r="A1537" s="122">
        <v>38175</v>
      </c>
      <c r="B1537" s="123">
        <v>632</v>
      </c>
    </row>
    <row r="1538" spans="1:2">
      <c r="A1538" s="122">
        <v>38174</v>
      </c>
      <c r="B1538" s="123">
        <v>622</v>
      </c>
    </row>
    <row r="1539" spans="1:2">
      <c r="A1539" s="122">
        <v>38173</v>
      </c>
      <c r="B1539" s="123">
        <v>623</v>
      </c>
    </row>
    <row r="1540" spans="1:2">
      <c r="A1540" s="122">
        <v>38170</v>
      </c>
      <c r="B1540" s="123">
        <v>623</v>
      </c>
    </row>
    <row r="1541" spans="1:2">
      <c r="A1541" s="122">
        <v>38169</v>
      </c>
      <c r="B1541" s="123">
        <v>646</v>
      </c>
    </row>
    <row r="1542" spans="1:2">
      <c r="A1542" s="122">
        <v>38168</v>
      </c>
      <c r="B1542" s="123">
        <v>650</v>
      </c>
    </row>
    <row r="1543" spans="1:2">
      <c r="A1543" s="122">
        <v>38167</v>
      </c>
      <c r="B1543" s="123">
        <v>655</v>
      </c>
    </row>
    <row r="1544" spans="1:2">
      <c r="A1544" s="122">
        <v>38166</v>
      </c>
      <c r="B1544" s="123">
        <v>666</v>
      </c>
    </row>
    <row r="1545" spans="1:2">
      <c r="A1545" s="122">
        <v>38163</v>
      </c>
      <c r="B1545" s="123">
        <v>660</v>
      </c>
    </row>
    <row r="1546" spans="1:2">
      <c r="A1546" s="122">
        <v>38162</v>
      </c>
      <c r="B1546" s="123">
        <v>642</v>
      </c>
    </row>
    <row r="1547" spans="1:2">
      <c r="A1547" s="122">
        <v>38161</v>
      </c>
      <c r="B1547" s="123">
        <v>646</v>
      </c>
    </row>
    <row r="1548" spans="1:2">
      <c r="A1548" s="122">
        <v>38160</v>
      </c>
      <c r="B1548" s="123">
        <v>655</v>
      </c>
    </row>
    <row r="1549" spans="1:2">
      <c r="A1549" s="122">
        <v>38159</v>
      </c>
      <c r="B1549" s="123">
        <v>651</v>
      </c>
    </row>
    <row r="1550" spans="1:2">
      <c r="A1550" s="122">
        <v>38156</v>
      </c>
      <c r="B1550" s="123">
        <v>663</v>
      </c>
    </row>
    <row r="1551" spans="1:2">
      <c r="A1551" s="122">
        <v>38155</v>
      </c>
      <c r="B1551" s="123">
        <v>651</v>
      </c>
    </row>
    <row r="1552" spans="1:2">
      <c r="A1552" s="122">
        <v>38154</v>
      </c>
      <c r="B1552" s="123">
        <v>674</v>
      </c>
    </row>
    <row r="1553" spans="1:2">
      <c r="A1553" s="122">
        <v>38153</v>
      </c>
      <c r="B1553" s="123">
        <v>680</v>
      </c>
    </row>
    <row r="1554" spans="1:2">
      <c r="A1554" s="122">
        <v>38152</v>
      </c>
      <c r="B1554" s="123">
        <v>705</v>
      </c>
    </row>
    <row r="1555" spans="1:2">
      <c r="A1555" s="122">
        <v>38149</v>
      </c>
      <c r="B1555" s="123">
        <v>683</v>
      </c>
    </row>
    <row r="1556" spans="1:2">
      <c r="A1556" s="122">
        <v>38147</v>
      </c>
      <c r="B1556" s="123">
        <v>668</v>
      </c>
    </row>
    <row r="1557" spans="1:2">
      <c r="A1557" s="122">
        <v>38146</v>
      </c>
      <c r="B1557" s="123">
        <v>654</v>
      </c>
    </row>
    <row r="1558" spans="1:2">
      <c r="A1558" s="122">
        <v>38145</v>
      </c>
      <c r="B1558" s="123">
        <v>642</v>
      </c>
    </row>
    <row r="1559" spans="1:2">
      <c r="A1559" s="122">
        <v>38142</v>
      </c>
      <c r="B1559" s="123">
        <v>672</v>
      </c>
    </row>
    <row r="1560" spans="1:2">
      <c r="A1560" s="122">
        <v>38141</v>
      </c>
      <c r="B1560" s="123">
        <v>705</v>
      </c>
    </row>
    <row r="1561" spans="1:2">
      <c r="A1561" s="122">
        <v>38140</v>
      </c>
      <c r="B1561" s="123">
        <v>691</v>
      </c>
    </row>
    <row r="1562" spans="1:2">
      <c r="A1562" s="122">
        <v>38139</v>
      </c>
      <c r="B1562" s="123">
        <v>712</v>
      </c>
    </row>
    <row r="1563" spans="1:2">
      <c r="A1563" s="122">
        <v>38138</v>
      </c>
      <c r="B1563" s="123">
        <v>701</v>
      </c>
    </row>
    <row r="1564" spans="1:2">
      <c r="A1564" s="122">
        <v>38135</v>
      </c>
      <c r="B1564" s="123">
        <v>701</v>
      </c>
    </row>
    <row r="1565" spans="1:2">
      <c r="A1565" s="122">
        <v>38134</v>
      </c>
      <c r="B1565" s="123">
        <v>712</v>
      </c>
    </row>
    <row r="1566" spans="1:2">
      <c r="A1566" s="122">
        <v>38133</v>
      </c>
      <c r="B1566" s="123">
        <v>720</v>
      </c>
    </row>
    <row r="1567" spans="1:2">
      <c r="A1567" s="122">
        <v>38132</v>
      </c>
      <c r="B1567" s="123">
        <v>699</v>
      </c>
    </row>
    <row r="1568" spans="1:2">
      <c r="A1568" s="122">
        <v>38131</v>
      </c>
      <c r="B1568" s="123">
        <v>729</v>
      </c>
    </row>
    <row r="1569" spans="1:2">
      <c r="A1569" s="122">
        <v>38128</v>
      </c>
      <c r="B1569" s="123">
        <v>749</v>
      </c>
    </row>
    <row r="1570" spans="1:2">
      <c r="A1570" s="122">
        <v>38127</v>
      </c>
      <c r="B1570" s="123">
        <v>758</v>
      </c>
    </row>
    <row r="1571" spans="1:2">
      <c r="A1571" s="122">
        <v>38126</v>
      </c>
      <c r="B1571" s="123">
        <v>697</v>
      </c>
    </row>
    <row r="1572" spans="1:2">
      <c r="A1572" s="122">
        <v>38125</v>
      </c>
      <c r="B1572" s="123">
        <v>712</v>
      </c>
    </row>
    <row r="1573" spans="1:2">
      <c r="A1573" s="122">
        <v>38124</v>
      </c>
      <c r="B1573" s="123">
        <v>728</v>
      </c>
    </row>
    <row r="1574" spans="1:2">
      <c r="A1574" s="122">
        <v>38121</v>
      </c>
      <c r="B1574" s="123">
        <v>710</v>
      </c>
    </row>
    <row r="1575" spans="1:2">
      <c r="A1575" s="122">
        <v>38120</v>
      </c>
      <c r="B1575" s="123">
        <v>763</v>
      </c>
    </row>
    <row r="1576" spans="1:2">
      <c r="A1576" s="122">
        <v>38119</v>
      </c>
      <c r="B1576" s="123">
        <v>777</v>
      </c>
    </row>
    <row r="1577" spans="1:2">
      <c r="A1577" s="122">
        <v>38118</v>
      </c>
      <c r="B1577" s="123">
        <v>758</v>
      </c>
    </row>
    <row r="1578" spans="1:2">
      <c r="A1578" s="122">
        <v>38117</v>
      </c>
      <c r="B1578" s="123">
        <v>808</v>
      </c>
    </row>
    <row r="1579" spans="1:2">
      <c r="A1579" s="122">
        <v>38114</v>
      </c>
      <c r="B1579" s="123">
        <v>761</v>
      </c>
    </row>
    <row r="1580" spans="1:2">
      <c r="A1580" s="122">
        <v>38113</v>
      </c>
      <c r="B1580" s="123">
        <v>722</v>
      </c>
    </row>
    <row r="1581" spans="1:2">
      <c r="A1581" s="122">
        <v>38112</v>
      </c>
      <c r="B1581" s="123">
        <v>669</v>
      </c>
    </row>
    <row r="1582" spans="1:2">
      <c r="A1582" s="122">
        <v>38111</v>
      </c>
      <c r="B1582" s="123">
        <v>675</v>
      </c>
    </row>
    <row r="1583" spans="1:2">
      <c r="A1583" s="122">
        <v>38110</v>
      </c>
      <c r="B1583" s="123">
        <v>701</v>
      </c>
    </row>
    <row r="1584" spans="1:2">
      <c r="A1584" s="122">
        <v>38107</v>
      </c>
      <c r="B1584" s="123">
        <v>663</v>
      </c>
    </row>
    <row r="1585" spans="1:2">
      <c r="A1585" s="122">
        <v>38106</v>
      </c>
      <c r="B1585" s="123">
        <v>679</v>
      </c>
    </row>
    <row r="1586" spans="1:2">
      <c r="A1586" s="122">
        <v>38105</v>
      </c>
      <c r="B1586" s="123">
        <v>672</v>
      </c>
    </row>
    <row r="1587" spans="1:2">
      <c r="A1587" s="122">
        <v>38104</v>
      </c>
      <c r="B1587" s="123">
        <v>630</v>
      </c>
    </row>
    <row r="1588" spans="1:2">
      <c r="A1588" s="122">
        <v>38103</v>
      </c>
      <c r="B1588" s="123">
        <v>602</v>
      </c>
    </row>
    <row r="1589" spans="1:2">
      <c r="A1589" s="122">
        <v>38100</v>
      </c>
      <c r="B1589" s="123">
        <v>606</v>
      </c>
    </row>
    <row r="1590" spans="1:2">
      <c r="A1590" s="122">
        <v>38099</v>
      </c>
      <c r="B1590" s="123">
        <v>616</v>
      </c>
    </row>
    <row r="1591" spans="1:2">
      <c r="A1591" s="122">
        <v>38097</v>
      </c>
      <c r="B1591" s="123">
        <v>612</v>
      </c>
    </row>
    <row r="1592" spans="1:2">
      <c r="A1592" s="122">
        <v>38096</v>
      </c>
      <c r="B1592" s="123">
        <v>604</v>
      </c>
    </row>
    <row r="1593" spans="1:2">
      <c r="A1593" s="122">
        <v>38093</v>
      </c>
      <c r="B1593" s="123">
        <v>596</v>
      </c>
    </row>
    <row r="1594" spans="1:2">
      <c r="A1594" s="122">
        <v>38092</v>
      </c>
      <c r="B1594" s="123">
        <v>618</v>
      </c>
    </row>
    <row r="1595" spans="1:2">
      <c r="A1595" s="122">
        <v>38091</v>
      </c>
      <c r="B1595" s="123">
        <v>557</v>
      </c>
    </row>
    <row r="1596" spans="1:2">
      <c r="A1596" s="122">
        <v>38090</v>
      </c>
      <c r="B1596" s="123">
        <v>541</v>
      </c>
    </row>
    <row r="1597" spans="1:2">
      <c r="A1597" s="122">
        <v>38089</v>
      </c>
      <c r="B1597" s="123">
        <v>543</v>
      </c>
    </row>
    <row r="1598" spans="1:2">
      <c r="A1598" s="122">
        <v>38085</v>
      </c>
      <c r="B1598" s="123">
        <v>549</v>
      </c>
    </row>
    <row r="1599" spans="1:2">
      <c r="A1599" s="122">
        <v>38084</v>
      </c>
      <c r="B1599" s="123">
        <v>549</v>
      </c>
    </row>
    <row r="1600" spans="1:2">
      <c r="A1600" s="122">
        <v>38083</v>
      </c>
      <c r="B1600" s="123">
        <v>536</v>
      </c>
    </row>
    <row r="1601" spans="1:2">
      <c r="A1601" s="122">
        <v>38082</v>
      </c>
      <c r="B1601" s="123">
        <v>563</v>
      </c>
    </row>
    <row r="1602" spans="1:2">
      <c r="A1602" s="122">
        <v>38079</v>
      </c>
      <c r="B1602" s="123">
        <v>564</v>
      </c>
    </row>
    <row r="1603" spans="1:2">
      <c r="A1603" s="122">
        <v>38078</v>
      </c>
      <c r="B1603" s="123">
        <v>543</v>
      </c>
    </row>
    <row r="1604" spans="1:2">
      <c r="A1604" s="122">
        <v>38077</v>
      </c>
      <c r="B1604" s="123">
        <v>559</v>
      </c>
    </row>
    <row r="1605" spans="1:2">
      <c r="A1605" s="122">
        <v>38076</v>
      </c>
      <c r="B1605" s="123">
        <v>556</v>
      </c>
    </row>
    <row r="1606" spans="1:2">
      <c r="A1606" s="122">
        <v>38075</v>
      </c>
      <c r="B1606" s="123">
        <v>577</v>
      </c>
    </row>
    <row r="1607" spans="1:2">
      <c r="A1607" s="122">
        <v>38072</v>
      </c>
      <c r="B1607" s="123">
        <v>568</v>
      </c>
    </row>
    <row r="1608" spans="1:2">
      <c r="A1608" s="122">
        <v>38071</v>
      </c>
      <c r="B1608" s="123">
        <v>573</v>
      </c>
    </row>
    <row r="1609" spans="1:2">
      <c r="A1609" s="122">
        <v>38070</v>
      </c>
      <c r="B1609" s="123">
        <v>579</v>
      </c>
    </row>
    <row r="1610" spans="1:2">
      <c r="A1610" s="122">
        <v>38069</v>
      </c>
      <c r="B1610" s="123">
        <v>556</v>
      </c>
    </row>
    <row r="1611" spans="1:2">
      <c r="A1611" s="122">
        <v>38068</v>
      </c>
      <c r="B1611" s="123">
        <v>554</v>
      </c>
    </row>
    <row r="1612" spans="1:2">
      <c r="A1612" s="122">
        <v>38065</v>
      </c>
      <c r="B1612" s="123">
        <v>529</v>
      </c>
    </row>
    <row r="1613" spans="1:2">
      <c r="A1613" s="122">
        <v>38064</v>
      </c>
      <c r="B1613" s="123">
        <v>550</v>
      </c>
    </row>
    <row r="1614" spans="1:2">
      <c r="A1614" s="122">
        <v>38063</v>
      </c>
      <c r="B1614" s="123">
        <v>561</v>
      </c>
    </row>
    <row r="1615" spans="1:2">
      <c r="A1615" s="122">
        <v>38062</v>
      </c>
      <c r="B1615" s="123">
        <v>567</v>
      </c>
    </row>
    <row r="1616" spans="1:2">
      <c r="A1616" s="122">
        <v>38061</v>
      </c>
      <c r="B1616" s="123">
        <v>562</v>
      </c>
    </row>
    <row r="1617" spans="1:2">
      <c r="A1617" s="122">
        <v>38058</v>
      </c>
      <c r="B1617" s="123">
        <v>567</v>
      </c>
    </row>
    <row r="1618" spans="1:2">
      <c r="A1618" s="122">
        <v>38057</v>
      </c>
      <c r="B1618" s="123">
        <v>565</v>
      </c>
    </row>
    <row r="1619" spans="1:2">
      <c r="A1619" s="122">
        <v>38056</v>
      </c>
      <c r="B1619" s="123">
        <v>533</v>
      </c>
    </row>
    <row r="1620" spans="1:2">
      <c r="A1620" s="122">
        <v>38055</v>
      </c>
      <c r="B1620" s="123">
        <v>533</v>
      </c>
    </row>
    <row r="1621" spans="1:2">
      <c r="A1621" s="122">
        <v>38054</v>
      </c>
      <c r="B1621" s="123">
        <v>522</v>
      </c>
    </row>
    <row r="1622" spans="1:2">
      <c r="A1622" s="122">
        <v>38051</v>
      </c>
      <c r="B1622" s="123">
        <v>540</v>
      </c>
    </row>
    <row r="1623" spans="1:2">
      <c r="A1623" s="122">
        <v>38050</v>
      </c>
      <c r="B1623" s="123">
        <v>549</v>
      </c>
    </row>
    <row r="1624" spans="1:2">
      <c r="A1624" s="122">
        <v>38049</v>
      </c>
      <c r="B1624" s="123">
        <v>547</v>
      </c>
    </row>
    <row r="1625" spans="1:2">
      <c r="A1625" s="122">
        <v>38048</v>
      </c>
      <c r="B1625" s="123">
        <v>563</v>
      </c>
    </row>
    <row r="1626" spans="1:2">
      <c r="A1626" s="122">
        <v>38047</v>
      </c>
      <c r="B1626" s="123">
        <v>556</v>
      </c>
    </row>
    <row r="1627" spans="1:2">
      <c r="A1627" s="122">
        <v>38044</v>
      </c>
      <c r="B1627" s="123">
        <v>579</v>
      </c>
    </row>
    <row r="1628" spans="1:2">
      <c r="A1628" s="122">
        <v>38043</v>
      </c>
      <c r="B1628" s="123">
        <v>571</v>
      </c>
    </row>
    <row r="1629" spans="1:2">
      <c r="A1629" s="122">
        <v>38042</v>
      </c>
      <c r="B1629" s="123">
        <v>587</v>
      </c>
    </row>
    <row r="1630" spans="1:2">
      <c r="A1630" s="122">
        <v>38037</v>
      </c>
      <c r="B1630" s="123">
        <v>586</v>
      </c>
    </row>
    <row r="1631" spans="1:2">
      <c r="A1631" s="122">
        <v>38036</v>
      </c>
      <c r="B1631" s="123">
        <v>587</v>
      </c>
    </row>
    <row r="1632" spans="1:2">
      <c r="A1632" s="122">
        <v>38035</v>
      </c>
      <c r="B1632" s="123">
        <v>557</v>
      </c>
    </row>
    <row r="1633" spans="1:2">
      <c r="A1633" s="122">
        <v>38034</v>
      </c>
      <c r="B1633" s="123">
        <v>539</v>
      </c>
    </row>
    <row r="1634" spans="1:2">
      <c r="A1634" s="122">
        <v>38033</v>
      </c>
      <c r="B1634" s="123">
        <v>522</v>
      </c>
    </row>
    <row r="1635" spans="1:2">
      <c r="A1635" s="122">
        <v>38030</v>
      </c>
      <c r="B1635" s="123">
        <v>522</v>
      </c>
    </row>
    <row r="1636" spans="1:2">
      <c r="A1636" s="122">
        <v>38029</v>
      </c>
      <c r="B1636" s="123">
        <v>506</v>
      </c>
    </row>
    <row r="1637" spans="1:2">
      <c r="A1637" s="122">
        <v>38028</v>
      </c>
      <c r="B1637" s="123">
        <v>508</v>
      </c>
    </row>
    <row r="1638" spans="1:2">
      <c r="A1638" s="122">
        <v>38027</v>
      </c>
      <c r="B1638" s="123">
        <v>527</v>
      </c>
    </row>
    <row r="1639" spans="1:2">
      <c r="A1639" s="122">
        <v>38026</v>
      </c>
      <c r="B1639" s="123">
        <v>522</v>
      </c>
    </row>
    <row r="1640" spans="1:2">
      <c r="A1640" s="122">
        <v>38023</v>
      </c>
      <c r="B1640" s="123">
        <v>546</v>
      </c>
    </row>
    <row r="1641" spans="1:2">
      <c r="A1641" s="122">
        <v>38022</v>
      </c>
      <c r="B1641" s="123">
        <v>548</v>
      </c>
    </row>
    <row r="1642" spans="1:2">
      <c r="A1642" s="122">
        <v>38021</v>
      </c>
      <c r="B1642" s="123">
        <v>523</v>
      </c>
    </row>
    <row r="1643" spans="1:2">
      <c r="A1643" s="122">
        <v>38020</v>
      </c>
      <c r="B1643" s="123">
        <v>512</v>
      </c>
    </row>
    <row r="1644" spans="1:2">
      <c r="A1644" s="122">
        <v>38019</v>
      </c>
      <c r="B1644" s="123">
        <v>525</v>
      </c>
    </row>
    <row r="1645" spans="1:2">
      <c r="A1645" s="122">
        <v>38016</v>
      </c>
      <c r="B1645" s="123">
        <v>493</v>
      </c>
    </row>
    <row r="1646" spans="1:2">
      <c r="A1646" s="122">
        <v>38015</v>
      </c>
      <c r="B1646" s="123">
        <v>483</v>
      </c>
    </row>
    <row r="1647" spans="1:2">
      <c r="A1647" s="122">
        <v>38014</v>
      </c>
      <c r="B1647" s="123">
        <v>443</v>
      </c>
    </row>
    <row r="1648" spans="1:2">
      <c r="A1648" s="122">
        <v>38013</v>
      </c>
      <c r="B1648" s="123">
        <v>428</v>
      </c>
    </row>
    <row r="1649" spans="1:2">
      <c r="A1649" s="122">
        <v>38012</v>
      </c>
      <c r="B1649" s="123">
        <v>427</v>
      </c>
    </row>
    <row r="1650" spans="1:2">
      <c r="A1650" s="122">
        <v>38009</v>
      </c>
      <c r="B1650" s="123">
        <v>430</v>
      </c>
    </row>
    <row r="1651" spans="1:2">
      <c r="A1651" s="122">
        <v>38008</v>
      </c>
      <c r="B1651" s="123">
        <v>435</v>
      </c>
    </row>
    <row r="1652" spans="1:2">
      <c r="A1652" s="122">
        <v>38007</v>
      </c>
      <c r="B1652" s="123">
        <v>429</v>
      </c>
    </row>
    <row r="1653" spans="1:2">
      <c r="A1653" s="122">
        <v>38006</v>
      </c>
      <c r="B1653" s="123">
        <v>441</v>
      </c>
    </row>
    <row r="1654" spans="1:2">
      <c r="A1654" s="122">
        <v>38005</v>
      </c>
      <c r="B1654" s="123">
        <v>439</v>
      </c>
    </row>
    <row r="1655" spans="1:2">
      <c r="A1655" s="122">
        <v>38002</v>
      </c>
      <c r="B1655" s="123">
        <v>439</v>
      </c>
    </row>
    <row r="1656" spans="1:2">
      <c r="A1656" s="122">
        <v>38001</v>
      </c>
      <c r="B1656" s="123">
        <v>429</v>
      </c>
    </row>
    <row r="1657" spans="1:2">
      <c r="A1657" s="122">
        <v>38000</v>
      </c>
      <c r="B1657" s="123">
        <v>440</v>
      </c>
    </row>
    <row r="1658" spans="1:2">
      <c r="A1658" s="122">
        <v>37999</v>
      </c>
      <c r="B1658" s="123">
        <v>427</v>
      </c>
    </row>
    <row r="1659" spans="1:2">
      <c r="A1659" s="122">
        <v>37998</v>
      </c>
      <c r="B1659" s="123">
        <v>410</v>
      </c>
    </row>
    <row r="1660" spans="1:2">
      <c r="A1660" s="122">
        <v>37995</v>
      </c>
      <c r="B1660" s="123">
        <v>410</v>
      </c>
    </row>
    <row r="1661" spans="1:2">
      <c r="A1661" s="122">
        <v>37994</v>
      </c>
      <c r="B1661" s="123">
        <v>412</v>
      </c>
    </row>
    <row r="1662" spans="1:2">
      <c r="A1662" s="122">
        <v>37993</v>
      </c>
      <c r="B1662" s="123">
        <v>423</v>
      </c>
    </row>
    <row r="1663" spans="1:2">
      <c r="A1663" s="122">
        <v>37992</v>
      </c>
      <c r="B1663" s="123">
        <v>432</v>
      </c>
    </row>
    <row r="1664" spans="1:2">
      <c r="A1664" s="122">
        <v>37991</v>
      </c>
      <c r="B1664" s="123">
        <v>450</v>
      </c>
    </row>
    <row r="1665" spans="1:2">
      <c r="A1665" s="122">
        <v>37988</v>
      </c>
      <c r="B1665" s="123">
        <v>450</v>
      </c>
    </row>
    <row r="1666" spans="1:2">
      <c r="A1666" s="122">
        <v>37986</v>
      </c>
      <c r="B1666" s="123">
        <v>463</v>
      </c>
    </row>
    <row r="1667" spans="1:2">
      <c r="A1667" s="122">
        <v>37985</v>
      </c>
      <c r="B1667" s="123">
        <v>471</v>
      </c>
    </row>
    <row r="1668" spans="1:2">
      <c r="A1668" s="122">
        <v>37984</v>
      </c>
      <c r="B1668" s="123">
        <v>480</v>
      </c>
    </row>
    <row r="1669" spans="1:2">
      <c r="A1669" s="122">
        <v>37981</v>
      </c>
      <c r="B1669" s="123">
        <v>486</v>
      </c>
    </row>
    <row r="1670" spans="1:2">
      <c r="A1670" s="122">
        <v>37979</v>
      </c>
      <c r="B1670" s="123">
        <v>480</v>
      </c>
    </row>
    <row r="1671" spans="1:2">
      <c r="A1671" s="122">
        <v>37978</v>
      </c>
      <c r="B1671" s="123">
        <v>482</v>
      </c>
    </row>
    <row r="1672" spans="1:2">
      <c r="A1672" s="122">
        <v>37977</v>
      </c>
      <c r="B1672" s="123">
        <v>478</v>
      </c>
    </row>
    <row r="1673" spans="1:2">
      <c r="A1673" s="122">
        <v>37974</v>
      </c>
      <c r="B1673" s="123">
        <v>481</v>
      </c>
    </row>
    <row r="1674" spans="1:2">
      <c r="A1674" s="122">
        <v>37973</v>
      </c>
      <c r="B1674" s="123">
        <v>480</v>
      </c>
    </row>
    <row r="1675" spans="1:2">
      <c r="A1675" s="122">
        <v>37972</v>
      </c>
      <c r="B1675" s="123">
        <v>488</v>
      </c>
    </row>
    <row r="1676" spans="1:2">
      <c r="A1676" s="122">
        <v>37971</v>
      </c>
      <c r="B1676" s="123">
        <v>489</v>
      </c>
    </row>
    <row r="1677" spans="1:2">
      <c r="A1677" s="122">
        <v>37970</v>
      </c>
      <c r="B1677" s="123">
        <v>494</v>
      </c>
    </row>
    <row r="1678" spans="1:2">
      <c r="A1678" s="122">
        <v>37967</v>
      </c>
      <c r="B1678" s="123">
        <v>507</v>
      </c>
    </row>
    <row r="1679" spans="1:2">
      <c r="A1679" s="122">
        <v>37966</v>
      </c>
      <c r="B1679" s="123">
        <v>514</v>
      </c>
    </row>
    <row r="1680" spans="1:2">
      <c r="A1680" s="122">
        <v>37965</v>
      </c>
      <c r="B1680" s="123">
        <v>500</v>
      </c>
    </row>
    <row r="1681" spans="1:2">
      <c r="A1681" s="122">
        <v>37964</v>
      </c>
      <c r="B1681" s="123">
        <v>479</v>
      </c>
    </row>
    <row r="1682" spans="1:2">
      <c r="A1682" s="122">
        <v>37963</v>
      </c>
      <c r="B1682" s="123">
        <v>484</v>
      </c>
    </row>
    <row r="1683" spans="1:2">
      <c r="A1683" s="122">
        <v>37960</v>
      </c>
      <c r="B1683" s="123">
        <v>501</v>
      </c>
    </row>
    <row r="1684" spans="1:2">
      <c r="A1684" s="122">
        <v>37959</v>
      </c>
      <c r="B1684" s="123">
        <v>494</v>
      </c>
    </row>
    <row r="1685" spans="1:2">
      <c r="A1685" s="122">
        <v>37958</v>
      </c>
      <c r="B1685" s="123">
        <v>502</v>
      </c>
    </row>
    <row r="1686" spans="1:2">
      <c r="A1686" s="122">
        <v>37957</v>
      </c>
      <c r="B1686" s="123">
        <v>508</v>
      </c>
    </row>
    <row r="1687" spans="1:2">
      <c r="A1687" s="122">
        <v>37956</v>
      </c>
      <c r="B1687" s="123">
        <v>501</v>
      </c>
    </row>
    <row r="1688" spans="1:2">
      <c r="A1688" s="122">
        <v>37953</v>
      </c>
      <c r="B1688" s="123">
        <v>533</v>
      </c>
    </row>
    <row r="1689" spans="1:2">
      <c r="A1689" s="122">
        <v>37952</v>
      </c>
      <c r="B1689" s="123">
        <v>542</v>
      </c>
    </row>
    <row r="1690" spans="1:2">
      <c r="A1690" s="122">
        <v>37951</v>
      </c>
      <c r="B1690" s="123">
        <v>542</v>
      </c>
    </row>
    <row r="1691" spans="1:2">
      <c r="A1691" s="122">
        <v>37950</v>
      </c>
      <c r="B1691" s="123">
        <v>545</v>
      </c>
    </row>
    <row r="1692" spans="1:2">
      <c r="A1692" s="122">
        <v>37949</v>
      </c>
      <c r="B1692" s="123">
        <v>545</v>
      </c>
    </row>
    <row r="1693" spans="1:2">
      <c r="A1693" s="122">
        <v>37946</v>
      </c>
      <c r="B1693" s="123">
        <v>559</v>
      </c>
    </row>
    <row r="1694" spans="1:2">
      <c r="A1694" s="122">
        <v>37945</v>
      </c>
      <c r="B1694" s="123">
        <v>563</v>
      </c>
    </row>
    <row r="1695" spans="1:2">
      <c r="A1695" s="122">
        <v>37944</v>
      </c>
      <c r="B1695" s="123">
        <v>577</v>
      </c>
    </row>
  </sheetData>
  <hyperlinks>
    <hyperlink ref="C4" r:id="rId1"/>
  </hyperlinks>
  <pageMargins left="0.511811024" right="0.511811024" top="0.78740157499999996" bottom="0.78740157499999996" header="0.31496062000000002" footer="0.31496062000000002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AC109"/>
  <sheetViews>
    <sheetView topLeftCell="D1" zoomScaleNormal="100" workbookViewId="0">
      <selection activeCell="J11" sqref="J11"/>
    </sheetView>
  </sheetViews>
  <sheetFormatPr defaultRowHeight="12.75"/>
  <cols>
    <col min="1" max="1" width="16.7109375" style="125" bestFit="1" customWidth="1"/>
    <col min="2" max="2" width="15.140625" style="125" bestFit="1" customWidth="1"/>
    <col min="3" max="3" width="18.7109375" style="125" customWidth="1"/>
    <col min="4" max="4" width="17.28515625" style="125" bestFit="1" customWidth="1"/>
    <col min="5" max="5" width="17.28515625" style="125" customWidth="1"/>
    <col min="6" max="6" width="17" style="125" customWidth="1"/>
    <col min="7" max="7" width="18.85546875" style="125" bestFit="1" customWidth="1"/>
    <col min="8" max="8" width="21.28515625" style="125" customWidth="1"/>
    <col min="9" max="9" width="18.7109375" style="125" customWidth="1"/>
    <col min="10" max="10" width="15.85546875" style="125" customWidth="1"/>
    <col min="11" max="11" width="10.28515625" style="125" bestFit="1" customWidth="1"/>
    <col min="12" max="16384" width="9.140625" style="125"/>
  </cols>
  <sheetData>
    <row r="1" spans="1:29">
      <c r="A1" s="198"/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</row>
    <row r="2" spans="1:29">
      <c r="A2" s="198"/>
      <c r="B2" s="172" t="s">
        <v>0</v>
      </c>
      <c r="C2" s="173"/>
      <c r="D2" s="173"/>
      <c r="E2" s="173"/>
      <c r="F2" s="173"/>
      <c r="G2" s="174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</row>
    <row r="3" spans="1:29">
      <c r="A3" s="198"/>
      <c r="B3" s="209" t="s">
        <v>203</v>
      </c>
      <c r="C3" s="175"/>
      <c r="D3" s="175"/>
      <c r="E3" s="175"/>
      <c r="F3" s="175"/>
      <c r="G3" s="176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</row>
    <row r="4" spans="1:29">
      <c r="A4" s="198"/>
      <c r="B4" s="177" t="s">
        <v>78</v>
      </c>
      <c r="C4" s="175"/>
      <c r="D4" s="175"/>
      <c r="E4" s="175"/>
      <c r="F4" s="175"/>
      <c r="G4" s="176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</row>
    <row r="5" spans="1:29">
      <c r="A5" s="198"/>
      <c r="B5" s="178" t="s">
        <v>267</v>
      </c>
      <c r="C5" s="179"/>
      <c r="D5" s="179"/>
      <c r="E5" s="179"/>
      <c r="F5" s="179"/>
      <c r="G5" s="180"/>
      <c r="H5" s="198"/>
      <c r="I5" s="198"/>
      <c r="J5" s="198"/>
      <c r="K5" s="198"/>
      <c r="L5" s="198"/>
      <c r="M5" s="198" t="s">
        <v>260</v>
      </c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>
      <c r="A6" s="198"/>
      <c r="B6" s="178" t="s">
        <v>204</v>
      </c>
      <c r="C6" s="179"/>
      <c r="D6" s="179"/>
      <c r="E6" s="179"/>
      <c r="F6" s="179"/>
      <c r="G6" s="181"/>
      <c r="H6" s="198"/>
      <c r="I6" s="198"/>
      <c r="J6" s="198"/>
      <c r="K6" s="198"/>
      <c r="L6" s="199"/>
      <c r="M6" s="200" t="s">
        <v>124</v>
      </c>
      <c r="N6" s="199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</row>
    <row r="7" spans="1:29">
      <c r="A7" s="198"/>
      <c r="B7" s="178"/>
      <c r="C7" s="179"/>
      <c r="D7" s="179"/>
      <c r="E7" s="179"/>
      <c r="F7" s="179"/>
      <c r="G7" s="181"/>
      <c r="H7" s="198"/>
      <c r="I7" s="198"/>
      <c r="J7" s="198"/>
      <c r="K7" s="198"/>
      <c r="L7" s="199"/>
      <c r="M7" s="201">
        <v>0</v>
      </c>
      <c r="N7" s="201">
        <v>0.34</v>
      </c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98"/>
      <c r="AA7" s="198"/>
      <c r="AB7" s="198"/>
      <c r="AC7" s="198"/>
    </row>
    <row r="8" spans="1:29">
      <c r="A8" s="198"/>
      <c r="B8" s="178"/>
      <c r="C8" s="179"/>
      <c r="D8" s="179"/>
      <c r="E8" s="179"/>
      <c r="F8" s="179"/>
      <c r="G8" s="181"/>
      <c r="H8" s="198"/>
      <c r="I8" s="198"/>
      <c r="J8" s="198"/>
      <c r="K8" s="198"/>
      <c r="L8" s="202" t="s">
        <v>123</v>
      </c>
      <c r="M8" s="199"/>
      <c r="N8" s="199"/>
      <c r="O8" s="198"/>
      <c r="P8" s="198"/>
      <c r="Q8" s="198"/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  <c r="AC8" s="198"/>
    </row>
    <row r="9" spans="1:29">
      <c r="A9" s="198"/>
      <c r="B9" s="178"/>
      <c r="C9" s="179"/>
      <c r="D9" s="179"/>
      <c r="E9" s="179"/>
      <c r="F9" s="179"/>
      <c r="G9" s="181"/>
      <c r="H9" s="198"/>
      <c r="I9" s="244" t="s">
        <v>161</v>
      </c>
      <c r="J9" s="245"/>
      <c r="K9" s="198"/>
      <c r="L9" s="202">
        <v>55</v>
      </c>
      <c r="M9" s="203">
        <f t="shared" ref="M9:M14" si="0">$J$10*(1+(1-$M$7)*(L9/(100-L9)))</f>
        <v>2.0927049431332412</v>
      </c>
      <c r="N9" s="203">
        <f t="shared" ref="N9:N14" si="1">$J$10*(1+(1-$N$7)*(L9/(100-L9)))</f>
        <v>1.701369118767325</v>
      </c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</row>
    <row r="10" spans="1:29">
      <c r="A10" s="198"/>
      <c r="B10" s="178"/>
      <c r="C10" s="179"/>
      <c r="D10" s="179"/>
      <c r="E10" s="179"/>
      <c r="F10" s="179"/>
      <c r="G10" s="181"/>
      <c r="H10" s="198"/>
      <c r="I10" s="157" t="s">
        <v>86</v>
      </c>
      <c r="J10" s="158">
        <f>SUMPRODUCT(J21:J76,E21:E76)</f>
        <v>0.94171722440995853</v>
      </c>
      <c r="K10" s="198"/>
      <c r="L10" s="202">
        <v>60</v>
      </c>
      <c r="M10" s="203">
        <f t="shared" si="0"/>
        <v>2.3542930610248964</v>
      </c>
      <c r="N10" s="203">
        <f t="shared" si="1"/>
        <v>1.8740172765758172</v>
      </c>
      <c r="O10" s="198"/>
      <c r="P10" s="198"/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8"/>
    </row>
    <row r="11" spans="1:29">
      <c r="A11" s="198"/>
      <c r="B11" s="178"/>
      <c r="C11" s="179"/>
      <c r="D11" s="179"/>
      <c r="E11" s="179"/>
      <c r="F11" s="179"/>
      <c r="G11" s="181"/>
      <c r="H11" s="198"/>
      <c r="I11" s="157" t="s">
        <v>261</v>
      </c>
      <c r="J11" s="159">
        <f>Wacc!C25/Wacc!C26</f>
        <v>2.0945351578854585</v>
      </c>
      <c r="K11" s="198"/>
      <c r="L11" s="202">
        <v>65</v>
      </c>
      <c r="M11" s="203">
        <f t="shared" si="0"/>
        <v>2.6906206411713103</v>
      </c>
      <c r="N11" s="203">
        <f t="shared" si="1"/>
        <v>2.0959934794724502</v>
      </c>
      <c r="O11" s="198"/>
      <c r="P11" s="198"/>
      <c r="Q11" s="198"/>
      <c r="R11" s="198"/>
      <c r="S11" s="198"/>
      <c r="T11" s="198"/>
      <c r="U11" s="198"/>
      <c r="V11" s="198"/>
      <c r="W11" s="198"/>
      <c r="X11" s="198"/>
      <c r="Y11" s="198"/>
      <c r="Z11" s="198"/>
      <c r="AA11" s="198"/>
      <c r="AB11" s="198"/>
      <c r="AC11" s="198"/>
    </row>
    <row r="12" spans="1:29">
      <c r="A12" s="198"/>
      <c r="B12" s="178"/>
      <c r="C12" s="179"/>
      <c r="D12" s="179"/>
      <c r="E12" s="179"/>
      <c r="F12" s="179"/>
      <c r="G12" s="181"/>
      <c r="H12" s="198"/>
      <c r="I12" s="157" t="s">
        <v>124</v>
      </c>
      <c r="J12" s="160">
        <v>0</v>
      </c>
      <c r="K12" s="198"/>
      <c r="L12" s="202">
        <v>70</v>
      </c>
      <c r="M12" s="203">
        <f t="shared" si="0"/>
        <v>3.1390574146998618</v>
      </c>
      <c r="N12" s="203">
        <f t="shared" si="1"/>
        <v>2.3919617500012946</v>
      </c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198"/>
      <c r="Z12" s="198"/>
      <c r="AA12" s="198"/>
      <c r="AB12" s="198"/>
      <c r="AC12" s="198"/>
    </row>
    <row r="13" spans="1:29">
      <c r="A13" s="198"/>
      <c r="B13" s="178"/>
      <c r="C13" s="179"/>
      <c r="D13" s="179"/>
      <c r="E13" s="179"/>
      <c r="F13" s="179"/>
      <c r="G13" s="181"/>
      <c r="H13" s="198"/>
      <c r="I13" s="157" t="s">
        <v>125</v>
      </c>
      <c r="J13" s="158">
        <f>J10*(1+(1-J12)*J11)</f>
        <v>2.9141770597229266</v>
      </c>
      <c r="K13" s="198"/>
      <c r="L13" s="202">
        <v>75</v>
      </c>
      <c r="M13" s="203">
        <f t="shared" si="0"/>
        <v>3.7668688976398341</v>
      </c>
      <c r="N13" s="203">
        <f t="shared" si="1"/>
        <v>2.8063173287416761</v>
      </c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198"/>
    </row>
    <row r="14" spans="1:29">
      <c r="A14" s="198"/>
      <c r="B14" s="178"/>
      <c r="C14" s="179"/>
      <c r="D14" s="179"/>
      <c r="E14" s="179"/>
      <c r="F14" s="179"/>
      <c r="G14" s="181"/>
      <c r="H14" s="198"/>
      <c r="I14" s="198"/>
      <c r="J14" s="198"/>
      <c r="K14" s="198"/>
      <c r="L14" s="202">
        <v>80</v>
      </c>
      <c r="M14" s="203">
        <f t="shared" si="0"/>
        <v>4.7085861220497929</v>
      </c>
      <c r="N14" s="203">
        <f t="shared" si="1"/>
        <v>3.4278506968522486</v>
      </c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</row>
    <row r="15" spans="1:29">
      <c r="A15" s="198"/>
      <c r="B15" s="178"/>
      <c r="C15" s="179"/>
      <c r="D15" s="179"/>
      <c r="E15" s="179"/>
      <c r="F15" s="179"/>
      <c r="G15" s="181"/>
      <c r="H15" s="198"/>
      <c r="I15" s="198"/>
      <c r="J15" s="198"/>
      <c r="K15" s="198"/>
      <c r="L15" s="218"/>
      <c r="M15" s="219"/>
      <c r="N15" s="219"/>
      <c r="O15" s="198"/>
      <c r="P15" s="198"/>
      <c r="Q15" s="198"/>
      <c r="R15" s="198"/>
      <c r="S15" s="198"/>
      <c r="T15" s="198"/>
      <c r="U15" s="198"/>
      <c r="V15" s="198"/>
      <c r="W15" s="198"/>
      <c r="X15" s="198"/>
      <c r="Y15" s="198"/>
      <c r="Z15" s="198"/>
      <c r="AA15" s="198"/>
      <c r="AB15" s="198"/>
      <c r="AC15" s="198"/>
    </row>
    <row r="16" spans="1:29">
      <c r="A16" s="198"/>
      <c r="B16" s="182" t="s">
        <v>268</v>
      </c>
      <c r="C16" s="183"/>
      <c r="D16" s="183"/>
      <c r="E16" s="183"/>
      <c r="F16" s="183"/>
      <c r="G16" s="184"/>
      <c r="H16" s="198"/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8"/>
      <c r="V16" s="198"/>
      <c r="W16" s="198"/>
      <c r="X16" s="198"/>
      <c r="Y16" s="198"/>
      <c r="Z16" s="198"/>
      <c r="AA16" s="198"/>
      <c r="AB16" s="198"/>
      <c r="AC16" s="198"/>
    </row>
    <row r="17" spans="1:29">
      <c r="A17" s="198"/>
      <c r="B17" s="216"/>
      <c r="C17" s="179"/>
      <c r="D17" s="179"/>
      <c r="E17" s="179"/>
      <c r="F17" s="179"/>
      <c r="G17" s="217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</row>
    <row r="18" spans="1:29">
      <c r="A18" s="198"/>
      <c r="B18" s="216"/>
      <c r="C18" s="179"/>
      <c r="D18" s="179"/>
      <c r="E18" s="179"/>
      <c r="F18" s="179"/>
      <c r="G18" s="217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</row>
    <row r="19" spans="1:29">
      <c r="A19" s="198"/>
      <c r="B19" s="198"/>
      <c r="C19" s="161"/>
      <c r="D19" s="161"/>
      <c r="E19" s="161"/>
      <c r="F19" s="161"/>
      <c r="G19" s="162"/>
      <c r="H19" s="204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  <c r="AC19" s="198"/>
    </row>
    <row r="20" spans="1:29" ht="15.75">
      <c r="A20" s="220" t="s">
        <v>103</v>
      </c>
      <c r="B20" s="221" t="s">
        <v>104</v>
      </c>
      <c r="C20" s="222" t="s">
        <v>87</v>
      </c>
      <c r="D20" s="223" t="s">
        <v>219</v>
      </c>
      <c r="E20" s="223" t="s">
        <v>126</v>
      </c>
      <c r="F20" s="224" t="s">
        <v>105</v>
      </c>
      <c r="G20" s="222" t="s">
        <v>3</v>
      </c>
      <c r="H20" s="222" t="s">
        <v>269</v>
      </c>
      <c r="I20" s="222" t="s">
        <v>239</v>
      </c>
      <c r="J20" s="205" t="s">
        <v>86</v>
      </c>
      <c r="K20" s="198"/>
      <c r="L20" s="198"/>
      <c r="M20" s="198"/>
      <c r="N20" s="198"/>
      <c r="O20" s="198"/>
      <c r="P20" s="198"/>
      <c r="Q20" s="198"/>
      <c r="R20" s="198"/>
      <c r="S20" s="198"/>
      <c r="T20" s="198"/>
      <c r="U20" s="198"/>
      <c r="V20" s="198"/>
      <c r="W20" s="198"/>
      <c r="X20" s="198"/>
      <c r="Y20" s="198"/>
      <c r="Z20" s="198"/>
    </row>
    <row r="21" spans="1:29">
      <c r="A21" s="149" t="s">
        <v>144</v>
      </c>
      <c r="B21" s="149" t="s">
        <v>145</v>
      </c>
      <c r="C21" s="149" t="s">
        <v>106</v>
      </c>
      <c r="D21" s="227">
        <v>11278.7</v>
      </c>
      <c r="E21" s="228">
        <f t="shared" ref="E21:E52" si="2">D21/SUM($D$21:$D$76)</f>
        <v>0.17468130152569489</v>
      </c>
      <c r="F21" s="149">
        <v>1.5</v>
      </c>
      <c r="G21" s="228">
        <v>0.4</v>
      </c>
      <c r="H21" s="228">
        <f>I21/(1-I21)</f>
        <v>1.7599546046973495E-2</v>
      </c>
      <c r="I21" s="228">
        <v>1.7295159098037846E-2</v>
      </c>
      <c r="J21" s="206">
        <f t="shared" ref="J21:J52" si="3">F21/(1+(1-G21)*H21)</f>
        <v>1.4843259225464562</v>
      </c>
      <c r="K21" s="231"/>
      <c r="L21" s="198"/>
      <c r="M21" s="198"/>
      <c r="N21" s="198"/>
      <c r="O21" s="198"/>
      <c r="P21" s="198"/>
      <c r="Q21" s="198"/>
      <c r="R21" s="198"/>
      <c r="S21" s="198"/>
      <c r="T21" s="198"/>
      <c r="U21" s="198"/>
      <c r="V21" s="198"/>
      <c r="W21" s="198"/>
      <c r="X21" s="198"/>
      <c r="Y21" s="198"/>
      <c r="Z21" s="198"/>
    </row>
    <row r="22" spans="1:29">
      <c r="A22" s="149" t="s">
        <v>107</v>
      </c>
      <c r="B22" s="149" t="s">
        <v>108</v>
      </c>
      <c r="C22" s="149" t="s">
        <v>106</v>
      </c>
      <c r="D22" s="227">
        <v>9278</v>
      </c>
      <c r="E22" s="228">
        <f t="shared" si="2"/>
        <v>0.14369502828831313</v>
      </c>
      <c r="F22" s="149">
        <v>1.2</v>
      </c>
      <c r="G22" s="228">
        <v>0.4</v>
      </c>
      <c r="H22" s="228">
        <f t="shared" ref="H22:H76" si="4">I22/(1-I22)</f>
        <v>1.94988143996551</v>
      </c>
      <c r="I22" s="228">
        <v>0.66100332492966496</v>
      </c>
      <c r="J22" s="206">
        <f t="shared" si="3"/>
        <v>0.55301352036001306</v>
      </c>
      <c r="K22" s="231"/>
      <c r="L22" s="198"/>
      <c r="M22" s="198"/>
      <c r="N22" s="198"/>
      <c r="O22" s="198"/>
      <c r="P22" s="198"/>
      <c r="Q22" s="198"/>
      <c r="R22" s="198"/>
      <c r="S22" s="198"/>
      <c r="T22" s="198"/>
      <c r="U22" s="198"/>
      <c r="V22" s="198"/>
      <c r="W22" s="198"/>
      <c r="X22" s="198"/>
      <c r="Y22" s="198"/>
      <c r="Z22" s="198"/>
    </row>
    <row r="23" spans="1:29">
      <c r="A23" s="149" t="s">
        <v>150</v>
      </c>
      <c r="B23" s="149" t="s">
        <v>118</v>
      </c>
      <c r="C23" s="149" t="s">
        <v>106</v>
      </c>
      <c r="D23" s="227">
        <v>6256.4</v>
      </c>
      <c r="E23" s="228">
        <f t="shared" si="2"/>
        <v>9.6897345870123108E-2</v>
      </c>
      <c r="F23" s="149">
        <v>1.2</v>
      </c>
      <c r="G23" s="228">
        <v>0.4</v>
      </c>
      <c r="H23" s="228">
        <f t="shared" si="4"/>
        <v>1.305543123841187</v>
      </c>
      <c r="I23" s="228">
        <v>0.56626272149968115</v>
      </c>
      <c r="J23" s="206">
        <f t="shared" si="3"/>
        <v>0.67290001075538652</v>
      </c>
      <c r="K23" s="231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</row>
    <row r="24" spans="1:29">
      <c r="A24" s="149" t="s">
        <v>137</v>
      </c>
      <c r="B24" s="149" t="s">
        <v>138</v>
      </c>
      <c r="C24" s="149" t="s">
        <v>106</v>
      </c>
      <c r="D24" s="227">
        <v>2791.7</v>
      </c>
      <c r="E24" s="228">
        <f t="shared" si="2"/>
        <v>4.3237056528614322E-2</v>
      </c>
      <c r="F24" s="149">
        <v>1</v>
      </c>
      <c r="G24" s="228">
        <v>0.4</v>
      </c>
      <c r="H24" s="228">
        <f t="shared" si="4"/>
        <v>0.74911344342157127</v>
      </c>
      <c r="I24" s="228">
        <v>0.42828179397911126</v>
      </c>
      <c r="J24" s="206">
        <f t="shared" si="3"/>
        <v>0.68990826594966492</v>
      </c>
      <c r="K24" s="231"/>
      <c r="L24" s="198"/>
      <c r="M24" s="198"/>
      <c r="N24" s="198"/>
      <c r="O24" s="198"/>
      <c r="P24" s="198"/>
      <c r="Q24" s="198"/>
      <c r="R24" s="198"/>
      <c r="S24" s="198"/>
      <c r="T24" s="198"/>
      <c r="U24" s="198"/>
      <c r="V24" s="198"/>
      <c r="W24" s="198"/>
      <c r="X24" s="198"/>
      <c r="Y24" s="198"/>
      <c r="Z24" s="198"/>
    </row>
    <row r="25" spans="1:29">
      <c r="A25" s="221" t="s">
        <v>270</v>
      </c>
      <c r="B25" s="221" t="s">
        <v>271</v>
      </c>
      <c r="C25" s="221" t="s">
        <v>106</v>
      </c>
      <c r="D25" s="225">
        <v>2626.6</v>
      </c>
      <c r="E25" s="226">
        <f t="shared" si="2"/>
        <v>4.068003463053279E-2</v>
      </c>
      <c r="F25" s="221">
        <v>2</v>
      </c>
      <c r="G25" s="226">
        <v>0.4</v>
      </c>
      <c r="H25" s="228">
        <f t="shared" si="4"/>
        <v>0.61889895682631535</v>
      </c>
      <c r="I25" s="226">
        <v>0.38229622313155542</v>
      </c>
      <c r="J25" s="206">
        <f t="shared" si="3"/>
        <v>1.458428189097047</v>
      </c>
      <c r="K25" s="231"/>
      <c r="L25" s="198"/>
      <c r="M25" s="198"/>
      <c r="N25" s="198"/>
      <c r="O25" s="198"/>
      <c r="P25" s="198"/>
      <c r="Q25" s="198"/>
      <c r="R25" s="198"/>
      <c r="S25" s="198"/>
      <c r="T25" s="198"/>
      <c r="U25" s="198"/>
      <c r="V25" s="198"/>
      <c r="W25" s="198"/>
      <c r="X25" s="198"/>
      <c r="Y25" s="198"/>
      <c r="Z25" s="198"/>
    </row>
    <row r="26" spans="1:29">
      <c r="A26" s="149" t="s">
        <v>156</v>
      </c>
      <c r="B26" s="149" t="s">
        <v>159</v>
      </c>
      <c r="C26" s="149" t="s">
        <v>106</v>
      </c>
      <c r="D26" s="227">
        <v>2355.4</v>
      </c>
      <c r="E26" s="228">
        <f t="shared" si="2"/>
        <v>3.6479766073538769E-2</v>
      </c>
      <c r="F26" s="149">
        <v>1.75</v>
      </c>
      <c r="G26" s="228">
        <v>0.4</v>
      </c>
      <c r="H26" s="228">
        <f t="shared" si="4"/>
        <v>0.20302284113101807</v>
      </c>
      <c r="I26" s="228">
        <v>0.1687605872388481</v>
      </c>
      <c r="J26" s="206">
        <f t="shared" si="3"/>
        <v>1.5599738108934573</v>
      </c>
      <c r="K26" s="231"/>
      <c r="L26" s="198"/>
      <c r="M26" s="198"/>
      <c r="N26" s="198"/>
      <c r="O26" s="198"/>
      <c r="P26" s="198"/>
      <c r="Q26" s="198"/>
      <c r="R26" s="198"/>
      <c r="S26" s="198"/>
      <c r="T26" s="198"/>
      <c r="U26" s="198"/>
      <c r="V26" s="198"/>
      <c r="W26" s="198"/>
      <c r="X26" s="198"/>
      <c r="Y26" s="198"/>
      <c r="Z26" s="198"/>
    </row>
    <row r="27" spans="1:29">
      <c r="A27" s="221" t="s">
        <v>272</v>
      </c>
      <c r="B27" s="221" t="s">
        <v>273</v>
      </c>
      <c r="C27" s="221" t="s">
        <v>106</v>
      </c>
      <c r="D27" s="225">
        <v>2210.1</v>
      </c>
      <c r="E27" s="226">
        <f t="shared" si="2"/>
        <v>3.4229400950636001E-2</v>
      </c>
      <c r="F27" s="221">
        <v>1.05</v>
      </c>
      <c r="G27" s="226">
        <v>0.4</v>
      </c>
      <c r="H27" s="228">
        <f t="shared" si="4"/>
        <v>1.210804940952898</v>
      </c>
      <c r="I27" s="226">
        <v>0.54767606066187757</v>
      </c>
      <c r="J27" s="206">
        <f t="shared" si="3"/>
        <v>0.60817281232801323</v>
      </c>
      <c r="K27" s="231"/>
      <c r="L27" s="198"/>
      <c r="M27" s="198"/>
      <c r="N27" s="198"/>
      <c r="O27" s="198"/>
      <c r="P27" s="198"/>
      <c r="Q27" s="198"/>
      <c r="R27" s="198"/>
      <c r="S27" s="198"/>
      <c r="T27" s="198"/>
      <c r="U27" s="198"/>
      <c r="V27" s="198"/>
      <c r="W27" s="198"/>
      <c r="X27" s="198"/>
      <c r="Y27" s="198"/>
      <c r="Z27" s="198"/>
    </row>
    <row r="28" spans="1:29">
      <c r="A28" s="149" t="s">
        <v>213</v>
      </c>
      <c r="B28" s="149" t="s">
        <v>122</v>
      </c>
      <c r="C28" s="149" t="s">
        <v>106</v>
      </c>
      <c r="D28" s="227">
        <v>2031.9</v>
      </c>
      <c r="E28" s="228">
        <f t="shared" si="2"/>
        <v>3.1469489974027098E-2</v>
      </c>
      <c r="F28" s="149">
        <v>1.65</v>
      </c>
      <c r="G28" s="228">
        <v>0.4</v>
      </c>
      <c r="H28" s="228">
        <f t="shared" si="4"/>
        <v>1.4193119740144691</v>
      </c>
      <c r="I28" s="228">
        <v>0.58665934334187719</v>
      </c>
      <c r="J28" s="206">
        <f t="shared" si="3"/>
        <v>0.89112736029599382</v>
      </c>
      <c r="K28" s="231"/>
      <c r="L28" s="198"/>
      <c r="M28" s="198"/>
      <c r="N28" s="198"/>
      <c r="O28" s="198"/>
      <c r="P28" s="198"/>
      <c r="Q28" s="198"/>
      <c r="R28" s="198"/>
      <c r="S28" s="198"/>
      <c r="T28" s="198"/>
      <c r="U28" s="198"/>
      <c r="V28" s="198"/>
      <c r="W28" s="198"/>
      <c r="X28" s="198"/>
      <c r="Y28" s="198"/>
      <c r="Z28" s="198"/>
    </row>
    <row r="29" spans="1:29">
      <c r="A29" s="221" t="s">
        <v>274</v>
      </c>
      <c r="B29" s="221" t="s">
        <v>275</v>
      </c>
      <c r="C29" s="221" t="s">
        <v>106</v>
      </c>
      <c r="D29" s="225">
        <v>1874.7</v>
      </c>
      <c r="E29" s="226">
        <f t="shared" si="2"/>
        <v>2.9034821031698708E-2</v>
      </c>
      <c r="F29" s="221">
        <v>1.7</v>
      </c>
      <c r="G29" s="226">
        <v>0.4</v>
      </c>
      <c r="H29" s="228">
        <f t="shared" si="4"/>
        <v>0</v>
      </c>
      <c r="I29" s="226">
        <v>0</v>
      </c>
      <c r="J29" s="206">
        <f t="shared" si="3"/>
        <v>1.7</v>
      </c>
      <c r="K29" s="231"/>
      <c r="L29" s="198"/>
      <c r="M29" s="198"/>
      <c r="N29" s="198"/>
      <c r="O29" s="198"/>
      <c r="P29" s="198"/>
      <c r="Q29" s="198"/>
      <c r="R29" s="198"/>
      <c r="S29" s="198"/>
      <c r="T29" s="198"/>
      <c r="U29" s="198"/>
      <c r="V29" s="198"/>
      <c r="W29" s="198"/>
      <c r="X29" s="198"/>
      <c r="Y29" s="198"/>
      <c r="Z29" s="198"/>
    </row>
    <row r="30" spans="1:29">
      <c r="A30" s="149" t="s">
        <v>153</v>
      </c>
      <c r="B30" s="149" t="s">
        <v>119</v>
      </c>
      <c r="C30" s="149" t="s">
        <v>106</v>
      </c>
      <c r="D30" s="227">
        <v>1730.2</v>
      </c>
      <c r="E30" s="228">
        <f t="shared" si="2"/>
        <v>2.6796846081530434E-2</v>
      </c>
      <c r="F30" s="149">
        <v>1.2</v>
      </c>
      <c r="G30" s="228">
        <v>0.4</v>
      </c>
      <c r="H30" s="228">
        <f t="shared" si="4"/>
        <v>0.22350017339035946</v>
      </c>
      <c r="I30" s="228">
        <v>0.18267277622939201</v>
      </c>
      <c r="J30" s="206">
        <f t="shared" si="3"/>
        <v>1.0581076535760516</v>
      </c>
      <c r="K30" s="231"/>
      <c r="L30" s="198"/>
      <c r="M30" s="198"/>
      <c r="N30" s="198"/>
      <c r="O30" s="198"/>
      <c r="P30" s="198"/>
      <c r="Q30" s="198"/>
      <c r="R30" s="198"/>
      <c r="S30" s="198"/>
      <c r="T30" s="198"/>
      <c r="U30" s="198"/>
      <c r="V30" s="198"/>
      <c r="W30" s="198"/>
      <c r="X30" s="198"/>
      <c r="Y30" s="198"/>
      <c r="Z30" s="198"/>
    </row>
    <row r="31" spans="1:29">
      <c r="A31" s="221" t="s">
        <v>276</v>
      </c>
      <c r="B31" s="221" t="s">
        <v>277</v>
      </c>
      <c r="C31" s="221" t="s">
        <v>106</v>
      </c>
      <c r="D31" s="225">
        <v>1079.5</v>
      </c>
      <c r="E31" s="226">
        <f t="shared" si="2"/>
        <v>1.6718989333610046E-2</v>
      </c>
      <c r="F31" s="221">
        <v>2</v>
      </c>
      <c r="G31" s="226">
        <v>0.4</v>
      </c>
      <c r="H31" s="228">
        <f t="shared" si="4"/>
        <v>0.14553033811949978</v>
      </c>
      <c r="I31" s="226">
        <v>0.12704188905062269</v>
      </c>
      <c r="J31" s="206">
        <f t="shared" si="3"/>
        <v>1.8393879498364232</v>
      </c>
      <c r="K31" s="231"/>
      <c r="L31" s="198"/>
      <c r="M31" s="198"/>
      <c r="N31" s="198"/>
      <c r="O31" s="198"/>
      <c r="P31" s="198"/>
      <c r="Q31" s="198"/>
      <c r="R31" s="198"/>
      <c r="S31" s="198"/>
      <c r="T31" s="198"/>
      <c r="U31" s="198"/>
      <c r="V31" s="198"/>
      <c r="W31" s="198"/>
      <c r="X31" s="198"/>
      <c r="Y31" s="198"/>
      <c r="Z31" s="198"/>
    </row>
    <row r="32" spans="1:29">
      <c r="A32" s="149" t="s">
        <v>111</v>
      </c>
      <c r="B32" s="149" t="s">
        <v>112</v>
      </c>
      <c r="C32" s="149" t="s">
        <v>106</v>
      </c>
      <c r="D32" s="227">
        <v>482.1</v>
      </c>
      <c r="E32" s="228">
        <f t="shared" si="2"/>
        <v>7.4666278441254319E-3</v>
      </c>
      <c r="F32" s="149">
        <v>1.5</v>
      </c>
      <c r="G32" s="228">
        <v>0.4</v>
      </c>
      <c r="H32" s="228">
        <f t="shared" si="4"/>
        <v>0.70255133789670188</v>
      </c>
      <c r="I32" s="228">
        <v>0.41264619883040937</v>
      </c>
      <c r="J32" s="206">
        <f t="shared" si="3"/>
        <v>1.0552004902819121</v>
      </c>
      <c r="K32" s="231"/>
      <c r="L32" s="198"/>
      <c r="M32" s="198"/>
      <c r="N32" s="198"/>
      <c r="O32" s="198"/>
      <c r="P32" s="198"/>
      <c r="Q32" s="198"/>
      <c r="R32" s="198"/>
      <c r="S32" s="198"/>
      <c r="T32" s="198"/>
      <c r="U32" s="198"/>
      <c r="V32" s="198"/>
      <c r="W32" s="198"/>
      <c r="X32" s="198"/>
      <c r="Y32" s="198"/>
      <c r="Z32" s="198"/>
    </row>
    <row r="33" spans="1:26">
      <c r="A33" s="221" t="s">
        <v>278</v>
      </c>
      <c r="B33" s="221" t="s">
        <v>279</v>
      </c>
      <c r="C33" s="221" t="s">
        <v>106</v>
      </c>
      <c r="D33" s="225">
        <v>412.7</v>
      </c>
      <c r="E33" s="226">
        <f t="shared" si="2"/>
        <v>6.3917803594079354E-3</v>
      </c>
      <c r="F33" s="221">
        <v>2</v>
      </c>
      <c r="G33" s="226">
        <v>0.4</v>
      </c>
      <c r="H33" s="228">
        <f t="shared" si="4"/>
        <v>0.89483886600436158</v>
      </c>
      <c r="I33" s="226">
        <v>0.47225063938618927</v>
      </c>
      <c r="J33" s="206">
        <f t="shared" si="3"/>
        <v>1.3013180298921612</v>
      </c>
      <c r="K33" s="231"/>
      <c r="L33" s="198"/>
      <c r="M33" s="198"/>
      <c r="N33" s="198"/>
      <c r="O33" s="198"/>
      <c r="P33" s="198"/>
      <c r="Q33" s="198"/>
      <c r="R33" s="198"/>
      <c r="S33" s="198"/>
      <c r="T33" s="198"/>
      <c r="U33" s="198"/>
      <c r="V33" s="198"/>
      <c r="W33" s="198"/>
      <c r="X33" s="198"/>
      <c r="Y33" s="198"/>
      <c r="Z33" s="198"/>
    </row>
    <row r="34" spans="1:26">
      <c r="A34" s="149" t="s">
        <v>114</v>
      </c>
      <c r="B34" s="149" t="s">
        <v>115</v>
      </c>
      <c r="C34" s="149" t="s">
        <v>106</v>
      </c>
      <c r="D34" s="227">
        <v>375.3</v>
      </c>
      <c r="E34" s="228">
        <f t="shared" si="2"/>
        <v>5.8125397840702647E-3</v>
      </c>
      <c r="F34" s="149">
        <v>1.5</v>
      </c>
      <c r="G34" s="228">
        <v>0.4</v>
      </c>
      <c r="H34" s="228">
        <f t="shared" si="4"/>
        <v>1.2158273381294964</v>
      </c>
      <c r="I34" s="228">
        <v>0.54870129870129869</v>
      </c>
      <c r="J34" s="206">
        <f t="shared" si="3"/>
        <v>0.86730449251247921</v>
      </c>
      <c r="K34" s="231"/>
      <c r="L34" s="198"/>
      <c r="M34" s="198"/>
      <c r="N34" s="198"/>
      <c r="O34" s="198"/>
      <c r="P34" s="198"/>
      <c r="Q34" s="198"/>
      <c r="R34" s="198"/>
      <c r="S34" s="198"/>
      <c r="T34" s="198"/>
      <c r="U34" s="198"/>
      <c r="V34" s="198"/>
      <c r="W34" s="198"/>
      <c r="X34" s="198"/>
      <c r="Y34" s="198"/>
      <c r="Z34" s="198"/>
    </row>
    <row r="35" spans="1:26">
      <c r="A35" s="149" t="s">
        <v>143</v>
      </c>
      <c r="B35" s="149" t="s">
        <v>113</v>
      </c>
      <c r="C35" s="149" t="s">
        <v>106</v>
      </c>
      <c r="D35" s="227">
        <v>334</v>
      </c>
      <c r="E35" s="228">
        <f t="shared" si="2"/>
        <v>5.1728971166519269E-3</v>
      </c>
      <c r="F35" s="149">
        <v>1.7</v>
      </c>
      <c r="G35" s="228">
        <v>0.4</v>
      </c>
      <c r="H35" s="228">
        <f t="shared" si="4"/>
        <v>1.119161676646707</v>
      </c>
      <c r="I35" s="228">
        <v>0.52811528680418207</v>
      </c>
      <c r="J35" s="206">
        <f t="shared" si="3"/>
        <v>1.0170523751522531</v>
      </c>
      <c r="K35" s="231"/>
      <c r="L35" s="198"/>
      <c r="M35" s="198"/>
      <c r="N35" s="198"/>
      <c r="O35" s="198"/>
      <c r="P35" s="198"/>
      <c r="Q35" s="198"/>
      <c r="R35" s="198"/>
      <c r="S35" s="198"/>
      <c r="T35" s="198"/>
      <c r="U35" s="198"/>
      <c r="V35" s="198"/>
      <c r="W35" s="198"/>
      <c r="X35" s="198"/>
      <c r="Y35" s="198"/>
      <c r="Z35" s="198"/>
    </row>
    <row r="36" spans="1:26">
      <c r="A36" s="221" t="s">
        <v>280</v>
      </c>
      <c r="B36" s="221" t="s">
        <v>281</v>
      </c>
      <c r="C36" s="221" t="s">
        <v>106</v>
      </c>
      <c r="D36" s="225">
        <v>247.1</v>
      </c>
      <c r="E36" s="226">
        <f t="shared" si="2"/>
        <v>3.8270146033673388E-3</v>
      </c>
      <c r="F36" s="221">
        <v>1.45</v>
      </c>
      <c r="G36" s="226">
        <v>0.4</v>
      </c>
      <c r="H36" s="228">
        <f t="shared" si="4"/>
        <v>1.4973694860380414E-2</v>
      </c>
      <c r="I36" s="226">
        <v>1.4752791068580543E-2</v>
      </c>
      <c r="J36" s="206">
        <f t="shared" si="3"/>
        <v>1.4370888817583829</v>
      </c>
      <c r="K36" s="231"/>
      <c r="L36" s="198"/>
      <c r="M36" s="198"/>
      <c r="N36" s="198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  <c r="Z36" s="198"/>
    </row>
    <row r="37" spans="1:26">
      <c r="A37" s="221" t="s">
        <v>282</v>
      </c>
      <c r="B37" s="221" t="s">
        <v>283</v>
      </c>
      <c r="C37" s="221" t="s">
        <v>106</v>
      </c>
      <c r="D37" s="225">
        <v>229.4</v>
      </c>
      <c r="E37" s="226">
        <f t="shared" si="2"/>
        <v>3.5528820316166232E-3</v>
      </c>
      <c r="F37" s="221">
        <v>1.45</v>
      </c>
      <c r="G37" s="226">
        <v>0.4</v>
      </c>
      <c r="H37" s="228">
        <f t="shared" si="4"/>
        <v>2.1360069747166519E-2</v>
      </c>
      <c r="I37" s="226">
        <v>2.0913358941527953E-2</v>
      </c>
      <c r="J37" s="206">
        <f t="shared" si="3"/>
        <v>1.4316518894723251</v>
      </c>
      <c r="K37" s="231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8"/>
      <c r="X37" s="198"/>
      <c r="Y37" s="198"/>
      <c r="Z37" s="198"/>
    </row>
    <row r="38" spans="1:26">
      <c r="A38" s="221" t="s">
        <v>284</v>
      </c>
      <c r="B38" s="221" t="s">
        <v>285</v>
      </c>
      <c r="C38" s="221" t="s">
        <v>106</v>
      </c>
      <c r="D38" s="225">
        <v>200.5</v>
      </c>
      <c r="E38" s="226">
        <f t="shared" si="2"/>
        <v>3.1052870415829684E-3</v>
      </c>
      <c r="F38" s="221">
        <v>0.35</v>
      </c>
      <c r="G38" s="226">
        <v>0.4</v>
      </c>
      <c r="H38" s="228">
        <f t="shared" si="4"/>
        <v>2.1945137157107233E-2</v>
      </c>
      <c r="I38" s="226">
        <v>2.1473889702293802E-2</v>
      </c>
      <c r="J38" s="206">
        <f t="shared" si="3"/>
        <v>0.34545141281874564</v>
      </c>
      <c r="K38" s="231"/>
      <c r="L38" s="198"/>
      <c r="M38" s="198"/>
      <c r="N38" s="198"/>
      <c r="O38" s="198"/>
      <c r="P38" s="198"/>
      <c r="Q38" s="198"/>
      <c r="R38" s="198"/>
      <c r="S38" s="198"/>
      <c r="T38" s="198"/>
      <c r="U38" s="198"/>
      <c r="V38" s="198"/>
      <c r="W38" s="198"/>
      <c r="X38" s="198"/>
      <c r="Y38" s="198"/>
      <c r="Z38" s="198"/>
    </row>
    <row r="39" spans="1:26">
      <c r="A39" s="149" t="s">
        <v>109</v>
      </c>
      <c r="B39" s="149" t="s">
        <v>110</v>
      </c>
      <c r="C39" s="149" t="s">
        <v>106</v>
      </c>
      <c r="D39" s="227">
        <v>173.3</v>
      </c>
      <c r="E39" s="228">
        <f t="shared" si="2"/>
        <v>2.6840211686101167E-3</v>
      </c>
      <c r="F39" s="149">
        <v>1.25</v>
      </c>
      <c r="G39" s="228">
        <v>0.4</v>
      </c>
      <c r="H39" s="228">
        <f t="shared" si="4"/>
        <v>0</v>
      </c>
      <c r="I39" s="228">
        <v>0</v>
      </c>
      <c r="J39" s="206">
        <f t="shared" si="3"/>
        <v>1.25</v>
      </c>
      <c r="K39" s="231"/>
      <c r="L39" s="198"/>
      <c r="M39" s="198"/>
      <c r="N39" s="198"/>
      <c r="O39" s="198"/>
      <c r="P39" s="198"/>
      <c r="Q39" s="198"/>
      <c r="R39" s="198"/>
      <c r="S39" s="198"/>
      <c r="T39" s="198"/>
      <c r="U39" s="198"/>
      <c r="V39" s="198"/>
      <c r="W39" s="198"/>
      <c r="X39" s="198"/>
      <c r="Y39" s="198"/>
      <c r="Z39" s="198"/>
    </row>
    <row r="40" spans="1:26">
      <c r="A40" s="149" t="s">
        <v>146</v>
      </c>
      <c r="B40" s="149" t="s">
        <v>147</v>
      </c>
      <c r="C40" s="149" t="s">
        <v>106</v>
      </c>
      <c r="D40" s="227">
        <v>99.2</v>
      </c>
      <c r="E40" s="228">
        <f t="shared" si="2"/>
        <v>1.5363814190774588E-3</v>
      </c>
      <c r="F40" s="149">
        <v>0.8</v>
      </c>
      <c r="G40" s="228">
        <v>0.4</v>
      </c>
      <c r="H40" s="228">
        <f t="shared" si="4"/>
        <v>0.73689516129032229</v>
      </c>
      <c r="I40" s="228">
        <v>0.42426001160766097</v>
      </c>
      <c r="J40" s="206">
        <f t="shared" si="3"/>
        <v>0.5547322801621698</v>
      </c>
      <c r="K40" s="231"/>
      <c r="L40" s="198"/>
      <c r="M40" s="198"/>
      <c r="N40" s="198"/>
      <c r="O40" s="198"/>
      <c r="P40" s="198"/>
      <c r="Q40" s="198"/>
      <c r="R40" s="198"/>
      <c r="S40" s="198"/>
      <c r="T40" s="198"/>
      <c r="U40" s="198"/>
      <c r="V40" s="198"/>
      <c r="W40" s="198"/>
      <c r="X40" s="198"/>
      <c r="Y40" s="198"/>
      <c r="Z40" s="198"/>
    </row>
    <row r="41" spans="1:26">
      <c r="A41" s="221" t="s">
        <v>286</v>
      </c>
      <c r="B41" s="221" t="s">
        <v>287</v>
      </c>
      <c r="C41" s="221" t="s">
        <v>106</v>
      </c>
      <c r="D41" s="225">
        <v>67.8</v>
      </c>
      <c r="E41" s="226">
        <f t="shared" si="2"/>
        <v>1.0500671392485049E-3</v>
      </c>
      <c r="F41" s="221">
        <v>0.9</v>
      </c>
      <c r="G41" s="226">
        <v>0.4</v>
      </c>
      <c r="H41" s="228">
        <f t="shared" si="4"/>
        <v>2.9498525073746316E-2</v>
      </c>
      <c r="I41" s="226">
        <v>2.865329512893983E-2</v>
      </c>
      <c r="J41" s="206">
        <f t="shared" si="3"/>
        <v>0.8843478260869565</v>
      </c>
      <c r="K41" s="231"/>
      <c r="L41" s="198"/>
      <c r="M41" s="198"/>
      <c r="N41" s="198"/>
      <c r="O41" s="198"/>
      <c r="P41" s="198"/>
      <c r="Q41" s="198"/>
      <c r="R41" s="198"/>
      <c r="S41" s="198"/>
      <c r="T41" s="198"/>
      <c r="U41" s="198"/>
      <c r="V41" s="198"/>
      <c r="W41" s="198"/>
      <c r="X41" s="198"/>
      <c r="Y41" s="198"/>
      <c r="Z41" s="198"/>
    </row>
    <row r="42" spans="1:26">
      <c r="A42" s="221" t="s">
        <v>288</v>
      </c>
      <c r="B42" s="221" t="s">
        <v>289</v>
      </c>
      <c r="C42" s="221" t="s">
        <v>106</v>
      </c>
      <c r="D42" s="225">
        <v>61.1</v>
      </c>
      <c r="E42" s="226">
        <f t="shared" si="2"/>
        <v>9.462994425971041E-4</v>
      </c>
      <c r="F42" s="221">
        <v>0.75</v>
      </c>
      <c r="G42" s="226">
        <v>0.4</v>
      </c>
      <c r="H42" s="228">
        <f t="shared" si="4"/>
        <v>0</v>
      </c>
      <c r="I42" s="226">
        <v>0</v>
      </c>
      <c r="J42" s="206">
        <f t="shared" si="3"/>
        <v>0.75</v>
      </c>
      <c r="K42" s="231"/>
      <c r="L42" s="198"/>
      <c r="M42" s="198"/>
      <c r="N42" s="198"/>
      <c r="O42" s="198"/>
      <c r="P42" s="198"/>
      <c r="Q42" s="198"/>
      <c r="R42" s="198"/>
      <c r="S42" s="198"/>
      <c r="T42" s="198"/>
      <c r="U42" s="198"/>
      <c r="V42" s="198"/>
      <c r="W42" s="198"/>
      <c r="X42" s="198"/>
      <c r="Y42" s="198"/>
      <c r="Z42" s="198"/>
    </row>
    <row r="43" spans="1:26">
      <c r="A43" s="149" t="s">
        <v>116</v>
      </c>
      <c r="B43" s="149" t="s">
        <v>117</v>
      </c>
      <c r="C43" s="149" t="s">
        <v>106</v>
      </c>
      <c r="D43" s="227">
        <v>52.6</v>
      </c>
      <c r="E43" s="228">
        <f t="shared" si="2"/>
        <v>8.1465385729308801E-4</v>
      </c>
      <c r="F43" s="149">
        <v>1.4</v>
      </c>
      <c r="G43" s="228">
        <v>0.4</v>
      </c>
      <c r="H43" s="228">
        <f t="shared" si="4"/>
        <v>0</v>
      </c>
      <c r="I43" s="228">
        <v>0</v>
      </c>
      <c r="J43" s="206">
        <f t="shared" si="3"/>
        <v>1.4</v>
      </c>
      <c r="K43" s="231"/>
      <c r="L43" s="198"/>
      <c r="M43" s="198"/>
      <c r="N43" s="198"/>
      <c r="O43" s="198"/>
      <c r="P43" s="198"/>
      <c r="Q43" s="198"/>
      <c r="R43" s="198"/>
      <c r="S43" s="198"/>
      <c r="T43" s="198"/>
      <c r="U43" s="198"/>
      <c r="V43" s="198"/>
      <c r="W43" s="198"/>
      <c r="X43" s="198"/>
      <c r="Y43" s="198"/>
      <c r="Z43" s="198"/>
    </row>
    <row r="44" spans="1:26">
      <c r="A44" s="149" t="s">
        <v>130</v>
      </c>
      <c r="B44" s="149" t="s">
        <v>131</v>
      </c>
      <c r="C44" s="149" t="s">
        <v>106</v>
      </c>
      <c r="D44" s="227">
        <v>45.4</v>
      </c>
      <c r="E44" s="228">
        <f t="shared" si="2"/>
        <v>7.0314230268262725E-4</v>
      </c>
      <c r="F44" s="149">
        <v>1.65</v>
      </c>
      <c r="G44" s="228">
        <v>0.4</v>
      </c>
      <c r="H44" s="228">
        <f t="shared" si="4"/>
        <v>0.43171806167400878</v>
      </c>
      <c r="I44" s="228">
        <v>0.30153846153846153</v>
      </c>
      <c r="J44" s="206">
        <f t="shared" si="3"/>
        <v>1.3105318404478656</v>
      </c>
      <c r="K44" s="231"/>
      <c r="L44" s="198"/>
      <c r="M44" s="198"/>
      <c r="N44" s="198"/>
      <c r="O44" s="198"/>
      <c r="P44" s="198"/>
      <c r="Q44" s="198"/>
      <c r="R44" s="198"/>
      <c r="S44" s="198"/>
      <c r="T44" s="198"/>
      <c r="U44" s="198"/>
      <c r="V44" s="198"/>
      <c r="W44" s="198"/>
      <c r="X44" s="198"/>
      <c r="Y44" s="198"/>
      <c r="Z44" s="198"/>
    </row>
    <row r="45" spans="1:26">
      <c r="A45" s="149" t="s">
        <v>154</v>
      </c>
      <c r="B45" s="149" t="s">
        <v>155</v>
      </c>
      <c r="C45" s="149" t="s">
        <v>106</v>
      </c>
      <c r="D45" s="227">
        <v>39.799999999999997</v>
      </c>
      <c r="E45" s="228">
        <f t="shared" si="2"/>
        <v>6.1641109354115776E-4</v>
      </c>
      <c r="F45" s="149">
        <v>2.25</v>
      </c>
      <c r="G45" s="228">
        <v>0.4</v>
      </c>
      <c r="H45" s="228">
        <f t="shared" si="4"/>
        <v>7.6959798994974831</v>
      </c>
      <c r="I45" s="228">
        <v>0.88500433400751222</v>
      </c>
      <c r="J45" s="206">
        <f t="shared" si="3"/>
        <v>0.40052777529296019</v>
      </c>
      <c r="K45" s="231"/>
      <c r="L45" s="198"/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8"/>
      <c r="X45" s="198"/>
      <c r="Y45" s="198"/>
      <c r="Z45" s="198"/>
    </row>
    <row r="46" spans="1:26">
      <c r="A46" s="149" t="s">
        <v>139</v>
      </c>
      <c r="B46" s="149" t="s">
        <v>140</v>
      </c>
      <c r="C46" s="149" t="s">
        <v>106</v>
      </c>
      <c r="D46" s="227">
        <v>15.4</v>
      </c>
      <c r="E46" s="228">
        <f t="shared" si="2"/>
        <v>2.3851082513904096E-4</v>
      </c>
      <c r="F46" s="149">
        <v>1.35</v>
      </c>
      <c r="G46" s="228">
        <v>0.4</v>
      </c>
      <c r="H46" s="228">
        <f t="shared" si="4"/>
        <v>1.2987012987012988E-2</v>
      </c>
      <c r="I46" s="228">
        <v>1.2820512820512822E-2</v>
      </c>
      <c r="J46" s="206">
        <f t="shared" si="3"/>
        <v>1.3395618556701032</v>
      </c>
      <c r="K46" s="231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  <c r="X46" s="198"/>
      <c r="Y46" s="198"/>
      <c r="Z46" s="198"/>
    </row>
    <row r="47" spans="1:26">
      <c r="A47" s="149" t="s">
        <v>132</v>
      </c>
      <c r="B47" s="149" t="s">
        <v>214</v>
      </c>
      <c r="C47" s="149" t="s">
        <v>106</v>
      </c>
      <c r="D47" s="227">
        <v>15</v>
      </c>
      <c r="E47" s="228">
        <f t="shared" si="2"/>
        <v>2.3231573877179314E-4</v>
      </c>
      <c r="F47" s="149">
        <v>1.4</v>
      </c>
      <c r="G47" s="228">
        <v>0.4</v>
      </c>
      <c r="H47" s="228">
        <f t="shared" si="4"/>
        <v>23.480000000000022</v>
      </c>
      <c r="I47" s="228">
        <v>0.95915032679738566</v>
      </c>
      <c r="J47" s="206">
        <f t="shared" si="3"/>
        <v>9.2788971367974454E-2</v>
      </c>
      <c r="K47" s="231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  <c r="X47" s="198"/>
      <c r="Y47" s="198"/>
      <c r="Z47" s="198"/>
    </row>
    <row r="48" spans="1:26">
      <c r="A48" s="149" t="s">
        <v>135</v>
      </c>
      <c r="B48" s="149" t="s">
        <v>136</v>
      </c>
      <c r="C48" s="149" t="s">
        <v>106</v>
      </c>
      <c r="D48" s="227">
        <v>14.2</v>
      </c>
      <c r="E48" s="228">
        <f t="shared" si="2"/>
        <v>2.1992556603729748E-4</v>
      </c>
      <c r="F48" s="149">
        <v>1.4</v>
      </c>
      <c r="G48" s="228">
        <v>0.4</v>
      </c>
      <c r="H48" s="228">
        <f t="shared" si="4"/>
        <v>1.4084507042253523E-2</v>
      </c>
      <c r="I48" s="228">
        <v>1.3888888888888892E-2</v>
      </c>
      <c r="J48" s="206">
        <f t="shared" si="3"/>
        <v>1.3882681564245809</v>
      </c>
      <c r="K48" s="231"/>
      <c r="L48" s="198"/>
      <c r="M48" s="198"/>
      <c r="N48" s="198"/>
      <c r="O48" s="198"/>
      <c r="P48" s="198"/>
      <c r="Q48" s="198"/>
      <c r="R48" s="198"/>
      <c r="S48" s="198"/>
      <c r="T48" s="198"/>
      <c r="U48" s="198"/>
      <c r="V48" s="198"/>
      <c r="W48" s="198"/>
      <c r="X48" s="198"/>
      <c r="Y48" s="198"/>
      <c r="Z48" s="198"/>
    </row>
    <row r="49" spans="1:29">
      <c r="A49" s="149" t="s">
        <v>231</v>
      </c>
      <c r="B49" s="149" t="s">
        <v>232</v>
      </c>
      <c r="C49" s="149" t="s">
        <v>106</v>
      </c>
      <c r="D49" s="227">
        <v>7.2</v>
      </c>
      <c r="E49" s="228">
        <f t="shared" si="2"/>
        <v>1.1151155461046072E-4</v>
      </c>
      <c r="F49" s="149">
        <v>0.1</v>
      </c>
      <c r="G49" s="228">
        <v>0.4</v>
      </c>
      <c r="H49" s="228">
        <f t="shared" si="4"/>
        <v>9.722222222222221E-2</v>
      </c>
      <c r="I49" s="228">
        <v>8.8607594936708847E-2</v>
      </c>
      <c r="J49" s="206">
        <f t="shared" si="3"/>
        <v>9.4488188976377951E-2</v>
      </c>
      <c r="K49" s="231"/>
      <c r="L49" s="198"/>
      <c r="M49" s="198"/>
      <c r="N49" s="198"/>
      <c r="O49" s="198"/>
      <c r="P49" s="198"/>
      <c r="Q49" s="198"/>
      <c r="R49" s="198"/>
      <c r="S49" s="198"/>
      <c r="T49" s="198"/>
      <c r="U49" s="198"/>
      <c r="V49" s="198"/>
      <c r="W49" s="198"/>
      <c r="X49" s="198"/>
      <c r="Y49" s="198"/>
      <c r="Z49" s="198"/>
      <c r="AA49" s="198"/>
      <c r="AB49" s="198"/>
      <c r="AC49" s="198"/>
    </row>
    <row r="50" spans="1:29">
      <c r="A50" s="221" t="s">
        <v>290</v>
      </c>
      <c r="B50" s="221" t="s">
        <v>291</v>
      </c>
      <c r="C50" s="221" t="s">
        <v>106</v>
      </c>
      <c r="D50" s="225">
        <v>6.5</v>
      </c>
      <c r="E50" s="226">
        <f t="shared" si="2"/>
        <v>1.0067015346777703E-4</v>
      </c>
      <c r="F50" s="221">
        <v>0.2</v>
      </c>
      <c r="G50" s="226">
        <v>0.4</v>
      </c>
      <c r="H50" s="228">
        <f t="shared" si="4"/>
        <v>9.2307692307692299E-2</v>
      </c>
      <c r="I50" s="226">
        <v>8.4507042253521125E-2</v>
      </c>
      <c r="J50" s="206">
        <f t="shared" si="3"/>
        <v>0.18950437317784258</v>
      </c>
      <c r="K50" s="231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8"/>
      <c r="X50" s="198"/>
      <c r="Y50" s="198"/>
      <c r="Z50" s="198"/>
      <c r="AA50" s="198"/>
      <c r="AB50" s="198"/>
      <c r="AC50" s="198"/>
    </row>
    <row r="51" spans="1:29">
      <c r="A51" s="221" t="s">
        <v>292</v>
      </c>
      <c r="B51" s="221" t="s">
        <v>293</v>
      </c>
      <c r="C51" s="221" t="s">
        <v>106</v>
      </c>
      <c r="D51" s="225">
        <v>5</v>
      </c>
      <c r="E51" s="226">
        <f t="shared" si="2"/>
        <v>7.743857959059771E-5</v>
      </c>
      <c r="F51" s="221">
        <v>0.95</v>
      </c>
      <c r="G51" s="226">
        <v>0.4</v>
      </c>
      <c r="H51" s="228">
        <f t="shared" si="4"/>
        <v>2.0000000000000004E-2</v>
      </c>
      <c r="I51" s="226">
        <v>1.9607843137254905E-2</v>
      </c>
      <c r="J51" s="206">
        <f t="shared" si="3"/>
        <v>0.93873517786561256</v>
      </c>
      <c r="K51" s="231"/>
      <c r="L51" s="198"/>
      <c r="M51" s="198"/>
      <c r="N51" s="198"/>
      <c r="O51" s="198"/>
      <c r="P51" s="198"/>
      <c r="Q51" s="198"/>
      <c r="R51" s="198"/>
      <c r="S51" s="198"/>
      <c r="T51" s="198"/>
      <c r="U51" s="198"/>
      <c r="V51" s="198"/>
      <c r="W51" s="198"/>
      <c r="X51" s="198"/>
      <c r="Y51" s="198"/>
      <c r="Z51" s="198"/>
      <c r="AA51" s="198"/>
      <c r="AB51" s="198"/>
      <c r="AC51" s="198"/>
    </row>
    <row r="52" spans="1:29">
      <c r="A52" s="149" t="s">
        <v>233</v>
      </c>
      <c r="B52" s="149" t="s">
        <v>234</v>
      </c>
      <c r="C52" s="149" t="s">
        <v>106</v>
      </c>
      <c r="D52" s="227">
        <v>4.5999999999999996</v>
      </c>
      <c r="E52" s="228">
        <f t="shared" si="2"/>
        <v>7.1243493223349894E-5</v>
      </c>
      <c r="F52" s="149">
        <v>0.7</v>
      </c>
      <c r="G52" s="228">
        <v>0.4</v>
      </c>
      <c r="H52" s="228">
        <f t="shared" si="4"/>
        <v>0</v>
      </c>
      <c r="I52" s="228">
        <v>0</v>
      </c>
      <c r="J52" s="206">
        <f t="shared" si="3"/>
        <v>0.7</v>
      </c>
      <c r="K52" s="231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</row>
    <row r="53" spans="1:29">
      <c r="A53" s="221" t="s">
        <v>294</v>
      </c>
      <c r="B53" s="221" t="s">
        <v>295</v>
      </c>
      <c r="C53" s="221" t="s">
        <v>106</v>
      </c>
      <c r="D53" s="225">
        <v>2.7</v>
      </c>
      <c r="E53" s="226">
        <f t="shared" ref="E53:E76" si="5">D53/SUM($D$21:$D$76)</f>
        <v>4.181683297892277E-5</v>
      </c>
      <c r="F53" s="221">
        <v>1.3</v>
      </c>
      <c r="G53" s="226">
        <v>0.4</v>
      </c>
      <c r="H53" s="228">
        <f t="shared" si="4"/>
        <v>0</v>
      </c>
      <c r="I53" s="226">
        <v>0</v>
      </c>
      <c r="J53" s="206">
        <f t="shared" ref="J53:J76" si="6">F53/(1+(1-G53)*H53)</f>
        <v>1.3</v>
      </c>
      <c r="K53" s="231"/>
      <c r="L53" s="198"/>
      <c r="M53" s="198"/>
      <c r="N53" s="198"/>
      <c r="O53" s="198"/>
      <c r="P53" s="198"/>
      <c r="Q53" s="198"/>
      <c r="R53" s="198"/>
      <c r="S53" s="198"/>
      <c r="T53" s="198"/>
      <c r="U53" s="198"/>
      <c r="V53" s="198"/>
      <c r="W53" s="198"/>
      <c r="X53" s="198"/>
      <c r="Y53" s="198"/>
      <c r="Z53" s="198"/>
      <c r="AA53" s="198"/>
      <c r="AB53" s="198"/>
      <c r="AC53" s="198"/>
    </row>
    <row r="54" spans="1:29">
      <c r="A54" s="221" t="s">
        <v>296</v>
      </c>
      <c r="B54" s="221" t="s">
        <v>297</v>
      </c>
      <c r="C54" s="221" t="s">
        <v>106</v>
      </c>
      <c r="D54" s="225">
        <v>2.5</v>
      </c>
      <c r="E54" s="226">
        <f t="shared" si="5"/>
        <v>3.8719289795298855E-5</v>
      </c>
      <c r="F54" s="221">
        <v>0.5</v>
      </c>
      <c r="G54" s="226">
        <v>0.4</v>
      </c>
      <c r="H54" s="228">
        <f t="shared" si="4"/>
        <v>0.7599999999999999</v>
      </c>
      <c r="I54" s="226">
        <v>0.43181818181818177</v>
      </c>
      <c r="J54" s="206">
        <f t="shared" si="6"/>
        <v>0.34340659340659341</v>
      </c>
      <c r="K54" s="231"/>
      <c r="L54" s="198"/>
      <c r="M54" s="198"/>
      <c r="N54" s="198"/>
      <c r="O54" s="198"/>
      <c r="P54" s="198"/>
      <c r="Q54" s="198"/>
      <c r="R54" s="198"/>
      <c r="S54" s="198"/>
      <c r="T54" s="198"/>
      <c r="U54" s="198"/>
      <c r="V54" s="198"/>
      <c r="W54" s="198"/>
      <c r="X54" s="198"/>
      <c r="Y54" s="198"/>
      <c r="Z54" s="198"/>
      <c r="AA54" s="198"/>
      <c r="AB54" s="198"/>
      <c r="AC54" s="198"/>
    </row>
    <row r="55" spans="1:29">
      <c r="A55" s="221" t="s">
        <v>298</v>
      </c>
      <c r="B55" s="221" t="s">
        <v>299</v>
      </c>
      <c r="C55" s="221" t="s">
        <v>106</v>
      </c>
      <c r="D55" s="225">
        <v>2.2999999999999998</v>
      </c>
      <c r="E55" s="226">
        <f t="shared" si="5"/>
        <v>3.5621746611674947E-5</v>
      </c>
      <c r="F55" s="221">
        <v>1.05</v>
      </c>
      <c r="G55" s="226">
        <v>0.4</v>
      </c>
      <c r="H55" s="228">
        <f t="shared" si="4"/>
        <v>0.13043478260869568</v>
      </c>
      <c r="I55" s="226">
        <v>0.11538461538461539</v>
      </c>
      <c r="J55" s="206">
        <f t="shared" si="6"/>
        <v>0.97379032258064524</v>
      </c>
      <c r="K55" s="231"/>
      <c r="L55" s="198"/>
      <c r="M55" s="198"/>
      <c r="N55" s="198"/>
      <c r="O55" s="198"/>
      <c r="P55" s="198"/>
      <c r="Q55" s="198"/>
      <c r="R55" s="198"/>
      <c r="S55" s="198"/>
      <c r="T55" s="198"/>
      <c r="U55" s="198"/>
      <c r="V55" s="198"/>
      <c r="W55" s="198"/>
      <c r="X55" s="198"/>
      <c r="Y55" s="198"/>
      <c r="Z55" s="198"/>
      <c r="AA55" s="198"/>
      <c r="AB55" s="198"/>
      <c r="AC55" s="198"/>
    </row>
    <row r="56" spans="1:29">
      <c r="A56" s="221" t="s">
        <v>300</v>
      </c>
      <c r="B56" s="221" t="s">
        <v>301</v>
      </c>
      <c r="C56" s="221" t="s">
        <v>106</v>
      </c>
      <c r="D56" s="225">
        <v>2.2000000000000002</v>
      </c>
      <c r="E56" s="226">
        <f t="shared" si="5"/>
        <v>3.4072975019862999E-5</v>
      </c>
      <c r="F56" s="221">
        <v>0.5</v>
      </c>
      <c r="G56" s="226">
        <v>0.4</v>
      </c>
      <c r="H56" s="228">
        <f t="shared" si="4"/>
        <v>0.18181818181818182</v>
      </c>
      <c r="I56" s="226">
        <v>0.15384615384615385</v>
      </c>
      <c r="J56" s="206">
        <f t="shared" si="6"/>
        <v>0.45081967213114754</v>
      </c>
      <c r="K56" s="231"/>
      <c r="L56" s="198"/>
      <c r="M56" s="198"/>
      <c r="N56" s="198"/>
      <c r="O56" s="198"/>
      <c r="P56" s="198"/>
      <c r="Q56" s="198"/>
      <c r="R56" s="198"/>
      <c r="S56" s="198"/>
      <c r="T56" s="198"/>
      <c r="U56" s="198"/>
      <c r="V56" s="198"/>
      <c r="W56" s="198"/>
      <c r="X56" s="198"/>
      <c r="Y56" s="198"/>
      <c r="Z56" s="198"/>
      <c r="AA56" s="198"/>
      <c r="AB56" s="198"/>
      <c r="AC56" s="198"/>
    </row>
    <row r="57" spans="1:29" ht="13.5" customHeight="1">
      <c r="A57" s="149" t="s">
        <v>157</v>
      </c>
      <c r="B57" s="149" t="s">
        <v>158</v>
      </c>
      <c r="C57" s="149" t="s">
        <v>106</v>
      </c>
      <c r="D57" s="227">
        <v>1.8</v>
      </c>
      <c r="E57" s="228">
        <f t="shared" si="5"/>
        <v>2.7877888652615179E-5</v>
      </c>
      <c r="F57" s="149">
        <v>1.1499999999999999</v>
      </c>
      <c r="G57" s="228">
        <v>0.4</v>
      </c>
      <c r="H57" s="228">
        <f t="shared" si="4"/>
        <v>0</v>
      </c>
      <c r="I57" s="228">
        <v>0</v>
      </c>
      <c r="J57" s="206">
        <f t="shared" si="6"/>
        <v>1.1499999999999999</v>
      </c>
      <c r="K57" s="231"/>
      <c r="L57" s="198"/>
      <c r="M57" s="198"/>
      <c r="N57" s="198"/>
      <c r="O57" s="198"/>
      <c r="P57" s="198"/>
      <c r="Q57" s="198"/>
      <c r="R57" s="198"/>
      <c r="S57" s="198"/>
      <c r="T57" s="198"/>
      <c r="U57" s="198"/>
      <c r="V57" s="198"/>
      <c r="W57" s="198"/>
      <c r="X57" s="198"/>
      <c r="Y57" s="198"/>
      <c r="Z57" s="198"/>
      <c r="AA57" s="198"/>
      <c r="AB57" s="198"/>
      <c r="AC57" s="198"/>
    </row>
    <row r="58" spans="1:29">
      <c r="A58" s="221" t="s">
        <v>302</v>
      </c>
      <c r="B58" s="221" t="s">
        <v>303</v>
      </c>
      <c r="C58" s="221" t="s">
        <v>106</v>
      </c>
      <c r="D58" s="225">
        <v>1.6</v>
      </c>
      <c r="E58" s="226">
        <f t="shared" si="5"/>
        <v>2.4780345468991271E-5</v>
      </c>
      <c r="F58" s="221">
        <v>1.1499999999999999</v>
      </c>
      <c r="G58" s="226">
        <v>0.4</v>
      </c>
      <c r="H58" s="228">
        <f t="shared" si="4"/>
        <v>565.9374999999942</v>
      </c>
      <c r="I58" s="226">
        <v>0.99823613714033732</v>
      </c>
      <c r="J58" s="206">
        <f t="shared" si="6"/>
        <v>3.3767663791521721E-3</v>
      </c>
      <c r="K58" s="231"/>
      <c r="L58" s="198"/>
      <c r="M58" s="198"/>
      <c r="N58" s="198"/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8"/>
      <c r="Z58" s="198"/>
      <c r="AA58" s="198"/>
      <c r="AB58" s="198"/>
      <c r="AC58" s="198"/>
    </row>
    <row r="59" spans="1:29">
      <c r="A59" s="221" t="s">
        <v>304</v>
      </c>
      <c r="B59" s="221" t="s">
        <v>305</v>
      </c>
      <c r="C59" s="221" t="s">
        <v>106</v>
      </c>
      <c r="D59" s="225">
        <v>1.1000000000000001</v>
      </c>
      <c r="E59" s="226">
        <f t="shared" si="5"/>
        <v>1.70364875099315E-5</v>
      </c>
      <c r="F59" s="221">
        <v>1.4</v>
      </c>
      <c r="G59" s="226">
        <v>0.4</v>
      </c>
      <c r="H59" s="228">
        <f t="shared" si="4"/>
        <v>88.636363636364138</v>
      </c>
      <c r="I59" s="226">
        <v>0.988843813387424</v>
      </c>
      <c r="J59" s="206">
        <f t="shared" si="6"/>
        <v>2.5838926174496502E-2</v>
      </c>
      <c r="K59" s="231"/>
      <c r="L59" s="198"/>
      <c r="M59" s="198"/>
      <c r="N59" s="198"/>
      <c r="O59" s="198"/>
      <c r="P59" s="198"/>
      <c r="Q59" s="198"/>
      <c r="R59" s="198"/>
      <c r="S59" s="198"/>
      <c r="T59" s="198"/>
      <c r="U59" s="198"/>
      <c r="V59" s="198"/>
      <c r="W59" s="198"/>
      <c r="X59" s="198"/>
      <c r="Y59" s="198"/>
      <c r="Z59" s="198"/>
      <c r="AA59" s="198"/>
      <c r="AB59" s="198"/>
      <c r="AC59" s="198"/>
    </row>
    <row r="60" spans="1:29">
      <c r="A60" s="149" t="s">
        <v>237</v>
      </c>
      <c r="B60" s="149" t="s">
        <v>238</v>
      </c>
      <c r="C60" s="149" t="s">
        <v>106</v>
      </c>
      <c r="D60" s="227">
        <v>0.6</v>
      </c>
      <c r="E60" s="228">
        <f t="shared" si="5"/>
        <v>9.2926295508717252E-6</v>
      </c>
      <c r="F60" s="149">
        <v>1.45</v>
      </c>
      <c r="G60" s="228">
        <v>0.4</v>
      </c>
      <c r="H60" s="228">
        <f t="shared" si="4"/>
        <v>1.166666666666667</v>
      </c>
      <c r="I60" s="228">
        <v>0.53846153846153855</v>
      </c>
      <c r="J60" s="206">
        <f t="shared" si="6"/>
        <v>0.85294117647058809</v>
      </c>
      <c r="K60" s="231"/>
      <c r="L60" s="198"/>
      <c r="M60" s="198"/>
      <c r="N60" s="198"/>
      <c r="O60" s="198"/>
      <c r="P60" s="198"/>
      <c r="Q60" s="198"/>
      <c r="R60" s="198"/>
      <c r="S60" s="198"/>
      <c r="T60" s="198"/>
      <c r="U60" s="198"/>
      <c r="V60" s="198"/>
      <c r="W60" s="198"/>
      <c r="X60" s="198"/>
      <c r="Y60" s="198"/>
      <c r="Z60" s="198"/>
      <c r="AA60" s="198"/>
      <c r="AB60" s="198"/>
      <c r="AC60" s="198"/>
    </row>
    <row r="61" spans="1:29">
      <c r="A61" s="221" t="s">
        <v>306</v>
      </c>
      <c r="B61" s="221" t="s">
        <v>307</v>
      </c>
      <c r="C61" s="221" t="s">
        <v>106</v>
      </c>
      <c r="D61" s="225">
        <v>0.5</v>
      </c>
      <c r="E61" s="226">
        <f t="shared" si="5"/>
        <v>7.743857959059771E-6</v>
      </c>
      <c r="F61" s="221">
        <v>0.4</v>
      </c>
      <c r="G61" s="226">
        <v>0.4</v>
      </c>
      <c r="H61" s="228">
        <f t="shared" si="4"/>
        <v>1.6000000000000003</v>
      </c>
      <c r="I61" s="226">
        <v>0.61538461538461542</v>
      </c>
      <c r="J61" s="206">
        <f t="shared" si="6"/>
        <v>0.20408163265306123</v>
      </c>
      <c r="K61" s="231"/>
      <c r="L61" s="198"/>
      <c r="M61" s="198"/>
      <c r="N61" s="198"/>
      <c r="O61" s="198"/>
      <c r="P61" s="198"/>
      <c r="Q61" s="198"/>
      <c r="R61" s="198"/>
      <c r="S61" s="198"/>
      <c r="T61" s="198"/>
      <c r="U61" s="198"/>
      <c r="V61" s="198"/>
      <c r="W61" s="198"/>
      <c r="X61" s="198"/>
      <c r="Y61" s="198"/>
      <c r="Z61" s="198"/>
      <c r="AA61" s="198"/>
      <c r="AB61" s="198"/>
      <c r="AC61" s="198"/>
    </row>
    <row r="62" spans="1:29">
      <c r="A62" s="221" t="s">
        <v>308</v>
      </c>
      <c r="B62" s="221" t="s">
        <v>309</v>
      </c>
      <c r="C62" s="221" t="s">
        <v>106</v>
      </c>
      <c r="D62" s="225">
        <v>0.5</v>
      </c>
      <c r="E62" s="226">
        <f t="shared" si="5"/>
        <v>7.743857959059771E-6</v>
      </c>
      <c r="F62" s="221">
        <v>0.55000000000000004</v>
      </c>
      <c r="G62" s="226">
        <v>0.4</v>
      </c>
      <c r="H62" s="228">
        <f t="shared" si="4"/>
        <v>0.8</v>
      </c>
      <c r="I62" s="226">
        <v>0.44444444444444448</v>
      </c>
      <c r="J62" s="206">
        <f t="shared" si="6"/>
        <v>0.37162162162162166</v>
      </c>
      <c r="K62" s="231"/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</row>
    <row r="63" spans="1:29">
      <c r="A63" s="149" t="s">
        <v>235</v>
      </c>
      <c r="B63" s="149" t="s">
        <v>236</v>
      </c>
      <c r="C63" s="149" t="s">
        <v>106</v>
      </c>
      <c r="D63" s="227">
        <v>0.4</v>
      </c>
      <c r="E63" s="228">
        <f t="shared" si="5"/>
        <v>6.1950863672478177E-6</v>
      </c>
      <c r="F63" s="149">
        <v>1.1000000000000001</v>
      </c>
      <c r="G63" s="228">
        <v>0.4</v>
      </c>
      <c r="H63" s="228">
        <f t="shared" si="4"/>
        <v>1</v>
      </c>
      <c r="I63" s="228">
        <v>0.5</v>
      </c>
      <c r="J63" s="206">
        <f t="shared" si="6"/>
        <v>0.6875</v>
      </c>
      <c r="K63" s="231"/>
      <c r="L63" s="198"/>
      <c r="M63" s="198"/>
      <c r="N63" s="198"/>
      <c r="O63" s="198"/>
      <c r="P63" s="198"/>
      <c r="Q63" s="198"/>
      <c r="R63" s="198"/>
      <c r="S63" s="198"/>
      <c r="T63" s="198"/>
      <c r="U63" s="198"/>
      <c r="V63" s="198"/>
      <c r="W63" s="198"/>
      <c r="X63" s="198"/>
      <c r="Y63" s="198"/>
      <c r="Z63" s="198"/>
      <c r="AA63" s="198"/>
      <c r="AB63" s="198"/>
      <c r="AC63" s="198"/>
    </row>
    <row r="64" spans="1:29">
      <c r="A64" s="221" t="s">
        <v>310</v>
      </c>
      <c r="B64" s="221" t="s">
        <v>311</v>
      </c>
      <c r="C64" s="221" t="s">
        <v>106</v>
      </c>
      <c r="D64" s="225">
        <v>0.4</v>
      </c>
      <c r="E64" s="226">
        <f t="shared" si="5"/>
        <v>6.1950863672478177E-6</v>
      </c>
      <c r="F64" s="221">
        <v>0.5</v>
      </c>
      <c r="G64" s="226">
        <v>0.4</v>
      </c>
      <c r="H64" s="228">
        <f t="shared" si="4"/>
        <v>1</v>
      </c>
      <c r="I64" s="226">
        <v>0.5</v>
      </c>
      <c r="J64" s="206">
        <f t="shared" si="6"/>
        <v>0.3125</v>
      </c>
      <c r="K64" s="231"/>
      <c r="L64" s="198"/>
      <c r="M64" s="198"/>
      <c r="N64" s="198"/>
      <c r="O64" s="198"/>
      <c r="P64" s="198"/>
      <c r="Q64" s="198"/>
      <c r="R64" s="198"/>
      <c r="S64" s="198"/>
      <c r="T64" s="198"/>
      <c r="U64" s="198"/>
      <c r="V64" s="198"/>
      <c r="W64" s="198"/>
      <c r="X64" s="198"/>
      <c r="Y64" s="198"/>
      <c r="Z64" s="198"/>
      <c r="AA64" s="198"/>
      <c r="AB64" s="198"/>
      <c r="AC64" s="198"/>
    </row>
    <row r="65" spans="1:29">
      <c r="A65" s="221" t="s">
        <v>312</v>
      </c>
      <c r="B65" s="221" t="s">
        <v>313</v>
      </c>
      <c r="C65" s="221" t="s">
        <v>106</v>
      </c>
      <c r="D65" s="225">
        <v>0.3</v>
      </c>
      <c r="E65" s="226">
        <f t="shared" si="5"/>
        <v>4.6463147754358626E-6</v>
      </c>
      <c r="F65" s="221">
        <v>1.3</v>
      </c>
      <c r="G65" s="226">
        <v>0.4</v>
      </c>
      <c r="H65" s="228">
        <f t="shared" si="4"/>
        <v>39.333333333333286</v>
      </c>
      <c r="I65" s="226">
        <v>0.97520661157024791</v>
      </c>
      <c r="J65" s="206">
        <f t="shared" si="6"/>
        <v>5.2845528455284618E-2</v>
      </c>
      <c r="K65" s="231"/>
      <c r="L65" s="198"/>
      <c r="M65" s="198"/>
      <c r="N65" s="198"/>
      <c r="O65" s="198"/>
      <c r="P65" s="198"/>
      <c r="Q65" s="198"/>
      <c r="R65" s="198"/>
      <c r="S65" s="198"/>
      <c r="T65" s="198"/>
      <c r="U65" s="198"/>
      <c r="V65" s="198"/>
      <c r="W65" s="198"/>
      <c r="X65" s="198"/>
      <c r="Y65" s="198"/>
      <c r="Z65" s="198"/>
      <c r="AA65" s="198"/>
      <c r="AB65" s="198"/>
      <c r="AC65" s="198"/>
    </row>
    <row r="66" spans="1:29">
      <c r="A66" s="221" t="s">
        <v>314</v>
      </c>
      <c r="B66" s="221" t="s">
        <v>315</v>
      </c>
      <c r="C66" s="221" t="s">
        <v>106</v>
      </c>
      <c r="D66" s="225">
        <v>0.3</v>
      </c>
      <c r="E66" s="226">
        <f t="shared" si="5"/>
        <v>4.6463147754358626E-6</v>
      </c>
      <c r="F66" s="221">
        <v>2.2000000000000002</v>
      </c>
      <c r="G66" s="226">
        <v>0.4</v>
      </c>
      <c r="H66" s="228">
        <f t="shared" si="4"/>
        <v>0.66666666666666674</v>
      </c>
      <c r="I66" s="226">
        <v>0.4</v>
      </c>
      <c r="J66" s="206">
        <f t="shared" si="6"/>
        <v>1.5714285714285716</v>
      </c>
      <c r="K66" s="231"/>
      <c r="L66" s="198"/>
      <c r="M66" s="198"/>
      <c r="N66" s="198"/>
      <c r="O66" s="198"/>
      <c r="P66" s="198"/>
      <c r="Q66" s="198"/>
      <c r="R66" s="198"/>
      <c r="S66" s="198"/>
      <c r="T66" s="198"/>
      <c r="U66" s="198"/>
      <c r="V66" s="198"/>
      <c r="W66" s="198"/>
      <c r="X66" s="198"/>
      <c r="Y66" s="198"/>
      <c r="Z66" s="198"/>
      <c r="AA66" s="198"/>
      <c r="AB66" s="198"/>
      <c r="AC66" s="198"/>
    </row>
    <row r="67" spans="1:29">
      <c r="A67" s="149" t="s">
        <v>133</v>
      </c>
      <c r="B67" s="149" t="s">
        <v>134</v>
      </c>
      <c r="C67" s="149" t="s">
        <v>106</v>
      </c>
      <c r="D67" s="227">
        <v>71.3</v>
      </c>
      <c r="E67" s="228">
        <f t="shared" si="5"/>
        <v>1.1042741449619232E-3</v>
      </c>
      <c r="F67" s="149">
        <v>0.85</v>
      </c>
      <c r="G67" s="228">
        <v>0.4</v>
      </c>
      <c r="H67" s="228">
        <f t="shared" si="4"/>
        <v>3.4235624123422177</v>
      </c>
      <c r="I67" s="228">
        <v>0.77393785668991766</v>
      </c>
      <c r="J67" s="206">
        <f t="shared" si="6"/>
        <v>0.2783109845701689</v>
      </c>
      <c r="K67" s="231"/>
      <c r="L67" s="198"/>
      <c r="M67" s="198"/>
      <c r="N67" s="198"/>
      <c r="O67" s="198"/>
      <c r="P67" s="198"/>
      <c r="Q67" s="198"/>
      <c r="R67" s="198"/>
      <c r="S67" s="198"/>
      <c r="T67" s="198"/>
      <c r="U67" s="198"/>
      <c r="V67" s="198"/>
      <c r="W67" s="198"/>
      <c r="X67" s="198"/>
      <c r="Y67" s="198"/>
      <c r="Z67" s="198"/>
      <c r="AA67" s="198"/>
      <c r="AB67" s="198"/>
      <c r="AC67" s="198"/>
    </row>
    <row r="68" spans="1:29">
      <c r="A68" s="221" t="s">
        <v>316</v>
      </c>
      <c r="B68" s="221" t="s">
        <v>317</v>
      </c>
      <c r="C68" s="221" t="s">
        <v>106</v>
      </c>
      <c r="D68" s="225">
        <v>80.599999999999994</v>
      </c>
      <c r="E68" s="226">
        <f t="shared" si="5"/>
        <v>1.248309903000435E-3</v>
      </c>
      <c r="F68" s="221">
        <v>1.55</v>
      </c>
      <c r="G68" s="226">
        <v>0.4</v>
      </c>
      <c r="H68" s="228">
        <f t="shared" si="4"/>
        <v>9.6774193548387108E-2</v>
      </c>
      <c r="I68" s="226">
        <v>8.8235294117647065E-2</v>
      </c>
      <c r="J68" s="206">
        <f t="shared" si="6"/>
        <v>1.4649390243902438</v>
      </c>
      <c r="K68" s="231"/>
      <c r="L68" s="198"/>
      <c r="M68" s="198"/>
      <c r="N68" s="198"/>
      <c r="O68" s="198"/>
      <c r="P68" s="198"/>
      <c r="Q68" s="198"/>
      <c r="R68" s="198"/>
      <c r="S68" s="198"/>
      <c r="T68" s="198"/>
      <c r="U68" s="198"/>
      <c r="V68" s="198"/>
      <c r="W68" s="198"/>
      <c r="X68" s="198"/>
      <c r="Y68" s="198"/>
      <c r="Z68" s="198"/>
      <c r="AA68" s="198"/>
      <c r="AB68" s="198"/>
      <c r="AC68" s="198"/>
    </row>
    <row r="69" spans="1:29">
      <c r="A69" s="149" t="s">
        <v>151</v>
      </c>
      <c r="B69" s="149" t="s">
        <v>152</v>
      </c>
      <c r="C69" s="149" t="s">
        <v>106</v>
      </c>
      <c r="D69" s="227">
        <v>90.9</v>
      </c>
      <c r="E69" s="228">
        <f t="shared" si="5"/>
        <v>1.4078333769570665E-3</v>
      </c>
      <c r="F69" s="149">
        <v>1.4</v>
      </c>
      <c r="G69" s="228">
        <v>0.4</v>
      </c>
      <c r="H69" s="228">
        <f t="shared" si="4"/>
        <v>4.4004400440044002E-3</v>
      </c>
      <c r="I69" s="228">
        <v>4.3811610076670317E-3</v>
      </c>
      <c r="J69" s="206">
        <f t="shared" si="6"/>
        <v>1.3963133640552994</v>
      </c>
      <c r="K69" s="231"/>
      <c r="L69" s="198"/>
      <c r="M69" s="198"/>
      <c r="N69" s="198"/>
      <c r="O69" s="198"/>
      <c r="P69" s="198"/>
      <c r="Q69" s="198"/>
      <c r="R69" s="198"/>
      <c r="S69" s="198"/>
      <c r="T69" s="198"/>
      <c r="U69" s="198"/>
      <c r="V69" s="198"/>
      <c r="W69" s="198"/>
      <c r="X69" s="198"/>
      <c r="Y69" s="198"/>
      <c r="Z69" s="198"/>
      <c r="AA69" s="198"/>
      <c r="AB69" s="198"/>
      <c r="AC69" s="198"/>
    </row>
    <row r="70" spans="1:29">
      <c r="A70" s="149" t="s">
        <v>120</v>
      </c>
      <c r="B70" s="149" t="s">
        <v>121</v>
      </c>
      <c r="C70" s="149" t="s">
        <v>106</v>
      </c>
      <c r="D70" s="227">
        <v>102.6</v>
      </c>
      <c r="E70" s="228">
        <f t="shared" si="5"/>
        <v>1.5890396531990649E-3</v>
      </c>
      <c r="F70" s="149">
        <v>1.6</v>
      </c>
      <c r="G70" s="228">
        <v>0.4</v>
      </c>
      <c r="H70" s="228">
        <f t="shared" si="4"/>
        <v>0.40838206627680318</v>
      </c>
      <c r="I70" s="228">
        <v>0.28996539792387549</v>
      </c>
      <c r="J70" s="206">
        <f t="shared" si="6"/>
        <v>1.2851103804603101</v>
      </c>
      <c r="K70" s="231"/>
      <c r="L70" s="198"/>
      <c r="M70" s="198"/>
      <c r="N70" s="198"/>
      <c r="O70" s="198"/>
      <c r="P70" s="198"/>
      <c r="Q70" s="198"/>
      <c r="R70" s="198"/>
      <c r="S70" s="198"/>
      <c r="T70" s="198"/>
      <c r="U70" s="198"/>
      <c r="V70" s="198"/>
      <c r="W70" s="198"/>
      <c r="X70" s="198"/>
      <c r="Y70" s="198"/>
      <c r="Z70" s="198"/>
      <c r="AA70" s="198"/>
      <c r="AB70" s="198"/>
      <c r="AC70" s="198"/>
    </row>
    <row r="71" spans="1:29">
      <c r="A71" s="221" t="s">
        <v>318</v>
      </c>
      <c r="B71" s="221" t="s">
        <v>319</v>
      </c>
      <c r="C71" s="221" t="s">
        <v>106</v>
      </c>
      <c r="D71" s="225">
        <v>107.5</v>
      </c>
      <c r="E71" s="226">
        <f t="shared" si="5"/>
        <v>1.6649294611978508E-3</v>
      </c>
      <c r="F71" s="221">
        <v>1.8</v>
      </c>
      <c r="G71" s="226">
        <v>0.4</v>
      </c>
      <c r="H71" s="228">
        <f t="shared" si="4"/>
        <v>6.7906976744186054E-2</v>
      </c>
      <c r="I71" s="226">
        <v>6.3588850174216033E-2</v>
      </c>
      <c r="J71" s="206">
        <f t="shared" si="6"/>
        <v>1.7295316410439756</v>
      </c>
      <c r="K71" s="231"/>
      <c r="L71" s="198"/>
      <c r="M71" s="198"/>
      <c r="N71" s="198"/>
      <c r="O71" s="198"/>
      <c r="P71" s="198"/>
      <c r="Q71" s="198"/>
      <c r="R71" s="198"/>
      <c r="S71" s="198"/>
      <c r="T71" s="198"/>
      <c r="U71" s="198"/>
      <c r="V71" s="198"/>
      <c r="W71" s="198"/>
      <c r="X71" s="198"/>
      <c r="Y71" s="198"/>
      <c r="Z71" s="198"/>
      <c r="AA71" s="198"/>
      <c r="AB71" s="198"/>
      <c r="AC71" s="198"/>
    </row>
    <row r="72" spans="1:29">
      <c r="A72" s="221" t="s">
        <v>320</v>
      </c>
      <c r="B72" s="221" t="s">
        <v>321</v>
      </c>
      <c r="C72" s="221" t="s">
        <v>106</v>
      </c>
      <c r="D72" s="225">
        <v>195.8</v>
      </c>
      <c r="E72" s="226">
        <f t="shared" si="5"/>
        <v>3.0324947767678065E-3</v>
      </c>
      <c r="F72" s="221">
        <v>1.9</v>
      </c>
      <c r="G72" s="226">
        <v>0.4</v>
      </c>
      <c r="H72" s="228">
        <f t="shared" si="4"/>
        <v>0.62206332992849833</v>
      </c>
      <c r="I72" s="226">
        <v>0.38350125944584379</v>
      </c>
      <c r="J72" s="206">
        <f t="shared" si="6"/>
        <v>1.3835911930972924</v>
      </c>
      <c r="K72" s="231"/>
      <c r="L72" s="198"/>
      <c r="M72" s="198"/>
      <c r="N72" s="198"/>
      <c r="O72" s="198"/>
      <c r="P72" s="198"/>
      <c r="Q72" s="198"/>
      <c r="R72" s="198"/>
      <c r="S72" s="198"/>
      <c r="T72" s="198"/>
      <c r="U72" s="198"/>
      <c r="V72" s="198"/>
      <c r="W72" s="198"/>
      <c r="X72" s="198"/>
      <c r="Y72" s="198"/>
      <c r="Z72" s="198"/>
      <c r="AA72" s="198"/>
      <c r="AB72" s="198"/>
      <c r="AC72" s="198"/>
    </row>
    <row r="73" spans="1:29">
      <c r="A73" s="221" t="s">
        <v>322</v>
      </c>
      <c r="B73" s="221" t="s">
        <v>323</v>
      </c>
      <c r="C73" s="221" t="s">
        <v>106</v>
      </c>
      <c r="D73" s="225">
        <v>256</v>
      </c>
      <c r="E73" s="226">
        <f t="shared" si="5"/>
        <v>3.9648552750386028E-3</v>
      </c>
      <c r="F73" s="221">
        <v>1.7</v>
      </c>
      <c r="G73" s="226">
        <v>0.4</v>
      </c>
      <c r="H73" s="228">
        <f t="shared" si="4"/>
        <v>0.10976562499999998</v>
      </c>
      <c r="I73" s="226">
        <v>9.8908834917282626E-2</v>
      </c>
      <c r="J73" s="206">
        <f t="shared" si="6"/>
        <v>1.5949571208678441</v>
      </c>
      <c r="K73" s="231"/>
      <c r="L73" s="198"/>
      <c r="M73" s="198"/>
      <c r="N73" s="198"/>
      <c r="O73" s="198"/>
      <c r="P73" s="198"/>
      <c r="Q73" s="198"/>
      <c r="R73" s="198"/>
      <c r="S73" s="198"/>
      <c r="T73" s="198"/>
      <c r="U73" s="198"/>
      <c r="V73" s="198"/>
      <c r="W73" s="198"/>
      <c r="X73" s="198"/>
      <c r="Y73" s="198"/>
      <c r="Z73" s="198"/>
      <c r="AA73" s="198"/>
      <c r="AB73" s="198"/>
      <c r="AC73" s="198"/>
    </row>
    <row r="74" spans="1:29">
      <c r="A74" s="221" t="s">
        <v>324</v>
      </c>
      <c r="B74" s="221" t="s">
        <v>325</v>
      </c>
      <c r="C74" s="221" t="s">
        <v>106</v>
      </c>
      <c r="D74" s="225">
        <v>759.3</v>
      </c>
      <c r="E74" s="226">
        <f t="shared" si="5"/>
        <v>1.1759822696628168E-2</v>
      </c>
      <c r="F74" s="221">
        <v>1.65</v>
      </c>
      <c r="G74" s="226">
        <v>0.4</v>
      </c>
      <c r="H74" s="228">
        <f t="shared" si="4"/>
        <v>5.9265112603713952E-3</v>
      </c>
      <c r="I74" s="226">
        <v>5.8915946582875104E-3</v>
      </c>
      <c r="J74" s="206">
        <f t="shared" si="6"/>
        <v>1.6441535433070866</v>
      </c>
      <c r="K74" s="231"/>
      <c r="L74" s="198"/>
      <c r="M74" s="198"/>
      <c r="N74" s="198"/>
      <c r="O74" s="198"/>
      <c r="P74" s="198"/>
      <c r="Q74" s="198"/>
      <c r="R74" s="198"/>
      <c r="S74" s="198"/>
      <c r="T74" s="198"/>
      <c r="U74" s="198"/>
      <c r="V74" s="198"/>
      <c r="W74" s="198"/>
      <c r="X74" s="198"/>
      <c r="Y74" s="198"/>
      <c r="Z74" s="198"/>
      <c r="AA74" s="198"/>
      <c r="AB74" s="198"/>
      <c r="AC74" s="198"/>
    </row>
    <row r="75" spans="1:29">
      <c r="A75" s="149" t="s">
        <v>141</v>
      </c>
      <c r="B75" s="149" t="s">
        <v>142</v>
      </c>
      <c r="C75" s="149" t="s">
        <v>106</v>
      </c>
      <c r="D75" s="227">
        <v>15967.9</v>
      </c>
      <c r="E75" s="228">
        <f t="shared" si="5"/>
        <v>0.24730629900894105</v>
      </c>
      <c r="F75" s="149">
        <v>1</v>
      </c>
      <c r="G75" s="228">
        <v>0.4</v>
      </c>
      <c r="H75" s="228">
        <f t="shared" si="4"/>
        <v>1.2187826827572816</v>
      </c>
      <c r="I75" s="228">
        <v>0.54930241353907638</v>
      </c>
      <c r="J75" s="206">
        <f t="shared" si="6"/>
        <v>0.57761078599400828</v>
      </c>
      <c r="K75" s="231"/>
      <c r="L75" s="198"/>
      <c r="M75" s="198"/>
      <c r="N75" s="198"/>
      <c r="O75" s="198"/>
      <c r="P75" s="198"/>
      <c r="Q75" s="198"/>
      <c r="R75" s="198"/>
      <c r="S75" s="198"/>
      <c r="T75" s="198"/>
      <c r="U75" s="198"/>
      <c r="V75" s="198"/>
      <c r="W75" s="198"/>
      <c r="X75" s="198"/>
      <c r="Y75" s="198"/>
      <c r="Z75" s="198"/>
      <c r="AA75" s="198"/>
      <c r="AB75" s="198"/>
      <c r="AC75" s="198"/>
    </row>
    <row r="76" spans="1:29">
      <c r="A76" s="149" t="s">
        <v>148</v>
      </c>
      <c r="B76" s="149" t="s">
        <v>149</v>
      </c>
      <c r="C76" s="149" t="s">
        <v>106</v>
      </c>
      <c r="D76" s="227">
        <v>516.79999999999995</v>
      </c>
      <c r="E76" s="228">
        <f t="shared" si="5"/>
        <v>8.0040515864841788E-3</v>
      </c>
      <c r="F76" s="149">
        <v>1.65</v>
      </c>
      <c r="G76" s="228">
        <v>0.4</v>
      </c>
      <c r="H76" s="228">
        <f t="shared" si="4"/>
        <v>2.4390479876160995</v>
      </c>
      <c r="I76" s="228">
        <v>0.70922185337309407</v>
      </c>
      <c r="J76" s="206">
        <f t="shared" si="6"/>
        <v>0.66979813054748238</v>
      </c>
      <c r="K76" s="231"/>
      <c r="L76" s="198"/>
      <c r="M76" s="198"/>
      <c r="N76" s="198"/>
      <c r="O76" s="198"/>
      <c r="P76" s="198"/>
      <c r="Q76" s="198"/>
      <c r="R76" s="198"/>
      <c r="S76" s="198"/>
      <c r="T76" s="198"/>
      <c r="U76" s="198"/>
      <c r="V76" s="198"/>
      <c r="W76" s="198"/>
      <c r="X76" s="198"/>
      <c r="Y76" s="198"/>
      <c r="Z76" s="198"/>
      <c r="AA76" s="198"/>
      <c r="AB76" s="198"/>
      <c r="AC76" s="198"/>
    </row>
    <row r="77" spans="1:29">
      <c r="A77" s="198"/>
      <c r="B77" s="198"/>
      <c r="C77" s="198"/>
      <c r="D77" s="207"/>
      <c r="E77" s="207"/>
      <c r="F77" s="207"/>
      <c r="G77" s="198"/>
      <c r="H77" s="198"/>
      <c r="I77" s="198"/>
      <c r="J77" s="198"/>
      <c r="K77" s="198"/>
      <c r="L77" s="198"/>
      <c r="M77" s="198"/>
      <c r="N77" s="198"/>
      <c r="O77" s="198"/>
      <c r="P77" s="198"/>
      <c r="Q77" s="198"/>
      <c r="R77" s="198"/>
      <c r="S77" s="198"/>
      <c r="T77" s="198"/>
      <c r="U77" s="198"/>
      <c r="V77" s="198"/>
      <c r="W77" s="198"/>
      <c r="X77" s="198"/>
      <c r="Y77" s="198"/>
      <c r="Z77" s="198"/>
      <c r="AA77" s="198"/>
      <c r="AB77" s="198"/>
      <c r="AC77" s="198"/>
    </row>
    <row r="78" spans="1:29">
      <c r="A78" s="198"/>
      <c r="B78" s="198"/>
      <c r="C78" s="198"/>
      <c r="D78" s="207"/>
      <c r="E78" s="207"/>
      <c r="F78" s="207"/>
      <c r="G78" s="198"/>
      <c r="H78" s="198"/>
      <c r="I78" s="198"/>
      <c r="J78" s="198"/>
      <c r="K78" s="198"/>
      <c r="L78" s="198"/>
      <c r="M78" s="198"/>
      <c r="N78" s="198"/>
      <c r="O78" s="198"/>
      <c r="P78" s="198"/>
      <c r="Q78" s="198"/>
      <c r="R78" s="198"/>
      <c r="S78" s="198"/>
      <c r="T78" s="198"/>
      <c r="U78" s="198"/>
      <c r="V78" s="198"/>
      <c r="W78" s="198"/>
      <c r="X78" s="198"/>
      <c r="Y78" s="198"/>
      <c r="Z78" s="198"/>
      <c r="AA78" s="198"/>
      <c r="AB78" s="198"/>
      <c r="AC78" s="198"/>
    </row>
    <row r="79" spans="1:29">
      <c r="A79" s="198"/>
      <c r="B79" s="198"/>
      <c r="C79" s="198"/>
      <c r="D79" s="207"/>
      <c r="E79" s="207"/>
      <c r="F79" s="207"/>
      <c r="G79" s="198"/>
      <c r="H79" s="198"/>
      <c r="I79" s="198"/>
      <c r="J79" s="198"/>
      <c r="K79" s="198"/>
      <c r="L79" s="198"/>
      <c r="M79" s="198"/>
      <c r="N79" s="198"/>
      <c r="O79" s="198"/>
      <c r="P79" s="198"/>
      <c r="Q79" s="198"/>
      <c r="R79" s="198"/>
      <c r="S79" s="198"/>
      <c r="T79" s="198"/>
      <c r="U79" s="198"/>
      <c r="V79" s="198"/>
      <c r="W79" s="198"/>
      <c r="X79" s="198"/>
      <c r="Y79" s="198"/>
      <c r="Z79" s="198"/>
      <c r="AA79" s="198"/>
      <c r="AB79" s="198"/>
      <c r="AC79" s="198"/>
    </row>
    <row r="80" spans="1:29">
      <c r="A80" s="198"/>
      <c r="B80" s="198"/>
      <c r="C80" s="198"/>
      <c r="D80" s="207"/>
      <c r="E80" s="207"/>
      <c r="F80" s="207"/>
      <c r="G80" s="198"/>
      <c r="H80" s="198"/>
      <c r="I80" s="198"/>
      <c r="J80" s="198"/>
      <c r="K80" s="198"/>
      <c r="L80" s="198"/>
      <c r="M80" s="198"/>
      <c r="N80" s="198"/>
      <c r="O80" s="198"/>
      <c r="P80" s="198"/>
      <c r="Q80" s="198"/>
      <c r="R80" s="198"/>
      <c r="S80" s="198"/>
      <c r="T80" s="198"/>
      <c r="U80" s="198"/>
      <c r="V80" s="198"/>
      <c r="W80" s="198"/>
      <c r="X80" s="198"/>
      <c r="Y80" s="198"/>
      <c r="Z80" s="198"/>
      <c r="AA80" s="198"/>
      <c r="AB80" s="198"/>
      <c r="AC80" s="198"/>
    </row>
    <row r="81" spans="1:29">
      <c r="A81" s="198"/>
      <c r="B81" s="198"/>
      <c r="C81" s="198"/>
      <c r="D81" s="207"/>
      <c r="E81" s="207"/>
      <c r="F81" s="207"/>
      <c r="G81" s="198"/>
      <c r="H81" s="198"/>
      <c r="I81" s="198"/>
      <c r="J81" s="198"/>
      <c r="K81" s="198"/>
      <c r="L81" s="198"/>
      <c r="M81" s="198"/>
      <c r="N81" s="198"/>
      <c r="O81" s="198"/>
      <c r="P81" s="198"/>
      <c r="Q81" s="198"/>
      <c r="R81" s="198"/>
      <c r="S81" s="198"/>
      <c r="T81" s="198"/>
      <c r="U81" s="198"/>
      <c r="V81" s="198"/>
      <c r="W81" s="198"/>
      <c r="X81" s="198"/>
      <c r="Y81" s="198"/>
      <c r="Z81" s="198"/>
      <c r="AA81" s="198"/>
      <c r="AB81" s="198"/>
      <c r="AC81" s="198"/>
    </row>
    <row r="82" spans="1:29">
      <c r="A82" s="198"/>
      <c r="B82" s="198"/>
      <c r="C82" s="198"/>
      <c r="D82" s="207"/>
      <c r="E82" s="207"/>
      <c r="F82" s="207"/>
      <c r="G82" s="198"/>
      <c r="H82" s="198"/>
      <c r="I82" s="198"/>
      <c r="J82" s="198"/>
      <c r="K82" s="198"/>
      <c r="L82" s="198"/>
      <c r="M82" s="198"/>
      <c r="N82" s="198"/>
      <c r="O82" s="198"/>
      <c r="P82" s="198"/>
      <c r="Q82" s="198"/>
      <c r="R82" s="198"/>
      <c r="S82" s="198"/>
      <c r="T82" s="198"/>
      <c r="U82" s="198"/>
      <c r="V82" s="198"/>
      <c r="W82" s="198"/>
      <c r="X82" s="198"/>
      <c r="Y82" s="198"/>
      <c r="Z82" s="198"/>
      <c r="AA82" s="198"/>
      <c r="AB82" s="198"/>
      <c r="AC82" s="198"/>
    </row>
    <row r="83" spans="1:29">
      <c r="A83" s="198"/>
      <c r="B83" s="198"/>
      <c r="C83" s="198"/>
      <c r="D83" s="207"/>
      <c r="E83" s="207"/>
      <c r="F83" s="207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</row>
    <row r="84" spans="1:29">
      <c r="A84" s="198"/>
      <c r="B84" s="198"/>
      <c r="C84" s="198"/>
      <c r="D84" s="207"/>
      <c r="E84" s="207"/>
      <c r="F84" s="207"/>
      <c r="G84" s="198"/>
      <c r="H84" s="198"/>
      <c r="I84" s="198"/>
      <c r="J84" s="198"/>
      <c r="K84" s="198"/>
      <c r="L84" s="198"/>
      <c r="M84" s="198"/>
      <c r="N84" s="198"/>
      <c r="O84" s="198"/>
      <c r="P84" s="198"/>
      <c r="Q84" s="198"/>
      <c r="R84" s="198"/>
      <c r="S84" s="198"/>
      <c r="T84" s="198"/>
      <c r="U84" s="198"/>
      <c r="V84" s="198"/>
      <c r="W84" s="198"/>
      <c r="X84" s="198"/>
      <c r="Y84" s="198"/>
      <c r="Z84" s="198"/>
      <c r="AA84" s="198"/>
      <c r="AB84" s="198"/>
      <c r="AC84" s="198"/>
    </row>
    <row r="85" spans="1:29">
      <c r="A85" s="198"/>
      <c r="B85" s="198"/>
      <c r="C85" s="198"/>
      <c r="D85" s="207"/>
      <c r="E85" s="207"/>
      <c r="F85" s="207"/>
      <c r="G85" s="198"/>
      <c r="H85" s="198"/>
      <c r="I85" s="198"/>
      <c r="J85" s="198"/>
      <c r="K85" s="198"/>
      <c r="L85" s="198"/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</row>
    <row r="86" spans="1:29">
      <c r="A86" s="198"/>
      <c r="B86" s="198"/>
      <c r="C86" s="198"/>
      <c r="D86" s="207"/>
      <c r="E86" s="207"/>
      <c r="F86" s="207"/>
      <c r="G86" s="198"/>
      <c r="H86" s="198"/>
      <c r="I86" s="198"/>
      <c r="J86" s="198"/>
      <c r="K86" s="198"/>
      <c r="L86" s="198"/>
      <c r="M86" s="198"/>
      <c r="N86" s="198"/>
      <c r="O86" s="198"/>
      <c r="P86" s="198"/>
      <c r="Q86" s="198"/>
      <c r="R86" s="198"/>
      <c r="S86" s="198"/>
      <c r="T86" s="198"/>
      <c r="U86" s="198"/>
      <c r="V86" s="198"/>
      <c r="W86" s="198"/>
      <c r="X86" s="198"/>
      <c r="Y86" s="198"/>
      <c r="Z86" s="198"/>
      <c r="AA86" s="198"/>
      <c r="AB86" s="198"/>
      <c r="AC86" s="198"/>
    </row>
    <row r="87" spans="1:29">
      <c r="A87" s="198"/>
      <c r="B87" s="198"/>
      <c r="C87" s="198"/>
      <c r="D87" s="207"/>
      <c r="E87" s="207"/>
      <c r="F87" s="207"/>
      <c r="G87" s="198"/>
      <c r="H87" s="198"/>
      <c r="I87" s="198"/>
      <c r="J87" s="198"/>
      <c r="K87" s="198"/>
      <c r="L87" s="198"/>
      <c r="M87" s="198"/>
      <c r="N87" s="198"/>
      <c r="O87" s="198"/>
      <c r="P87" s="198"/>
      <c r="Q87" s="198"/>
      <c r="R87" s="198"/>
      <c r="S87" s="198"/>
      <c r="T87" s="198"/>
      <c r="U87" s="198"/>
      <c r="V87" s="198"/>
      <c r="W87" s="198"/>
      <c r="X87" s="198"/>
      <c r="Y87" s="198"/>
      <c r="Z87" s="198"/>
      <c r="AA87" s="198"/>
      <c r="AB87" s="198"/>
      <c r="AC87" s="198"/>
    </row>
    <row r="88" spans="1:29">
      <c r="A88" s="198"/>
      <c r="B88" s="198"/>
      <c r="C88" s="198"/>
      <c r="D88" s="207"/>
      <c r="E88" s="207"/>
      <c r="F88" s="207"/>
      <c r="G88" s="198"/>
      <c r="H88" s="198"/>
      <c r="I88" s="198"/>
      <c r="J88" s="198"/>
      <c r="K88" s="198"/>
      <c r="L88" s="198"/>
      <c r="M88" s="198"/>
      <c r="N88" s="198"/>
      <c r="O88" s="198"/>
      <c r="P88" s="198"/>
      <c r="Q88" s="198"/>
      <c r="R88" s="198"/>
      <c r="S88" s="198"/>
      <c r="T88" s="198"/>
      <c r="U88" s="198"/>
      <c r="V88" s="198"/>
      <c r="W88" s="198"/>
      <c r="X88" s="198"/>
      <c r="Y88" s="198"/>
      <c r="Z88" s="198"/>
      <c r="AA88" s="198"/>
      <c r="AB88" s="198"/>
      <c r="AC88" s="198"/>
    </row>
    <row r="89" spans="1:29">
      <c r="A89" s="198"/>
      <c r="B89" s="198"/>
      <c r="C89" s="198"/>
      <c r="D89" s="207"/>
      <c r="E89" s="207"/>
      <c r="F89" s="207"/>
      <c r="G89" s="198"/>
      <c r="H89" s="198"/>
      <c r="I89" s="198"/>
      <c r="J89" s="198"/>
      <c r="K89" s="198"/>
      <c r="L89" s="198"/>
      <c r="M89" s="198"/>
      <c r="N89" s="198"/>
      <c r="O89" s="198"/>
      <c r="P89" s="198"/>
      <c r="Q89" s="198"/>
      <c r="R89" s="198"/>
      <c r="S89" s="198"/>
      <c r="T89" s="198"/>
      <c r="U89" s="198"/>
      <c r="V89" s="198"/>
      <c r="W89" s="198"/>
      <c r="X89" s="198"/>
      <c r="Y89" s="198"/>
      <c r="Z89" s="198"/>
      <c r="AA89" s="198"/>
      <c r="AB89" s="198"/>
      <c r="AC89" s="198"/>
    </row>
    <row r="90" spans="1:29">
      <c r="A90" s="198"/>
      <c r="B90" s="198"/>
      <c r="C90" s="198"/>
      <c r="D90" s="207"/>
      <c r="E90" s="207"/>
      <c r="F90" s="207"/>
      <c r="G90" s="198"/>
      <c r="H90" s="198"/>
      <c r="I90" s="198"/>
      <c r="J90" s="198"/>
      <c r="K90" s="198"/>
      <c r="L90" s="198"/>
      <c r="M90" s="198"/>
      <c r="N90" s="198"/>
      <c r="O90" s="198"/>
      <c r="P90" s="198"/>
      <c r="Q90" s="198"/>
      <c r="R90" s="198"/>
      <c r="S90" s="198"/>
      <c r="T90" s="198"/>
      <c r="U90" s="198"/>
      <c r="V90" s="198"/>
      <c r="W90" s="198"/>
      <c r="X90" s="198"/>
      <c r="Y90" s="198"/>
      <c r="Z90" s="198"/>
      <c r="AA90" s="198"/>
      <c r="AB90" s="198"/>
      <c r="AC90" s="198"/>
    </row>
    <row r="91" spans="1:29">
      <c r="A91" s="198"/>
      <c r="B91" s="198"/>
      <c r="C91" s="198"/>
      <c r="D91" s="207"/>
      <c r="E91" s="207"/>
      <c r="F91" s="207"/>
      <c r="G91" s="198"/>
      <c r="H91" s="198"/>
      <c r="I91" s="198"/>
      <c r="J91" s="198"/>
      <c r="K91" s="198"/>
      <c r="L91" s="198"/>
      <c r="M91" s="198"/>
      <c r="N91" s="198"/>
      <c r="O91" s="198"/>
      <c r="P91" s="198"/>
      <c r="Q91" s="198"/>
      <c r="R91" s="198"/>
      <c r="S91" s="198"/>
      <c r="T91" s="198"/>
      <c r="U91" s="198"/>
      <c r="V91" s="198"/>
      <c r="W91" s="198"/>
      <c r="X91" s="198"/>
      <c r="Y91" s="198"/>
      <c r="Z91" s="198"/>
      <c r="AA91" s="198"/>
      <c r="AB91" s="198"/>
      <c r="AC91" s="198"/>
    </row>
    <row r="92" spans="1:29">
      <c r="A92" s="198"/>
      <c r="B92" s="198"/>
      <c r="C92" s="198"/>
      <c r="D92" s="207"/>
      <c r="E92" s="207"/>
      <c r="F92" s="207"/>
      <c r="G92" s="198"/>
      <c r="H92" s="198"/>
      <c r="I92" s="198"/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</row>
    <row r="93" spans="1:29">
      <c r="A93" s="198"/>
      <c r="B93" s="198"/>
      <c r="C93" s="198"/>
      <c r="D93" s="207"/>
      <c r="E93" s="207"/>
      <c r="F93" s="207"/>
      <c r="G93" s="198"/>
      <c r="H93" s="198"/>
      <c r="I93" s="198"/>
      <c r="J93" s="198"/>
      <c r="K93" s="198"/>
      <c r="L93" s="198"/>
      <c r="M93" s="198"/>
      <c r="N93" s="198"/>
      <c r="O93" s="198"/>
      <c r="P93" s="198"/>
      <c r="Q93" s="198"/>
      <c r="R93" s="198"/>
      <c r="S93" s="198"/>
      <c r="T93" s="198"/>
      <c r="U93" s="198"/>
      <c r="V93" s="198"/>
      <c r="W93" s="198"/>
      <c r="X93" s="198"/>
      <c r="Y93" s="198"/>
      <c r="Z93" s="198"/>
      <c r="AA93" s="198"/>
      <c r="AB93" s="198"/>
      <c r="AC93" s="198"/>
    </row>
    <row r="94" spans="1:29">
      <c r="A94" s="198"/>
      <c r="B94" s="198"/>
      <c r="C94" s="198"/>
      <c r="D94" s="207"/>
      <c r="E94" s="207"/>
      <c r="F94" s="207"/>
      <c r="G94" s="198"/>
      <c r="H94" s="198"/>
      <c r="I94" s="198"/>
      <c r="J94" s="198"/>
      <c r="K94" s="198"/>
      <c r="L94" s="198"/>
      <c r="M94" s="198"/>
      <c r="N94" s="198"/>
      <c r="O94" s="198"/>
      <c r="P94" s="198"/>
      <c r="Q94" s="198"/>
      <c r="R94" s="198"/>
      <c r="S94" s="198"/>
      <c r="T94" s="198"/>
      <c r="U94" s="198"/>
      <c r="V94" s="198"/>
      <c r="W94" s="198"/>
      <c r="X94" s="198"/>
      <c r="Y94" s="198"/>
      <c r="Z94" s="198"/>
      <c r="AA94" s="198"/>
      <c r="AB94" s="198"/>
      <c r="AC94" s="198"/>
    </row>
    <row r="95" spans="1:29">
      <c r="A95" s="198"/>
      <c r="B95" s="198"/>
      <c r="C95" s="198"/>
      <c r="D95" s="207"/>
      <c r="E95" s="207"/>
      <c r="F95" s="207"/>
      <c r="G95" s="198"/>
      <c r="H95" s="198"/>
      <c r="I95" s="198"/>
      <c r="J95" s="198"/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</row>
    <row r="96" spans="1:29">
      <c r="A96" s="198"/>
      <c r="B96" s="198"/>
      <c r="C96" s="198"/>
      <c r="D96" s="207"/>
      <c r="E96" s="207"/>
      <c r="F96" s="207"/>
      <c r="G96" s="198"/>
      <c r="H96" s="198"/>
      <c r="I96" s="198"/>
      <c r="J96" s="198"/>
      <c r="K96" s="198"/>
      <c r="L96" s="198"/>
      <c r="M96" s="198"/>
      <c r="N96" s="198"/>
      <c r="O96" s="198"/>
      <c r="P96" s="198"/>
      <c r="Q96" s="198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</row>
    <row r="97" spans="1:29">
      <c r="A97" s="198"/>
      <c r="B97" s="198"/>
      <c r="C97" s="198"/>
      <c r="D97" s="207"/>
      <c r="E97" s="207"/>
      <c r="F97" s="207"/>
      <c r="G97" s="198"/>
      <c r="H97" s="198"/>
      <c r="I97" s="198"/>
      <c r="J97" s="198"/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Z97" s="198"/>
      <c r="AA97" s="198"/>
      <c r="AB97" s="198"/>
      <c r="AC97" s="198"/>
    </row>
    <row r="98" spans="1:29">
      <c r="A98" s="198"/>
      <c r="B98" s="198"/>
      <c r="C98" s="198"/>
      <c r="D98" s="207"/>
      <c r="E98" s="207"/>
      <c r="F98" s="207"/>
      <c r="G98" s="198"/>
      <c r="H98" s="198"/>
      <c r="I98" s="198"/>
      <c r="J98" s="198"/>
      <c r="K98" s="198"/>
      <c r="L98" s="198"/>
      <c r="M98" s="198"/>
      <c r="N98" s="198"/>
      <c r="O98" s="198"/>
      <c r="P98" s="198"/>
      <c r="Q98" s="198"/>
      <c r="R98" s="198"/>
      <c r="S98" s="198"/>
      <c r="T98" s="198"/>
      <c r="U98" s="198"/>
      <c r="V98" s="198"/>
      <c r="W98" s="198"/>
      <c r="X98" s="198"/>
      <c r="Y98" s="198"/>
      <c r="Z98" s="198"/>
      <c r="AA98" s="198"/>
      <c r="AB98" s="198"/>
      <c r="AC98" s="198"/>
    </row>
    <row r="99" spans="1:29">
      <c r="A99" s="198"/>
      <c r="B99" s="198"/>
      <c r="C99" s="198"/>
      <c r="D99" s="207"/>
      <c r="E99" s="207"/>
      <c r="F99" s="207"/>
      <c r="G99" s="198"/>
      <c r="H99" s="198"/>
      <c r="I99" s="198"/>
      <c r="J99" s="198"/>
      <c r="K99" s="198"/>
      <c r="L99" s="198"/>
      <c r="M99" s="198"/>
      <c r="N99" s="198"/>
      <c r="O99" s="198"/>
      <c r="P99" s="198"/>
      <c r="Q99" s="198"/>
      <c r="R99" s="198"/>
      <c r="S99" s="198"/>
      <c r="T99" s="198"/>
      <c r="U99" s="198"/>
      <c r="V99" s="198"/>
      <c r="W99" s="198"/>
      <c r="X99" s="198"/>
      <c r="Y99" s="198"/>
      <c r="Z99" s="198"/>
      <c r="AA99" s="198"/>
      <c r="AB99" s="198"/>
      <c r="AC99" s="198"/>
    </row>
    <row r="100" spans="1:29">
      <c r="A100" s="198"/>
      <c r="B100" s="198"/>
      <c r="C100" s="198"/>
      <c r="D100" s="207"/>
      <c r="E100" s="207"/>
      <c r="F100" s="207"/>
      <c r="G100" s="198"/>
      <c r="H100" s="198"/>
      <c r="I100" s="198"/>
      <c r="J100" s="198"/>
      <c r="K100" s="198"/>
      <c r="L100" s="198"/>
      <c r="M100" s="198"/>
      <c r="N100" s="198"/>
      <c r="O100" s="198"/>
      <c r="P100" s="198"/>
      <c r="Q100" s="198"/>
      <c r="R100" s="198"/>
      <c r="S100" s="198"/>
      <c r="T100" s="198"/>
      <c r="U100" s="198"/>
      <c r="V100" s="198"/>
      <c r="W100" s="198"/>
      <c r="X100" s="198"/>
      <c r="Y100" s="198"/>
      <c r="Z100" s="198"/>
      <c r="AA100" s="198"/>
      <c r="AB100" s="198"/>
      <c r="AC100" s="198"/>
    </row>
    <row r="101" spans="1:29">
      <c r="A101" s="198"/>
      <c r="B101" s="198"/>
      <c r="C101" s="198"/>
      <c r="D101" s="207"/>
      <c r="E101" s="207"/>
      <c r="F101" s="207"/>
      <c r="G101" s="198"/>
      <c r="H101" s="198"/>
      <c r="I101" s="198"/>
      <c r="J101" s="198"/>
      <c r="K101" s="198"/>
      <c r="L101" s="198"/>
      <c r="M101" s="198"/>
      <c r="N101" s="198"/>
      <c r="O101" s="198"/>
      <c r="P101" s="198"/>
      <c r="Q101" s="198"/>
      <c r="R101" s="198"/>
      <c r="S101" s="198"/>
      <c r="T101" s="198"/>
      <c r="U101" s="198"/>
      <c r="V101" s="198"/>
      <c r="W101" s="198"/>
      <c r="X101" s="198"/>
      <c r="Y101" s="198"/>
      <c r="Z101" s="198"/>
      <c r="AA101" s="198"/>
      <c r="AB101" s="198"/>
      <c r="AC101" s="198"/>
    </row>
    <row r="102" spans="1:29">
      <c r="A102" s="198"/>
      <c r="B102" s="198"/>
      <c r="C102" s="198"/>
      <c r="D102" s="207"/>
      <c r="E102" s="207"/>
      <c r="F102" s="207"/>
      <c r="G102" s="198"/>
      <c r="H102" s="198"/>
      <c r="I102" s="198"/>
      <c r="J102" s="198"/>
      <c r="K102" s="198"/>
      <c r="L102" s="198"/>
      <c r="M102" s="198"/>
      <c r="N102" s="198"/>
      <c r="O102" s="198"/>
      <c r="P102" s="198"/>
      <c r="Q102" s="198"/>
      <c r="R102" s="198"/>
      <c r="S102" s="198"/>
      <c r="T102" s="198"/>
      <c r="U102" s="198"/>
      <c r="V102" s="198"/>
      <c r="W102" s="198"/>
      <c r="X102" s="198"/>
      <c r="Y102" s="198"/>
      <c r="Z102" s="198"/>
      <c r="AA102" s="198"/>
      <c r="AB102" s="198"/>
      <c r="AC102" s="198"/>
    </row>
    <row r="103" spans="1:29">
      <c r="A103" s="198"/>
      <c r="B103" s="198"/>
      <c r="C103" s="198"/>
      <c r="D103" s="207"/>
      <c r="E103" s="207"/>
      <c r="F103" s="207"/>
      <c r="G103" s="198"/>
      <c r="H103" s="198"/>
      <c r="I103" s="198"/>
      <c r="J103" s="198"/>
      <c r="K103" s="198"/>
      <c r="L103" s="198"/>
      <c r="M103" s="198"/>
      <c r="N103" s="198"/>
      <c r="O103" s="198"/>
      <c r="P103" s="198"/>
      <c r="Q103" s="198"/>
      <c r="R103" s="198"/>
      <c r="S103" s="198"/>
      <c r="T103" s="198"/>
      <c r="U103" s="198"/>
      <c r="V103" s="198"/>
      <c r="W103" s="198"/>
      <c r="X103" s="198"/>
      <c r="Y103" s="198"/>
      <c r="Z103" s="198"/>
      <c r="AA103" s="198"/>
      <c r="AB103" s="198"/>
      <c r="AC103" s="198"/>
    </row>
    <row r="104" spans="1:29">
      <c r="A104" s="198"/>
      <c r="B104" s="198"/>
      <c r="C104" s="198"/>
      <c r="D104" s="207"/>
      <c r="E104" s="207"/>
      <c r="F104" s="207"/>
      <c r="G104" s="198"/>
      <c r="H104" s="198"/>
      <c r="I104" s="198"/>
      <c r="J104" s="198"/>
      <c r="K104" s="198"/>
      <c r="L104" s="198"/>
      <c r="M104" s="198"/>
      <c r="N104" s="198"/>
      <c r="O104" s="198"/>
      <c r="P104" s="198"/>
      <c r="Q104" s="198"/>
      <c r="R104" s="198"/>
      <c r="S104" s="198"/>
      <c r="T104" s="198"/>
      <c r="U104" s="198"/>
      <c r="V104" s="198"/>
      <c r="W104" s="198"/>
      <c r="X104" s="198"/>
      <c r="Y104" s="198"/>
      <c r="Z104" s="198"/>
      <c r="AA104" s="198"/>
      <c r="AB104" s="198"/>
      <c r="AC104" s="198"/>
    </row>
    <row r="105" spans="1:29">
      <c r="A105" s="198"/>
      <c r="B105" s="198"/>
      <c r="C105" s="198"/>
      <c r="D105" s="207"/>
      <c r="E105" s="207"/>
      <c r="F105" s="207"/>
      <c r="G105" s="198"/>
      <c r="H105" s="198"/>
      <c r="I105" s="198"/>
      <c r="J105" s="198"/>
      <c r="K105" s="198"/>
      <c r="L105" s="198"/>
      <c r="M105" s="198"/>
      <c r="N105" s="198"/>
      <c r="O105" s="198"/>
      <c r="P105" s="198"/>
      <c r="Q105" s="198"/>
      <c r="R105" s="198"/>
      <c r="S105" s="198"/>
      <c r="T105" s="198"/>
      <c r="U105" s="198"/>
      <c r="V105" s="198"/>
      <c r="W105" s="198"/>
      <c r="X105" s="198"/>
      <c r="Y105" s="198"/>
      <c r="Z105" s="198"/>
      <c r="AA105" s="198"/>
      <c r="AB105" s="198"/>
      <c r="AC105" s="198"/>
    </row>
    <row r="106" spans="1:29">
      <c r="A106" s="198"/>
      <c r="B106" s="198"/>
      <c r="C106" s="198"/>
      <c r="D106" s="207"/>
      <c r="E106" s="207"/>
      <c r="F106" s="207"/>
      <c r="G106" s="198"/>
      <c r="H106" s="198"/>
      <c r="I106" s="198"/>
      <c r="J106" s="198"/>
      <c r="K106" s="198"/>
      <c r="L106" s="198"/>
      <c r="M106" s="198"/>
      <c r="N106" s="198"/>
      <c r="O106" s="198"/>
      <c r="P106" s="198"/>
      <c r="Q106" s="198"/>
      <c r="R106" s="198"/>
      <c r="S106" s="198"/>
      <c r="T106" s="198"/>
      <c r="U106" s="198"/>
      <c r="V106" s="198"/>
      <c r="W106" s="198"/>
      <c r="X106" s="198"/>
      <c r="Y106" s="198"/>
      <c r="Z106" s="198"/>
      <c r="AA106" s="198"/>
      <c r="AB106" s="198"/>
      <c r="AC106" s="198"/>
    </row>
    <row r="107" spans="1:29">
      <c r="A107" s="198"/>
      <c r="B107" s="198"/>
      <c r="C107" s="198"/>
      <c r="D107" s="207"/>
      <c r="E107" s="207"/>
      <c r="F107" s="207"/>
      <c r="G107" s="198"/>
      <c r="H107" s="198"/>
      <c r="I107" s="198"/>
      <c r="J107" s="198"/>
      <c r="K107" s="198"/>
      <c r="L107" s="198"/>
      <c r="M107" s="198"/>
      <c r="N107" s="198"/>
      <c r="O107" s="198"/>
      <c r="P107" s="198"/>
      <c r="Q107" s="198"/>
      <c r="R107" s="198"/>
      <c r="S107" s="198"/>
      <c r="T107" s="198"/>
      <c r="U107" s="198"/>
      <c r="V107" s="198"/>
      <c r="W107" s="198"/>
      <c r="X107" s="198"/>
      <c r="Y107" s="198"/>
      <c r="Z107" s="198"/>
      <c r="AA107" s="198"/>
      <c r="AB107" s="198"/>
      <c r="AC107" s="198"/>
    </row>
    <row r="108" spans="1:29">
      <c r="A108" s="198"/>
      <c r="B108" s="198"/>
      <c r="C108" s="198"/>
      <c r="D108" s="207"/>
      <c r="E108" s="207"/>
      <c r="F108" s="207"/>
      <c r="G108" s="198"/>
      <c r="H108" s="198"/>
      <c r="I108" s="198"/>
      <c r="J108" s="198"/>
      <c r="K108" s="198"/>
      <c r="L108" s="198"/>
      <c r="M108" s="198"/>
      <c r="N108" s="198"/>
      <c r="O108" s="198"/>
      <c r="P108" s="198"/>
      <c r="Q108" s="198"/>
      <c r="R108" s="198"/>
      <c r="S108" s="198"/>
      <c r="T108" s="198"/>
      <c r="U108" s="198"/>
      <c r="V108" s="198"/>
      <c r="W108" s="198"/>
      <c r="X108" s="198"/>
      <c r="Y108" s="198"/>
      <c r="Z108" s="198"/>
      <c r="AA108" s="198"/>
      <c r="AB108" s="198"/>
      <c r="AC108" s="198"/>
    </row>
    <row r="109" spans="1:29">
      <c r="A109" s="198"/>
      <c r="B109" s="198"/>
      <c r="C109" s="198"/>
      <c r="D109" s="207"/>
      <c r="E109" s="207"/>
      <c r="F109" s="207"/>
      <c r="G109" s="198"/>
      <c r="H109" s="198"/>
      <c r="I109" s="198"/>
      <c r="J109" s="198"/>
      <c r="K109" s="198"/>
      <c r="L109" s="198"/>
      <c r="M109" s="198"/>
      <c r="N109" s="198"/>
      <c r="O109" s="198"/>
      <c r="P109" s="198"/>
      <c r="Q109" s="198"/>
      <c r="R109" s="198"/>
      <c r="S109" s="198"/>
      <c r="T109" s="198"/>
      <c r="U109" s="198"/>
      <c r="V109" s="198"/>
      <c r="W109" s="198"/>
      <c r="X109" s="198"/>
      <c r="Y109" s="198"/>
      <c r="Z109" s="198"/>
      <c r="AA109" s="198"/>
      <c r="AB109" s="198"/>
      <c r="AC109" s="198"/>
    </row>
  </sheetData>
  <mergeCells count="1">
    <mergeCell ref="I9:J9"/>
  </mergeCells>
  <hyperlinks>
    <hyperlink ref="B3" r:id="rId1"/>
  </hyperlinks>
  <pageMargins left="0.511811024" right="0.511811024" top="0.78740157499999996" bottom="0.78740157499999996" header="0.31496062000000002" footer="0.31496062000000002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27:E36"/>
  <sheetViews>
    <sheetView workbookViewId="0">
      <selection activeCell="I36" sqref="I36"/>
    </sheetView>
  </sheetViews>
  <sheetFormatPr defaultRowHeight="12.75"/>
  <cols>
    <col min="1" max="1" width="12.140625" style="192" bestFit="1" customWidth="1"/>
    <col min="2" max="2" width="17" style="192" bestFit="1" customWidth="1"/>
    <col min="3" max="3" width="15.7109375" style="192" bestFit="1" customWidth="1"/>
    <col min="4" max="4" width="18.5703125" style="192" bestFit="1" customWidth="1"/>
    <col min="5" max="16384" width="9.140625" style="192"/>
  </cols>
  <sheetData>
    <row r="27" spans="1:5">
      <c r="A27" s="192" t="s">
        <v>254</v>
      </c>
    </row>
    <row r="28" spans="1:5">
      <c r="A28" s="196" t="s">
        <v>255</v>
      </c>
    </row>
    <row r="31" spans="1:5">
      <c r="A31" s="193" t="s">
        <v>253</v>
      </c>
      <c r="B31" s="193" t="s">
        <v>222</v>
      </c>
      <c r="C31" s="193" t="s">
        <v>223</v>
      </c>
      <c r="D31" s="193" t="s">
        <v>224</v>
      </c>
      <c r="E31" s="193" t="s">
        <v>225</v>
      </c>
    </row>
    <row r="32" spans="1:5">
      <c r="A32" s="193" t="s">
        <v>226</v>
      </c>
      <c r="B32" s="193">
        <v>38</v>
      </c>
      <c r="C32" s="195">
        <v>29036512</v>
      </c>
      <c r="D32" s="195">
        <v>50811961</v>
      </c>
      <c r="E32" s="194">
        <f>C32/D32</f>
        <v>0.57145033233415254</v>
      </c>
    </row>
    <row r="33" spans="1:5">
      <c r="A33" s="193" t="s">
        <v>227</v>
      </c>
      <c r="B33" s="193">
        <v>7</v>
      </c>
      <c r="C33" s="195">
        <v>2846125</v>
      </c>
      <c r="D33" s="195">
        <v>7030748</v>
      </c>
      <c r="E33" s="194">
        <f t="shared" ref="E33:E36" si="0">C33/D33</f>
        <v>0.40481112393731078</v>
      </c>
    </row>
    <row r="34" spans="1:5">
      <c r="A34" s="193" t="s">
        <v>228</v>
      </c>
      <c r="B34" s="193">
        <v>93</v>
      </c>
      <c r="C34" s="195">
        <v>5734285</v>
      </c>
      <c r="D34" s="195">
        <v>8314372</v>
      </c>
      <c r="E34" s="194">
        <f t="shared" si="0"/>
        <v>0.68968347819895481</v>
      </c>
    </row>
    <row r="35" spans="1:5">
      <c r="A35" s="193" t="s">
        <v>229</v>
      </c>
      <c r="B35" s="193">
        <v>34</v>
      </c>
      <c r="C35" s="195">
        <v>2395358</v>
      </c>
      <c r="D35" s="195">
        <v>3128693</v>
      </c>
      <c r="E35" s="194">
        <f t="shared" si="0"/>
        <v>0.76560979297105847</v>
      </c>
    </row>
    <row r="36" spans="1:5">
      <c r="A36" s="193" t="s">
        <v>230</v>
      </c>
      <c r="B36" s="193">
        <v>6</v>
      </c>
      <c r="C36" s="195">
        <v>950521</v>
      </c>
      <c r="D36" s="195">
        <v>1404331</v>
      </c>
      <c r="E36" s="194">
        <f t="shared" si="0"/>
        <v>0.67684968857057204</v>
      </c>
    </row>
  </sheetData>
  <hyperlinks>
    <hyperlink ref="A28" r:id="rId1"/>
  </hyperlinks>
  <pageMargins left="0.511811024" right="0.511811024" top="0.78740157499999996" bottom="0.78740157499999996" header="0.31496062000000002" footer="0.31496062000000002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e170dd81-d668-4700-8a56-b3118161f9dc">EQAOID-349-1214</_dlc_DocId>
    <_dlc_DocIdUrl xmlns="e170dd81-d668-4700-8a56-b3118161f9dc">
      <Url>http://eqs004/projetos/msmartifersantander/_layouts/DocIdRedir.aspx?ID=EQAOID-349-1214</Url>
      <Description>EQAOID-349-1214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C863FC45229D41BF050EB76B588C35" ma:contentTypeVersion="0" ma:contentTypeDescription="Crie um novo documento." ma:contentTypeScope="" ma:versionID="e739495cd7d255704fa574eec8cdd254">
  <xsd:schema xmlns:xsd="http://www.w3.org/2001/XMLSchema" xmlns:xs="http://www.w3.org/2001/XMLSchema" xmlns:p="http://schemas.microsoft.com/office/2006/metadata/properties" xmlns:ns2="e170dd81-d668-4700-8a56-b3118161f9dc" targetNamespace="http://schemas.microsoft.com/office/2006/metadata/properties" ma:root="true" ma:fieldsID="2526d78acb747c59f18c3499e194082e" ns2:_="">
    <xsd:import namespace="e170dd81-d668-4700-8a56-b3118161f9d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70dd81-d668-4700-8a56-b3118161f9d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a ID do Documento" ma:description="O valor da ID do documento atribuída a este item." ma:internalName="_dlc_DocId" ma:readOnly="true">
      <xsd:simpleType>
        <xsd:restriction base="dms:Text"/>
      </xsd:simpleType>
    </xsd:element>
    <xsd:element name="_dlc_DocIdUrl" ma:index="9" nillable="true" ma:displayName="ID do Documento" ma:description="Link permanente par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de Persistência" ma:description="Manter a ID ao adicionar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872F94-A39C-4841-925D-809088CE9CA7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e170dd81-d668-4700-8a56-b3118161f9dc"/>
    <ds:schemaRef ds:uri="http://schemas.openxmlformats.org/package/2006/metadata/core-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8FDBE74-7391-48F2-8149-F65F4F5E18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70dd81-d668-4700-8a56-b3118161f9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9CCBAD-A8EF-4EBD-92CE-E79CD64E8BD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DF168D4-9B93-40F1-9801-85281A39CF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Wacc</vt:lpstr>
      <vt:lpstr>beta total</vt:lpstr>
      <vt:lpstr>TJLP</vt:lpstr>
      <vt:lpstr>T.Notes</vt:lpstr>
      <vt:lpstr>Returns by year</vt:lpstr>
      <vt:lpstr>EMBI+</vt:lpstr>
      <vt:lpstr>Beta US</vt:lpstr>
      <vt:lpstr>Target Debt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Bruna Luiza Marigheto</dc:creator>
  <cp:lastModifiedBy>BM</cp:lastModifiedBy>
  <cp:lastPrinted>2006-08-11T15:04:22Z</cp:lastPrinted>
  <dcterms:created xsi:type="dcterms:W3CDTF">2005-07-07T11:49:10Z</dcterms:created>
  <dcterms:modified xsi:type="dcterms:W3CDTF">2012-10-02T16:14:27Z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67c073d5-cb5b-4b00-8a45-d94cd18339e2</vt:lpwstr>
  </property>
  <property fmtid="{D5CDD505-2E9C-101B-9397-08002B2CF9AE}" pid="3" name="ContentTypeId">
    <vt:lpwstr>0x01010008C863FC45229D41BF050EB76B588C35</vt:lpwstr>
  </property>
</Properties>
</file>