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15480" windowHeight="8475" tabRatio="633" activeTab="8"/>
  </bookViews>
  <sheets>
    <sheet name="11 day Sampling" sheetId="9" r:id="rId1"/>
    <sheet name="FFB" sheetId="10" r:id="rId2"/>
    <sheet name="BEs" sheetId="7" r:id="rId3"/>
    <sheet name="PEs" sheetId="6" r:id="rId4"/>
    <sheet name="PEypower" sheetId="11" r:id="rId5"/>
    <sheet name="Tables BL" sheetId="13" r:id="rId6"/>
    <sheet name="Tables PE" sheetId="17" r:id="rId7"/>
    <sheet name="TablesER" sheetId="15" r:id="rId8"/>
    <sheet name="Table A.4.3" sheetId="12" r:id="rId9"/>
  </sheets>
  <definedNames>
    <definedName name="_xlnm.Print_Titles" localSheetId="2">BEs!$2:$8</definedName>
    <definedName name="_xlnm.Print_Titles" localSheetId="3">PEs!#REF!</definedName>
  </definedNames>
  <calcPr calcId="144525" iterate="1"/>
</workbook>
</file>

<file path=xl/calcChain.xml><?xml version="1.0" encoding="utf-8"?>
<calcChain xmlns="http://schemas.openxmlformats.org/spreadsheetml/2006/main">
  <c r="N42" i="6" l="1"/>
  <c r="K42" i="6"/>
  <c r="L42" i="6"/>
  <c r="M42" i="6"/>
  <c r="J42" i="6"/>
  <c r="M15" i="13" l="1"/>
  <c r="D14" i="12" l="1"/>
  <c r="J43" i="6"/>
  <c r="J44" i="6"/>
  <c r="N4" i="7"/>
  <c r="J8" i="7"/>
  <c r="J8" i="6" s="1"/>
  <c r="J7" i="7"/>
  <c r="J7" i="6" s="1"/>
  <c r="J6" i="7"/>
  <c r="J12" i="7" s="1"/>
  <c r="J41" i="6" s="1"/>
  <c r="J18" i="6" l="1"/>
  <c r="J19" i="6"/>
  <c r="J13" i="7"/>
  <c r="J6" i="6"/>
  <c r="J35" i="6" s="1"/>
  <c r="G15" i="10"/>
  <c r="C9" i="11" l="1"/>
  <c r="C6" i="11"/>
  <c r="F13" i="11" l="1"/>
  <c r="M8" i="9" l="1"/>
  <c r="M6" i="9"/>
  <c r="M5" i="9"/>
  <c r="E15" i="11" l="1"/>
  <c r="K45" i="6" l="1"/>
  <c r="L45" i="6" s="1"/>
  <c r="M45" i="6" s="1"/>
  <c r="N45" i="6" s="1"/>
  <c r="K33" i="6"/>
  <c r="L33" i="6" s="1"/>
  <c r="M33" i="6" s="1"/>
  <c r="N33" i="6" s="1"/>
  <c r="K13" i="6"/>
  <c r="L13" i="6" s="1"/>
  <c r="M13" i="6" s="1"/>
  <c r="N13" i="6" s="1"/>
  <c r="K12" i="6"/>
  <c r="L12" i="6" s="1"/>
  <c r="M12" i="6" s="1"/>
  <c r="N12" i="6" s="1"/>
  <c r="K15" i="7"/>
  <c r="K16" i="7"/>
  <c r="L16" i="7" s="1"/>
  <c r="M16" i="7" s="1"/>
  <c r="N16" i="7" s="1"/>
  <c r="K17" i="7"/>
  <c r="L17" i="7" s="1"/>
  <c r="M17" i="7" s="1"/>
  <c r="N17" i="7" s="1"/>
  <c r="K14" i="7"/>
  <c r="K5" i="6"/>
  <c r="L5" i="6" s="1"/>
  <c r="N4" i="6"/>
  <c r="K5" i="7"/>
  <c r="L5" i="7" s="1"/>
  <c r="M5" i="7" s="1"/>
  <c r="N5" i="7" s="1"/>
  <c r="N11" i="7" s="1"/>
  <c r="M4" i="7"/>
  <c r="M4" i="6" s="1"/>
  <c r="L4" i="7"/>
  <c r="K4" i="7"/>
  <c r="J4" i="7"/>
  <c r="J4" i="6" s="1"/>
  <c r="K43" i="6" l="1"/>
  <c r="L14" i="7"/>
  <c r="K11" i="7"/>
  <c r="K4" i="6"/>
  <c r="K32" i="6" s="1"/>
  <c r="L11" i="7"/>
  <c r="K44" i="6"/>
  <c r="L15" i="7"/>
  <c r="L4" i="6"/>
  <c r="L32" i="6" s="1"/>
  <c r="M11" i="7"/>
  <c r="J32" i="6"/>
  <c r="M5" i="6"/>
  <c r="F14" i="11"/>
  <c r="F12" i="11"/>
  <c r="F11" i="11"/>
  <c r="F10" i="11"/>
  <c r="L43" i="6" l="1"/>
  <c r="M14" i="7"/>
  <c r="M15" i="7"/>
  <c r="L44" i="6"/>
  <c r="N5" i="6"/>
  <c r="N32" i="6" s="1"/>
  <c r="M32" i="6"/>
  <c r="C7" i="11"/>
  <c r="C15" i="11" s="1"/>
  <c r="N14" i="7" l="1"/>
  <c r="N43" i="6" s="1"/>
  <c r="M43" i="6"/>
  <c r="N15" i="7"/>
  <c r="N44" i="6" s="1"/>
  <c r="M44" i="6"/>
  <c r="F9" i="11"/>
  <c r="F7" i="11"/>
  <c r="F8" i="11"/>
  <c r="F6" i="11"/>
  <c r="F5" i="11"/>
  <c r="F15" i="11" l="1"/>
  <c r="F18" i="11" s="1"/>
  <c r="F19" i="11" s="1"/>
  <c r="J11" i="6" l="1"/>
  <c r="J7" i="9"/>
  <c r="K7" i="9"/>
  <c r="L7" i="9"/>
  <c r="I7" i="9"/>
  <c r="K11" i="6" l="1"/>
  <c r="J14" i="6"/>
  <c r="J52" i="6" s="1"/>
  <c r="G13" i="10"/>
  <c r="G14" i="10"/>
  <c r="G4" i="10"/>
  <c r="G5" i="10"/>
  <c r="G6" i="10"/>
  <c r="G7" i="10"/>
  <c r="G8" i="10"/>
  <c r="G9" i="10"/>
  <c r="G10" i="10"/>
  <c r="G11" i="10"/>
  <c r="G12" i="10"/>
  <c r="G3" i="10"/>
  <c r="C15" i="10"/>
  <c r="D15" i="10"/>
  <c r="E15" i="10"/>
  <c r="F15" i="10"/>
  <c r="B15" i="10"/>
  <c r="L11" i="6" l="1"/>
  <c r="K14" i="6"/>
  <c r="K52" i="6" s="1"/>
  <c r="N17" i="6"/>
  <c r="N40" i="6"/>
  <c r="H7" i="9"/>
  <c r="G7" i="9"/>
  <c r="F7" i="9"/>
  <c r="E7" i="9"/>
  <c r="D7" i="9"/>
  <c r="C7" i="9"/>
  <c r="B7" i="9"/>
  <c r="M7" i="9" l="1"/>
  <c r="L14" i="6"/>
  <c r="L52" i="6" s="1"/>
  <c r="M11" i="6"/>
  <c r="N11" i="6" s="1"/>
  <c r="N14" i="6" l="1"/>
  <c r="S52" i="6" s="1"/>
  <c r="M14" i="6"/>
  <c r="M52" i="6" s="1"/>
  <c r="E14" i="9"/>
  <c r="G13" i="9"/>
  <c r="G14" i="9"/>
  <c r="M9" i="9"/>
  <c r="E13" i="9"/>
  <c r="J17" i="6"/>
  <c r="K17" i="6"/>
  <c r="L17" i="6"/>
  <c r="M17" i="6"/>
  <c r="J11" i="7"/>
  <c r="J40" i="6" s="1"/>
  <c r="K40" i="6"/>
  <c r="L40" i="6"/>
  <c r="M40" i="6"/>
  <c r="I13" i="9" l="1"/>
  <c r="J13" i="9" s="1"/>
  <c r="J14" i="9"/>
  <c r="I14" i="9"/>
  <c r="E15" i="9"/>
  <c r="F15" i="9" s="1"/>
  <c r="G15" i="9"/>
  <c r="H15" i="9"/>
  <c r="F14" i="9"/>
  <c r="H14" i="9"/>
  <c r="F13" i="9"/>
  <c r="H28" i="15"/>
  <c r="K6" i="15"/>
  <c r="K7" i="7" l="1"/>
  <c r="L7" i="7" s="1"/>
  <c r="M7" i="7" s="1"/>
  <c r="N7" i="7" s="1"/>
  <c r="K6" i="7"/>
  <c r="I15" i="9"/>
  <c r="J15" i="9" s="1"/>
  <c r="H13" i="9"/>
  <c r="K7" i="6" l="1"/>
  <c r="K6" i="6"/>
  <c r="L6" i="7"/>
  <c r="K12" i="7"/>
  <c r="J46" i="6" l="1"/>
  <c r="J55" i="6" s="1"/>
  <c r="K8" i="7"/>
  <c r="K13" i="7" s="1"/>
  <c r="J18" i="7"/>
  <c r="L6" i="6"/>
  <c r="L7" i="6"/>
  <c r="K18" i="6"/>
  <c r="L12" i="7"/>
  <c r="M6" i="7"/>
  <c r="J31" i="6"/>
  <c r="K41" i="6"/>
  <c r="J20" i="7" l="1"/>
  <c r="J23" i="7" s="1"/>
  <c r="J24" i="7"/>
  <c r="J29" i="6"/>
  <c r="J27" i="6" s="1"/>
  <c r="J37" i="6" s="1"/>
  <c r="J54" i="6" s="1"/>
  <c r="I12" i="17" s="1"/>
  <c r="N6" i="7"/>
  <c r="M12" i="7"/>
  <c r="K8" i="6"/>
  <c r="K19" i="6" s="1"/>
  <c r="M6" i="6"/>
  <c r="L18" i="6"/>
  <c r="M7" i="6"/>
  <c r="L8" i="7"/>
  <c r="L13" i="7" s="1"/>
  <c r="K18" i="7"/>
  <c r="K20" i="7" s="1"/>
  <c r="K46" i="6"/>
  <c r="K55" i="6" s="1"/>
  <c r="I13" i="17"/>
  <c r="K35" i="6"/>
  <c r="K31" i="6" s="1"/>
  <c r="K29" i="6" s="1"/>
  <c r="K27" i="6" s="1"/>
  <c r="K37" i="6" s="1"/>
  <c r="K54" i="6" s="1"/>
  <c r="L41" i="6"/>
  <c r="N6" i="6" l="1"/>
  <c r="L8" i="6"/>
  <c r="L19" i="6" s="1"/>
  <c r="M8" i="7"/>
  <c r="M13" i="7" s="1"/>
  <c r="L18" i="7"/>
  <c r="L20" i="7" s="1"/>
  <c r="M18" i="6"/>
  <c r="N7" i="6"/>
  <c r="N12" i="7"/>
  <c r="I8" i="13"/>
  <c r="J12" i="17"/>
  <c r="M41" i="6"/>
  <c r="J24" i="6"/>
  <c r="L35" i="6"/>
  <c r="L31" i="6" s="1"/>
  <c r="L29" i="6" s="1"/>
  <c r="L27" i="6" s="1"/>
  <c r="L37" i="6" s="1"/>
  <c r="L54" i="6" s="1"/>
  <c r="J53" i="6" l="1"/>
  <c r="I8" i="17" s="1"/>
  <c r="J48" i="6"/>
  <c r="J51" i="6" s="1"/>
  <c r="N41" i="6"/>
  <c r="N8" i="7"/>
  <c r="N13" i="7" s="1"/>
  <c r="M18" i="7"/>
  <c r="M20" i="7" s="1"/>
  <c r="K23" i="7"/>
  <c r="K24" i="7"/>
  <c r="J8" i="13" s="1"/>
  <c r="N18" i="6"/>
  <c r="M8" i="6"/>
  <c r="M19" i="6" s="1"/>
  <c r="J13" i="17"/>
  <c r="I7" i="17"/>
  <c r="N35" i="6"/>
  <c r="N31" i="6" s="1"/>
  <c r="N29" i="6" s="1"/>
  <c r="N27" i="6" s="1"/>
  <c r="N37" i="6" s="1"/>
  <c r="S54" i="6" s="1"/>
  <c r="M35" i="6"/>
  <c r="M31" i="6" s="1"/>
  <c r="M29" i="6" s="1"/>
  <c r="M27" i="6" s="1"/>
  <c r="M37" i="6" s="1"/>
  <c r="M54" i="6" s="1"/>
  <c r="K12" i="17"/>
  <c r="L46" i="6"/>
  <c r="L55" i="6" s="1"/>
  <c r="N46" i="6" l="1"/>
  <c r="S55" i="6" s="1"/>
  <c r="M13" i="17" s="1"/>
  <c r="N18" i="7"/>
  <c r="N8" i="6"/>
  <c r="N19" i="6" s="1"/>
  <c r="L23" i="7"/>
  <c r="L24" i="7"/>
  <c r="M12" i="17"/>
  <c r="I6" i="17"/>
  <c r="E20" i="17" s="1"/>
  <c r="E9" i="15" s="1"/>
  <c r="D18" i="15" s="1"/>
  <c r="K24" i="6"/>
  <c r="K48" i="6" s="1"/>
  <c r="S24" i="7" l="1"/>
  <c r="M8" i="13" s="1"/>
  <c r="N20" i="7"/>
  <c r="S23" i="7" s="1"/>
  <c r="K51" i="6"/>
  <c r="K53" i="6"/>
  <c r="I6" i="13"/>
  <c r="E16" i="13" s="1"/>
  <c r="K13" i="17"/>
  <c r="J7" i="17"/>
  <c r="J6" i="13"/>
  <c r="F16" i="13" s="1"/>
  <c r="L12" i="17"/>
  <c r="N54" i="6"/>
  <c r="O54" i="6" s="1"/>
  <c r="P54" i="6" s="1"/>
  <c r="Q54" i="6" s="1"/>
  <c r="R54" i="6" s="1"/>
  <c r="K8" i="13"/>
  <c r="M46" i="6"/>
  <c r="M55" i="6" s="1"/>
  <c r="E15" i="13" l="1"/>
  <c r="M24" i="7"/>
  <c r="M23" i="7"/>
  <c r="N23" i="7" s="1"/>
  <c r="E7" i="15"/>
  <c r="F7" i="15"/>
  <c r="F19" i="15" s="1"/>
  <c r="E6" i="15"/>
  <c r="K6" i="13"/>
  <c r="G16" i="13" s="1"/>
  <c r="F15" i="13" s="1"/>
  <c r="F6" i="15" s="1"/>
  <c r="T54" i="6"/>
  <c r="L24" i="6"/>
  <c r="J8" i="17"/>
  <c r="J6" i="17"/>
  <c r="F20" i="17" s="1"/>
  <c r="L53" i="6" l="1"/>
  <c r="L48" i="6"/>
  <c r="L51" i="6" s="1"/>
  <c r="F18" i="15"/>
  <c r="I18" i="15" s="1"/>
  <c r="D3" i="12" s="1"/>
  <c r="E11" i="15"/>
  <c r="M6" i="13"/>
  <c r="N16" i="13" s="1"/>
  <c r="N7" i="15" s="1"/>
  <c r="F27" i="15" s="1"/>
  <c r="G7" i="15"/>
  <c r="F20" i="15" s="1"/>
  <c r="K7" i="17"/>
  <c r="E19" i="17"/>
  <c r="F9" i="15"/>
  <c r="N55" i="6" l="1"/>
  <c r="O55" i="6" s="1"/>
  <c r="P55" i="6" s="1"/>
  <c r="Q55" i="6" s="1"/>
  <c r="R55" i="6" s="1"/>
  <c r="L13" i="17"/>
  <c r="L6" i="13"/>
  <c r="I16" i="13" s="1"/>
  <c r="I7" i="15" s="1"/>
  <c r="K6" i="17"/>
  <c r="G20" i="17" s="1"/>
  <c r="F19" i="17" s="1"/>
  <c r="D19" i="15"/>
  <c r="I19" i="15" s="1"/>
  <c r="D4" i="12" s="1"/>
  <c r="F11" i="15"/>
  <c r="M24" i="6"/>
  <c r="M48" i="6" s="1"/>
  <c r="N24" i="7"/>
  <c r="L8" i="13"/>
  <c r="O23" i="7"/>
  <c r="M51" i="6" l="1"/>
  <c r="M53" i="6"/>
  <c r="T55" i="6"/>
  <c r="O24" i="7"/>
  <c r="P24" i="7" s="1"/>
  <c r="Q24" i="7" s="1"/>
  <c r="R24" i="7" s="1"/>
  <c r="M16" i="13"/>
  <c r="M7" i="15" s="1"/>
  <c r="F26" i="15" s="1"/>
  <c r="K16" i="13"/>
  <c r="K7" i="15" s="1"/>
  <c r="F24" i="15" s="1"/>
  <c r="L16" i="13"/>
  <c r="J16" i="13"/>
  <c r="I15" i="13" s="1"/>
  <c r="I6" i="15" s="1"/>
  <c r="H16" i="13"/>
  <c r="G9" i="15"/>
  <c r="K8" i="17"/>
  <c r="P23" i="7"/>
  <c r="Q23" i="7" s="1"/>
  <c r="R23" i="7" s="1"/>
  <c r="F22" i="15"/>
  <c r="G15" i="13" l="1"/>
  <c r="G6" i="15" s="1"/>
  <c r="O16" i="13"/>
  <c r="T24" i="7"/>
  <c r="L7" i="17"/>
  <c r="N52" i="6"/>
  <c r="O52" i="6" s="1"/>
  <c r="P52" i="6" s="1"/>
  <c r="Q52" i="6" s="1"/>
  <c r="R52" i="6" s="1"/>
  <c r="M7" i="17" s="1"/>
  <c r="K15" i="13"/>
  <c r="N15" i="13"/>
  <c r="N6" i="15" s="1"/>
  <c r="L7" i="15"/>
  <c r="F25" i="15" s="1"/>
  <c r="H15" i="13"/>
  <c r="H6" i="15" s="1"/>
  <c r="L15" i="13"/>
  <c r="L6" i="15" s="1"/>
  <c r="H7" i="15"/>
  <c r="F21" i="15" s="1"/>
  <c r="J15" i="13"/>
  <c r="J6" i="15" s="1"/>
  <c r="J7" i="15"/>
  <c r="F23" i="15" s="1"/>
  <c r="T23" i="7"/>
  <c r="D20" i="15"/>
  <c r="I20" i="15" s="1"/>
  <c r="D5" i="12" s="1"/>
  <c r="N24" i="6"/>
  <c r="N48" i="6" s="1"/>
  <c r="G11" i="15"/>
  <c r="S51" i="6" l="1"/>
  <c r="S53" i="6"/>
  <c r="M8" i="17" s="1"/>
  <c r="T52" i="6"/>
  <c r="M6" i="15"/>
  <c r="O7" i="15"/>
  <c r="F28" i="15"/>
  <c r="L6" i="17"/>
  <c r="M20" i="17" s="1"/>
  <c r="N51" i="6"/>
  <c r="O51" i="6" s="1"/>
  <c r="P51" i="6" s="1"/>
  <c r="Q51" i="6" s="1"/>
  <c r="R51" i="6" s="1"/>
  <c r="L8" i="17"/>
  <c r="N53" i="6"/>
  <c r="O53" i="6" s="1"/>
  <c r="P53" i="6" s="1"/>
  <c r="Q53" i="6" s="1"/>
  <c r="R53" i="6" s="1"/>
  <c r="T53" i="6" l="1"/>
  <c r="M9" i="15"/>
  <c r="M11" i="15" s="1"/>
  <c r="K20" i="17"/>
  <c r="J20" i="17"/>
  <c r="I20" i="17"/>
  <c r="L20" i="17"/>
  <c r="L19" i="17" s="1"/>
  <c r="H20" i="17"/>
  <c r="M6" i="17" l="1"/>
  <c r="N20" i="17" s="1"/>
  <c r="M19" i="17" s="1"/>
  <c r="T51" i="6"/>
  <c r="J19" i="17"/>
  <c r="K9" i="15"/>
  <c r="H19" i="17"/>
  <c r="I9" i="15"/>
  <c r="H9" i="15"/>
  <c r="G19" i="17"/>
  <c r="J9" i="15"/>
  <c r="I19" i="17"/>
  <c r="K19" i="17"/>
  <c r="L9" i="15"/>
  <c r="N9" i="15" l="1"/>
  <c r="D27" i="15" s="1"/>
  <c r="O20" i="17"/>
  <c r="D23" i="15"/>
  <c r="I23" i="15" s="1"/>
  <c r="J11" i="15"/>
  <c r="D22" i="15"/>
  <c r="I22" i="15" s="1"/>
  <c r="D7" i="12" s="1"/>
  <c r="I11" i="15"/>
  <c r="D26" i="15"/>
  <c r="I26" i="15" s="1"/>
  <c r="D24" i="15"/>
  <c r="I24" i="15" s="1"/>
  <c r="K11" i="15"/>
  <c r="D25" i="15"/>
  <c r="I25" i="15" s="1"/>
  <c r="L11" i="15"/>
  <c r="D21" i="15"/>
  <c r="H11" i="15"/>
  <c r="I27" i="15" l="1"/>
  <c r="D12" i="12" s="1"/>
  <c r="N11" i="15"/>
  <c r="O11" i="15" s="1"/>
  <c r="O9" i="15"/>
  <c r="I21" i="15"/>
  <c r="D8" i="12"/>
  <c r="D9" i="12"/>
  <c r="D11" i="12"/>
  <c r="D10" i="12"/>
  <c r="I28" i="15" l="1"/>
  <c r="D28" i="15"/>
  <c r="D6" i="12"/>
  <c r="D13" i="12" s="1"/>
  <c r="D15" i="12" l="1"/>
</calcChain>
</file>

<file path=xl/sharedStrings.xml><?xml version="1.0" encoding="utf-8"?>
<sst xmlns="http://schemas.openxmlformats.org/spreadsheetml/2006/main" count="255" uniqueCount="189">
  <si>
    <r>
      <t>UF</t>
    </r>
    <r>
      <rPr>
        <vertAlign val="subscript"/>
        <sz val="10"/>
        <rFont val="Arial"/>
        <family val="2"/>
      </rPr>
      <t>PJ</t>
    </r>
    <phoneticPr fontId="2"/>
  </si>
  <si>
    <t>-</t>
    <phoneticPr fontId="2"/>
  </si>
  <si>
    <r>
      <t xml:space="preserve"> PE</t>
    </r>
    <r>
      <rPr>
        <b/>
        <i/>
        <vertAlign val="subscript"/>
        <sz val="10"/>
        <rFont val="Arial"/>
        <family val="2"/>
      </rPr>
      <t xml:space="preserve">fugitive,y </t>
    </r>
    <r>
      <rPr>
        <b/>
        <i/>
        <sz val="10"/>
        <rFont val="Arial"/>
        <family val="2"/>
      </rPr>
      <t>= PE</t>
    </r>
    <r>
      <rPr>
        <b/>
        <i/>
        <vertAlign val="subscript"/>
        <sz val="10"/>
        <rFont val="Arial"/>
        <family val="2"/>
      </rPr>
      <t>fugitive,ww,y</t>
    </r>
    <r>
      <rPr>
        <b/>
        <i/>
        <sz val="10"/>
        <rFont val="Arial"/>
        <family val="2"/>
      </rPr>
      <t xml:space="preserve"> + PE</t>
    </r>
    <r>
      <rPr>
        <b/>
        <i/>
        <vertAlign val="subscript"/>
        <sz val="10"/>
        <rFont val="Arial"/>
        <family val="2"/>
      </rPr>
      <t>fugitive,s,y</t>
    </r>
    <phoneticPr fontId="2"/>
  </si>
  <si>
    <r>
      <t>CFE</t>
    </r>
    <r>
      <rPr>
        <vertAlign val="subscript"/>
        <sz val="10"/>
        <rFont val="Arial"/>
        <family val="2"/>
      </rPr>
      <t>ww</t>
    </r>
    <phoneticPr fontId="2"/>
  </si>
  <si>
    <r>
      <t>PE</t>
    </r>
    <r>
      <rPr>
        <b/>
        <i/>
        <vertAlign val="subscript"/>
        <sz val="10"/>
        <rFont val="Arial"/>
        <family val="2"/>
      </rPr>
      <t>fugitive,ww,y</t>
    </r>
    <r>
      <rPr>
        <b/>
        <i/>
        <sz val="10"/>
        <rFont val="Arial"/>
        <family val="2"/>
      </rPr>
      <t xml:space="preserve"> = (1-CFE</t>
    </r>
    <r>
      <rPr>
        <b/>
        <i/>
        <vertAlign val="subscript"/>
        <sz val="10"/>
        <rFont val="Arial"/>
        <family val="2"/>
      </rPr>
      <t>ww</t>
    </r>
    <r>
      <rPr>
        <b/>
        <i/>
        <sz val="10"/>
        <rFont val="Arial"/>
        <family val="2"/>
      </rPr>
      <t>) x MEP</t>
    </r>
    <r>
      <rPr>
        <b/>
        <i/>
        <vertAlign val="subscript"/>
        <sz val="10"/>
        <rFont val="Arial"/>
        <family val="2"/>
      </rPr>
      <t>ww,treatment,y</t>
    </r>
    <r>
      <rPr>
        <b/>
        <i/>
        <sz val="10"/>
        <rFont val="Arial"/>
        <family val="2"/>
      </rPr>
      <t xml:space="preserve"> x GWP</t>
    </r>
    <r>
      <rPr>
        <b/>
        <i/>
        <vertAlign val="subscript"/>
        <sz val="10"/>
        <rFont val="Arial"/>
        <family val="2"/>
      </rPr>
      <t>CH4</t>
    </r>
    <phoneticPr fontId="2"/>
  </si>
  <si>
    <r>
      <t>MEP</t>
    </r>
    <r>
      <rPr>
        <vertAlign val="subscript"/>
        <sz val="10"/>
        <rFont val="Arial"/>
        <family val="2"/>
      </rPr>
      <t>ww,treatment,y</t>
    </r>
    <phoneticPr fontId="2"/>
  </si>
  <si>
    <r>
      <t>MEP</t>
    </r>
    <r>
      <rPr>
        <b/>
        <i/>
        <vertAlign val="subscript"/>
        <sz val="10"/>
        <rFont val="Arial"/>
        <family val="2"/>
      </rPr>
      <t>ww,treatment,y</t>
    </r>
    <r>
      <rPr>
        <b/>
        <i/>
        <sz val="10"/>
        <rFont val="Arial"/>
        <family val="2"/>
      </rPr>
      <t xml:space="preserve"> = Q</t>
    </r>
    <r>
      <rPr>
        <b/>
        <i/>
        <vertAlign val="subscript"/>
        <sz val="10"/>
        <rFont val="Arial"/>
        <family val="2"/>
      </rPr>
      <t>ww,y</t>
    </r>
    <r>
      <rPr>
        <b/>
        <i/>
        <sz val="10"/>
        <rFont val="Arial"/>
        <family val="2"/>
      </rPr>
      <t xml:space="preserve"> x B</t>
    </r>
    <r>
      <rPr>
        <b/>
        <i/>
        <vertAlign val="subscript"/>
        <sz val="10"/>
        <rFont val="Arial"/>
        <family val="2"/>
      </rPr>
      <t>o,ww</t>
    </r>
    <r>
      <rPr>
        <b/>
        <i/>
        <sz val="10"/>
        <rFont val="Arial"/>
        <family val="2"/>
      </rPr>
      <t xml:space="preserve"> x UF</t>
    </r>
    <r>
      <rPr>
        <b/>
        <i/>
        <vertAlign val="subscript"/>
        <sz val="10"/>
        <rFont val="Arial"/>
        <family val="2"/>
      </rPr>
      <t>PJ</t>
    </r>
    <r>
      <rPr>
        <b/>
        <i/>
        <sz val="10"/>
        <rFont val="Arial"/>
        <family val="2"/>
      </rPr>
      <t xml:space="preserve"> x </t>
    </r>
    <r>
      <rPr>
        <b/>
        <i/>
        <sz val="10"/>
        <rFont val="ＭＳ Ｐゴシック"/>
        <family val="3"/>
        <charset val="128"/>
      </rPr>
      <t>Σ</t>
    </r>
    <r>
      <rPr>
        <b/>
        <i/>
        <sz val="10"/>
        <rFont val="Arial"/>
        <family val="2"/>
      </rPr>
      <t>COD</t>
    </r>
    <r>
      <rPr>
        <b/>
        <i/>
        <vertAlign val="subscript"/>
        <sz val="10"/>
        <rFont val="Arial"/>
        <family val="2"/>
      </rPr>
      <t>removed,PJ,k,y</t>
    </r>
    <r>
      <rPr>
        <b/>
        <i/>
        <sz val="10"/>
        <rFont val="Arial"/>
        <family val="2"/>
      </rPr>
      <t xml:space="preserve"> x MCF</t>
    </r>
    <r>
      <rPr>
        <b/>
        <i/>
        <vertAlign val="subscript"/>
        <sz val="10"/>
        <rFont val="Arial"/>
        <family val="2"/>
      </rPr>
      <t>ww,treatment,PJ,k</t>
    </r>
    <phoneticPr fontId="2"/>
  </si>
  <si>
    <t>tonnes</t>
    <phoneticPr fontId="2"/>
  </si>
  <si>
    <r>
      <t>Q</t>
    </r>
    <r>
      <rPr>
        <vertAlign val="subscript"/>
        <sz val="10"/>
        <rFont val="Arial"/>
        <family val="2"/>
      </rPr>
      <t>ww,y</t>
    </r>
    <phoneticPr fontId="2"/>
  </si>
  <si>
    <r>
      <t>B</t>
    </r>
    <r>
      <rPr>
        <vertAlign val="subscript"/>
        <sz val="10"/>
        <rFont val="Arial"/>
        <family val="2"/>
      </rPr>
      <t>o,ww</t>
    </r>
    <phoneticPr fontId="2"/>
  </si>
  <si>
    <r>
      <t>GWP</t>
    </r>
    <r>
      <rPr>
        <vertAlign val="subscript"/>
        <sz val="10"/>
        <rFont val="Arial"/>
        <family val="2"/>
      </rPr>
      <t>CH4</t>
    </r>
    <phoneticPr fontId="2"/>
  </si>
  <si>
    <r>
      <t>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e/tCH</t>
    </r>
    <r>
      <rPr>
        <vertAlign val="subscript"/>
        <sz val="10"/>
        <rFont val="Arial"/>
        <family val="2"/>
      </rPr>
      <t>4</t>
    </r>
    <phoneticPr fontId="2"/>
  </si>
  <si>
    <t>MWh/yr</t>
    <phoneticPr fontId="2"/>
  </si>
  <si>
    <r>
      <t>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/MWh</t>
    </r>
    <phoneticPr fontId="2"/>
  </si>
  <si>
    <r>
      <t>Q</t>
    </r>
    <r>
      <rPr>
        <vertAlign val="subscript"/>
        <sz val="10"/>
        <rFont val="Arial"/>
        <family val="2"/>
      </rPr>
      <t>ww,i,y</t>
    </r>
    <phoneticPr fontId="2"/>
  </si>
  <si>
    <r>
      <t>UF</t>
    </r>
    <r>
      <rPr>
        <vertAlign val="subscript"/>
        <sz val="10"/>
        <rFont val="Arial"/>
        <family val="2"/>
      </rPr>
      <t>BL</t>
    </r>
    <phoneticPr fontId="2"/>
  </si>
  <si>
    <r>
      <t>MCF</t>
    </r>
    <r>
      <rPr>
        <vertAlign val="subscript"/>
        <sz val="10"/>
        <rFont val="Arial"/>
        <family val="2"/>
      </rPr>
      <t>ww,treatment,BL,i</t>
    </r>
    <phoneticPr fontId="2"/>
  </si>
  <si>
    <r>
      <t>B</t>
    </r>
    <r>
      <rPr>
        <vertAlign val="subscript"/>
        <sz val="10"/>
        <rFont val="Arial"/>
        <family val="2"/>
      </rPr>
      <t>O,ww</t>
    </r>
    <phoneticPr fontId="2"/>
  </si>
  <si>
    <r>
      <t>tonnes/m</t>
    </r>
    <r>
      <rPr>
        <vertAlign val="superscript"/>
        <sz val="10"/>
        <rFont val="Arial"/>
        <family val="2"/>
      </rPr>
      <t>3</t>
    </r>
    <phoneticPr fontId="2"/>
  </si>
  <si>
    <r>
      <t>kgCH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/kgCOD</t>
    </r>
    <phoneticPr fontId="2"/>
  </si>
  <si>
    <t>-</t>
    <phoneticPr fontId="2"/>
  </si>
  <si>
    <r>
      <t>COD</t>
    </r>
    <r>
      <rPr>
        <vertAlign val="subscript"/>
        <sz val="10"/>
        <rFont val="Arial"/>
        <family val="2"/>
      </rPr>
      <t>removed,PJ,k,y</t>
    </r>
    <phoneticPr fontId="2"/>
  </si>
  <si>
    <r>
      <t>MCF</t>
    </r>
    <r>
      <rPr>
        <vertAlign val="subscript"/>
        <sz val="10"/>
        <rFont val="Arial"/>
        <family val="2"/>
      </rPr>
      <t>ww,treatment,PJ,k</t>
    </r>
    <phoneticPr fontId="2"/>
  </si>
  <si>
    <t>%</t>
  </si>
  <si>
    <r>
      <t>COD</t>
    </r>
    <r>
      <rPr>
        <vertAlign val="subscript"/>
        <sz val="10"/>
        <rFont val="Arial"/>
        <family val="2"/>
      </rPr>
      <t>inflow,i,y</t>
    </r>
  </si>
  <si>
    <r>
      <t>m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/ year</t>
    </r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</si>
  <si>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/ year</t>
    </r>
  </si>
  <si>
    <r>
      <t>Q</t>
    </r>
    <r>
      <rPr>
        <vertAlign val="subscript"/>
        <sz val="10"/>
        <rFont val="Arial"/>
        <family val="2"/>
      </rPr>
      <t>ww,y</t>
    </r>
  </si>
  <si>
    <r>
      <t>COD</t>
    </r>
    <r>
      <rPr>
        <vertAlign val="subscript"/>
        <sz val="10"/>
        <rFont val="Arial"/>
        <family val="2"/>
      </rPr>
      <t>outflow,k,y</t>
    </r>
  </si>
  <si>
    <r>
      <t>B</t>
    </r>
    <r>
      <rPr>
        <vertAlign val="subscript"/>
        <sz val="10"/>
        <rFont val="Arial"/>
        <family val="2"/>
      </rPr>
      <t>O,ww</t>
    </r>
  </si>
  <si>
    <r>
      <t xml:space="preserve"> BE</t>
    </r>
    <r>
      <rPr>
        <b/>
        <i/>
        <vertAlign val="subscript"/>
        <sz val="10"/>
        <rFont val="Arial"/>
        <family val="2"/>
      </rPr>
      <t>ww,treatment,y</t>
    </r>
    <r>
      <rPr>
        <b/>
        <i/>
        <sz val="10"/>
        <rFont val="Arial"/>
        <family val="2"/>
      </rPr>
      <t xml:space="preserve"> = </t>
    </r>
    <r>
      <rPr>
        <b/>
        <i/>
        <sz val="10"/>
        <rFont val="ＭＳ Ｐゴシック"/>
        <family val="3"/>
        <charset val="128"/>
      </rPr>
      <t>Σ (</t>
    </r>
    <r>
      <rPr>
        <b/>
        <i/>
        <sz val="10"/>
        <rFont val="Arial"/>
        <family val="2"/>
      </rPr>
      <t>Q</t>
    </r>
    <r>
      <rPr>
        <b/>
        <i/>
        <vertAlign val="subscript"/>
        <sz val="10"/>
        <rFont val="Arial"/>
        <family val="2"/>
      </rPr>
      <t>ww,i,y</t>
    </r>
    <r>
      <rPr>
        <b/>
        <i/>
        <sz val="10"/>
        <rFont val="Arial"/>
        <family val="2"/>
      </rPr>
      <t xml:space="preserve"> x COD</t>
    </r>
    <r>
      <rPr>
        <b/>
        <i/>
        <vertAlign val="subscript"/>
        <sz val="10"/>
        <rFont val="Arial"/>
        <family val="2"/>
      </rPr>
      <t>inflow,i,y</t>
    </r>
    <r>
      <rPr>
        <b/>
        <i/>
        <sz val="10"/>
        <rFont val="Arial"/>
        <family val="2"/>
      </rPr>
      <t xml:space="preserve"> x </t>
    </r>
    <r>
      <rPr>
        <b/>
        <sz val="12"/>
        <rFont val="Calibri"/>
        <family val="2"/>
      </rPr>
      <t>η</t>
    </r>
    <r>
      <rPr>
        <b/>
        <i/>
        <vertAlign val="subscript"/>
        <sz val="10"/>
        <rFont val="Arial"/>
        <family val="2"/>
      </rPr>
      <t>COD,BL,i</t>
    </r>
    <r>
      <rPr>
        <b/>
        <i/>
        <sz val="10"/>
        <rFont val="Arial"/>
        <family val="2"/>
      </rPr>
      <t xml:space="preserve"> x MCF</t>
    </r>
    <r>
      <rPr>
        <b/>
        <i/>
        <vertAlign val="subscript"/>
        <sz val="10"/>
        <rFont val="Arial"/>
        <family val="2"/>
      </rPr>
      <t>ww,treatment,BL,i</t>
    </r>
    <r>
      <rPr>
        <b/>
        <i/>
        <sz val="10"/>
        <rFont val="Arial"/>
        <family val="2"/>
      </rPr>
      <t>)</t>
    </r>
    <r>
      <rPr>
        <b/>
        <i/>
        <vertAlign val="subscript"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x B</t>
    </r>
    <r>
      <rPr>
        <b/>
        <i/>
        <vertAlign val="subscript"/>
        <sz val="10"/>
        <rFont val="Arial"/>
        <family val="2"/>
      </rPr>
      <t>O,ww</t>
    </r>
    <r>
      <rPr>
        <b/>
        <i/>
        <sz val="10"/>
        <rFont val="Arial"/>
        <family val="2"/>
      </rPr>
      <t xml:space="preserve"> x UF</t>
    </r>
    <r>
      <rPr>
        <b/>
        <i/>
        <vertAlign val="subscript"/>
        <sz val="10"/>
        <rFont val="Arial"/>
        <family val="2"/>
      </rPr>
      <t xml:space="preserve">BL </t>
    </r>
    <r>
      <rPr>
        <b/>
        <i/>
        <sz val="10"/>
        <rFont val="Arial"/>
        <family val="2"/>
      </rPr>
      <t>x GWP</t>
    </r>
    <r>
      <rPr>
        <b/>
        <i/>
        <vertAlign val="subscript"/>
        <sz val="10"/>
        <rFont val="Arial"/>
        <family val="2"/>
      </rPr>
      <t>CH4</t>
    </r>
  </si>
  <si>
    <t>COD, mg/liter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</si>
  <si>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</si>
  <si>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</si>
  <si>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</si>
  <si>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</si>
  <si>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</si>
  <si>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</si>
  <si>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</si>
  <si>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</si>
  <si>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</si>
  <si>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</si>
  <si>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Average</t>
  </si>
  <si>
    <t>mg/liter</t>
  </si>
  <si>
    <t>Project equipment</t>
  </si>
  <si>
    <t>kW rating</t>
  </si>
  <si>
    <t>Hours/day operation</t>
  </si>
  <si>
    <t># units in project</t>
  </si>
  <si>
    <t>Estimated Emission Reduction over the chosen crediting period</t>
  </si>
  <si>
    <t>Year</t>
  </si>
  <si>
    <r>
      <t>Annual estimation of emission reductions in tonnes of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</t>
    </r>
  </si>
  <si>
    <r>
      <t>Total estimated reductions (tonnes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</si>
  <si>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t>Total number of crediting years</t>
  </si>
  <si>
    <r>
      <t>Annual average of estimated reductions over the crediting period  (tonnes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</si>
  <si>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t>B.6.3</t>
  </si>
  <si>
    <t>Baseline Emissions</t>
  </si>
  <si>
    <t>Total</t>
  </si>
  <si>
    <t>Expected Growth, %</t>
  </si>
  <si>
    <r>
      <t>Baseline Emissions (Wastewater), 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</t>
    </r>
  </si>
  <si>
    <t>Project Emissions</t>
  </si>
  <si>
    <r>
      <t>Project Emissions (Wastewater), 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</t>
    </r>
  </si>
  <si>
    <t>Estimated Emissions Reductions</t>
  </si>
  <si>
    <r>
      <t>Estimated Emissions Reductions, 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</t>
    </r>
  </si>
  <si>
    <t>B.6.4</t>
  </si>
  <si>
    <r>
      <t>Estimation of project activity emissions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</si>
  <si>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r>
      <t>Estimation of baseline emissions          
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</si>
  <si>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r>
      <t>Estimation of leakage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</si>
  <si>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r>
      <t>Estimation of overall emission reductions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e)</t>
    </r>
  </si>
  <si>
    <r>
      <t>Total</t>
    </r>
    <r>
      <rPr>
        <sz val="9"/>
        <rFont val="Arial"/>
        <family val="2"/>
      </rPr>
      <t xml:space="preserve"> (tonnes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e)</t>
    </r>
  </si>
  <si>
    <t>Prosper Palm Oil Mill</t>
  </si>
  <si>
    <t>Input parameters</t>
  </si>
  <si>
    <t>Tonnes per year FFB</t>
  </si>
  <si>
    <t>Conversion to POME (m3/ton FFB)</t>
  </si>
  <si>
    <t>COD entering system (tonnes/m3)</t>
  </si>
  <si>
    <t>COD leaving system (tonnes/m3)</t>
  </si>
  <si>
    <t>COD of final discharge (tonnes/m3)</t>
  </si>
  <si>
    <r>
      <t xml:space="preserve"> BE</t>
    </r>
    <r>
      <rPr>
        <b/>
        <vertAlign val="subscript"/>
        <sz val="11"/>
        <color indexed="8"/>
        <rFont val="Calibri"/>
        <family val="2"/>
      </rPr>
      <t>ww,treatment,y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</si>
  <si>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t>Both systems together</t>
  </si>
  <si>
    <r>
      <t>BE</t>
    </r>
    <r>
      <rPr>
        <b/>
        <vertAlign val="subscript"/>
        <sz val="11"/>
        <rFont val="Calibri"/>
        <family val="2"/>
        <scheme val="minor"/>
      </rPr>
      <t>ww, treatment,y</t>
    </r>
  </si>
  <si>
    <r>
      <t xml:space="preserve"> PE</t>
    </r>
    <r>
      <rPr>
        <b/>
        <vertAlign val="subscript"/>
        <sz val="11"/>
        <color indexed="8"/>
        <rFont val="Calibri"/>
        <family val="2"/>
      </rPr>
      <t>power,y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</si>
  <si>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r>
      <t xml:space="preserve"> PE</t>
    </r>
    <r>
      <rPr>
        <b/>
        <vertAlign val="subscript"/>
        <sz val="11"/>
        <color indexed="8"/>
        <rFont val="Calibri"/>
        <family val="2"/>
      </rPr>
      <t>ww,treatment,y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</si>
  <si>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r>
      <t xml:space="preserve"> PE</t>
    </r>
    <r>
      <rPr>
        <b/>
        <vertAlign val="subscript"/>
        <sz val="11"/>
        <color indexed="8"/>
        <rFont val="Calibri"/>
        <family val="2"/>
      </rPr>
      <t>fugitive,y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</si>
  <si>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r>
      <t xml:space="preserve"> PE</t>
    </r>
    <r>
      <rPr>
        <b/>
        <vertAlign val="subscript"/>
        <sz val="11"/>
        <color indexed="8"/>
        <rFont val="Calibri"/>
        <family val="2"/>
      </rPr>
      <t>flaring,y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</si>
  <si>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r>
      <t xml:space="preserve"> PE</t>
    </r>
    <r>
      <rPr>
        <b/>
        <i/>
        <vertAlign val="subscript"/>
        <sz val="11"/>
        <rFont val="Arial"/>
        <family val="2"/>
      </rPr>
      <t>flaring,y</t>
    </r>
    <r>
      <rPr>
        <b/>
        <i/>
        <sz val="11"/>
        <rFont val="Arial"/>
        <family val="2"/>
      </rPr>
      <t xml:space="preserve"> = </t>
    </r>
    <r>
      <rPr>
        <b/>
        <i/>
        <sz val="11"/>
        <rFont val="ＭＳ Ｐゴシック"/>
        <family val="3"/>
        <charset val="128"/>
      </rPr>
      <t>Σ</t>
    </r>
    <r>
      <rPr>
        <b/>
        <i/>
        <sz val="11"/>
        <rFont val="Arial"/>
        <family val="2"/>
      </rPr>
      <t>TM</t>
    </r>
    <r>
      <rPr>
        <b/>
        <i/>
        <vertAlign val="subscript"/>
        <sz val="11"/>
        <rFont val="Arial"/>
        <family val="2"/>
      </rPr>
      <t>RG,h</t>
    </r>
    <r>
      <rPr>
        <b/>
        <i/>
        <sz val="11"/>
        <rFont val="Arial"/>
        <family val="2"/>
      </rPr>
      <t xml:space="preserve"> x (1 - </t>
    </r>
    <r>
      <rPr>
        <b/>
        <i/>
        <sz val="11"/>
        <rFont val="ＭＳ Ｐゴシック"/>
        <family val="3"/>
        <charset val="128"/>
      </rPr>
      <t>η</t>
    </r>
    <r>
      <rPr>
        <b/>
        <i/>
        <vertAlign val="subscript"/>
        <sz val="11"/>
        <rFont val="Arial"/>
        <family val="2"/>
      </rPr>
      <t>flare,h</t>
    </r>
    <r>
      <rPr>
        <b/>
        <i/>
        <sz val="11"/>
        <rFont val="Arial"/>
        <family val="2"/>
      </rPr>
      <t>) x GWP</t>
    </r>
    <r>
      <rPr>
        <b/>
        <i/>
        <vertAlign val="subscript"/>
        <sz val="11"/>
        <rFont val="Arial"/>
        <family val="2"/>
      </rPr>
      <t>CH4</t>
    </r>
    <r>
      <rPr>
        <b/>
        <i/>
        <sz val="11"/>
        <rFont val="Arial"/>
        <family val="2"/>
      </rPr>
      <t xml:space="preserve"> x 0.001</t>
    </r>
  </si>
  <si>
    <r>
      <t>PE</t>
    </r>
    <r>
      <rPr>
        <b/>
        <vertAlign val="subscript"/>
        <sz val="11"/>
        <color indexed="8"/>
        <rFont val="Calibri"/>
        <family val="2"/>
      </rPr>
      <t>y</t>
    </r>
    <r>
      <rPr>
        <b/>
        <sz val="11"/>
        <color indexed="8"/>
        <rFont val="Calibri"/>
        <family val="2"/>
      </rPr>
      <t xml:space="preserve"> (tCO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/yr)</t>
    </r>
  </si>
  <si>
    <r>
      <t>PE</t>
    </r>
    <r>
      <rPr>
        <b/>
        <vertAlign val="subscript"/>
        <sz val="11"/>
        <rFont val="Calibri"/>
        <family val="2"/>
        <scheme val="minor"/>
      </rPr>
      <t>power,y</t>
    </r>
  </si>
  <si>
    <r>
      <t>PE</t>
    </r>
    <r>
      <rPr>
        <b/>
        <vertAlign val="subscript"/>
        <sz val="11"/>
        <rFont val="Calibri"/>
        <family val="2"/>
        <scheme val="minor"/>
      </rPr>
      <t>ww, treatment,y</t>
    </r>
  </si>
  <si>
    <r>
      <t>PE</t>
    </r>
    <r>
      <rPr>
        <b/>
        <vertAlign val="subscript"/>
        <sz val="11"/>
        <rFont val="Calibri"/>
        <family val="2"/>
        <scheme val="minor"/>
      </rPr>
      <t>fugitive,y</t>
    </r>
  </si>
  <si>
    <r>
      <t>PE</t>
    </r>
    <r>
      <rPr>
        <b/>
        <vertAlign val="subscript"/>
        <sz val="11"/>
        <rFont val="Calibri"/>
        <family val="2"/>
        <scheme val="minor"/>
      </rPr>
      <t>flaring,y</t>
    </r>
  </si>
  <si>
    <t>Project Emissions - Power Estimation - Prosper Palm Oil Mill</t>
  </si>
  <si>
    <t>Total annual kWh consumption</t>
  </si>
  <si>
    <t>AMS III. H version 16</t>
  </si>
  <si>
    <t>III.H v16</t>
  </si>
  <si>
    <r>
      <t>Project Emissions (Wastewater), tCO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e</t>
    </r>
  </si>
  <si>
    <r>
      <t>Baseline Emissions (Wastewater), tCO</t>
    </r>
    <r>
      <rPr>
        <b/>
        <vertAlign val="subscript"/>
        <sz val="11"/>
        <rFont val="Calibri"/>
        <family val="2"/>
        <scheme val="minor"/>
      </rPr>
      <t>2</t>
    </r>
  </si>
  <si>
    <t>Estimated emission reductions (AMS III-H version 16)</t>
  </si>
  <si>
    <t>Day 11</t>
  </si>
  <si>
    <t>AN 1 Inltet</t>
  </si>
  <si>
    <t>AN 1 Outlet</t>
  </si>
  <si>
    <t>AN 2 Inlet</t>
  </si>
  <si>
    <t>AN 2 Outlet</t>
  </si>
  <si>
    <t>Final Discharge</t>
  </si>
  <si>
    <t>AN 1</t>
  </si>
  <si>
    <t>AN 2</t>
  </si>
  <si>
    <r>
      <t>COD</t>
    </r>
    <r>
      <rPr>
        <vertAlign val="subscript"/>
        <sz val="10"/>
        <rFont val="Arial"/>
        <family val="2"/>
      </rPr>
      <t>infliow,y</t>
    </r>
  </si>
  <si>
    <r>
      <t>COD</t>
    </r>
    <r>
      <rPr>
        <vertAlign val="subscript"/>
        <sz val="10"/>
        <rFont val="Arial"/>
        <family val="2"/>
      </rPr>
      <t>outflow,y</t>
    </r>
  </si>
  <si>
    <t>COD of Final Discharge</t>
  </si>
  <si>
    <r>
      <t>COD</t>
    </r>
    <r>
      <rPr>
        <vertAlign val="subscript"/>
        <sz val="10"/>
        <rFont val="Arial"/>
        <family val="2"/>
      </rPr>
      <t>ww,discharge,y</t>
    </r>
  </si>
  <si>
    <t>Final COD Data</t>
  </si>
  <si>
    <r>
      <t>tonne/m</t>
    </r>
    <r>
      <rPr>
        <b/>
        <vertAlign val="superscript"/>
        <sz val="10"/>
        <rFont val="Arial"/>
        <family val="2"/>
      </rPr>
      <t>3</t>
    </r>
  </si>
  <si>
    <r>
      <t xml:space="preserve"> PE</t>
    </r>
    <r>
      <rPr>
        <b/>
        <i/>
        <vertAlign val="subscript"/>
        <sz val="10"/>
        <rFont val="Arial"/>
        <family val="2"/>
      </rPr>
      <t>ww,treatment,y</t>
    </r>
    <r>
      <rPr>
        <b/>
        <i/>
        <sz val="10"/>
        <rFont val="Arial"/>
        <family val="2"/>
      </rPr>
      <t xml:space="preserve"> = Σ (Q</t>
    </r>
    <r>
      <rPr>
        <b/>
        <i/>
        <vertAlign val="subscript"/>
        <sz val="10"/>
        <rFont val="Arial"/>
        <family val="2"/>
      </rPr>
      <t>ww,y</t>
    </r>
    <r>
      <rPr>
        <b/>
        <i/>
        <sz val="10"/>
        <rFont val="Arial"/>
        <family val="2"/>
      </rPr>
      <t xml:space="preserve"> x COD</t>
    </r>
    <r>
      <rPr>
        <b/>
        <i/>
        <vertAlign val="subscript"/>
        <sz val="10"/>
        <rFont val="Arial"/>
        <family val="2"/>
      </rPr>
      <t>outflow,k,y</t>
    </r>
    <r>
      <rPr>
        <b/>
        <i/>
        <sz val="10"/>
        <rFont val="Arial"/>
        <family val="2"/>
      </rPr>
      <t xml:space="preserve"> x η</t>
    </r>
    <r>
      <rPr>
        <b/>
        <i/>
        <vertAlign val="subscript"/>
        <sz val="10"/>
        <rFont val="Arial"/>
        <family val="2"/>
      </rPr>
      <t>COD,PJ,k</t>
    </r>
    <r>
      <rPr>
        <b/>
        <i/>
        <sz val="10"/>
        <rFont val="Arial"/>
        <family val="2"/>
      </rPr>
      <t xml:space="preserve"> x MCF</t>
    </r>
    <r>
      <rPr>
        <b/>
        <i/>
        <vertAlign val="subscript"/>
        <sz val="10"/>
        <rFont val="Arial"/>
        <family val="2"/>
      </rPr>
      <t>ww,treatment,PJ,k</t>
    </r>
    <r>
      <rPr>
        <b/>
        <i/>
        <sz val="10"/>
        <rFont val="Arial"/>
        <family val="2"/>
      </rPr>
      <t>) x B</t>
    </r>
    <r>
      <rPr>
        <b/>
        <i/>
        <vertAlign val="subscript"/>
        <sz val="10"/>
        <rFont val="Arial"/>
        <family val="2"/>
      </rPr>
      <t>O,ww</t>
    </r>
    <r>
      <rPr>
        <b/>
        <i/>
        <sz val="10"/>
        <rFont val="Arial"/>
        <family val="2"/>
      </rPr>
      <t xml:space="preserve"> x UF</t>
    </r>
    <r>
      <rPr>
        <b/>
        <i/>
        <vertAlign val="subscript"/>
        <sz val="10"/>
        <rFont val="Arial"/>
        <family val="2"/>
      </rPr>
      <t>PJ</t>
    </r>
    <r>
      <rPr>
        <b/>
        <i/>
        <sz val="10"/>
        <rFont val="Arial"/>
        <family val="2"/>
      </rPr>
      <t xml:space="preserve"> x GWP</t>
    </r>
    <r>
      <rPr>
        <b/>
        <i/>
        <vertAlign val="subscript"/>
        <sz val="10"/>
        <rFont val="Arial"/>
        <family val="2"/>
      </rPr>
      <t>CH4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</si>
  <si>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</si>
  <si>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</si>
  <si>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</si>
  <si>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</si>
  <si>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</si>
  <si>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</si>
  <si>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</si>
  <si>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</si>
  <si>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</si>
  <si>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</si>
  <si>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</si>
  <si>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</si>
  <si>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Total </t>
  </si>
  <si>
    <t>Historical FFB</t>
  </si>
  <si>
    <t>Historical FFB Processing Data (tonnes-FFB/year)</t>
  </si>
  <si>
    <t>Forecast FFB</t>
  </si>
  <si>
    <t>2016-2021</t>
  </si>
  <si>
    <t>2016 - 2021</t>
  </si>
  <si>
    <t>Biogas Engine Plant</t>
  </si>
  <si>
    <t>Project Activity Auxiliary Equipment</t>
  </si>
  <si>
    <t>Agitation Pump</t>
  </si>
  <si>
    <t>Flow meter</t>
  </si>
  <si>
    <t>Rain Water Submersible Pump</t>
  </si>
  <si>
    <t>Quick Closing Valve</t>
  </si>
  <si>
    <t>Igniter Transformer</t>
  </si>
  <si>
    <t>Solenoid Valve</t>
  </si>
  <si>
    <t>Wastewater Sampling Campaign Results (11 days Sampling)</t>
  </si>
  <si>
    <t>Average of AN 1 and AN2</t>
  </si>
  <si>
    <t>COD Entering Anaerobic System</t>
  </si>
  <si>
    <t>COD Leaving Anaerobic System</t>
  </si>
  <si>
    <r>
      <t xml:space="preserve"> BE</t>
    </r>
    <r>
      <rPr>
        <b/>
        <vertAlign val="subscript"/>
        <sz val="12"/>
        <color theme="1"/>
        <rFont val="Calibri"/>
        <family val="2"/>
        <scheme val="minor"/>
      </rPr>
      <t>y</t>
    </r>
    <r>
      <rPr>
        <b/>
        <sz val="12"/>
        <color theme="1"/>
        <rFont val="Calibri"/>
        <family val="2"/>
        <scheme val="minor"/>
      </rPr>
      <t xml:space="preserve"> (tCO2/yr)</t>
    </r>
  </si>
  <si>
    <r>
      <t>BE</t>
    </r>
    <r>
      <rPr>
        <b/>
        <vertAlign val="subscript"/>
        <sz val="11"/>
        <rFont val="Calibri"/>
        <family val="2"/>
        <scheme val="minor"/>
      </rPr>
      <t>y</t>
    </r>
    <r>
      <rPr>
        <b/>
        <sz val="11"/>
        <rFont val="Calibri"/>
        <family val="2"/>
        <scheme val="minor"/>
      </rPr>
      <t xml:space="preserve"> </t>
    </r>
  </si>
  <si>
    <r>
      <t xml:space="preserve"> PE</t>
    </r>
    <r>
      <rPr>
        <b/>
        <i/>
        <vertAlign val="subscript"/>
        <sz val="10"/>
        <rFont val="Arial"/>
        <family val="2"/>
      </rPr>
      <t xml:space="preserve">power,y </t>
    </r>
    <r>
      <rPr>
        <b/>
        <i/>
        <sz val="10"/>
        <rFont val="Arial"/>
        <family val="2"/>
      </rPr>
      <t>= EC</t>
    </r>
    <r>
      <rPr>
        <b/>
        <i/>
        <vertAlign val="subscript"/>
        <sz val="10"/>
        <rFont val="Arial"/>
        <family val="2"/>
      </rPr>
      <t xml:space="preserve">PJ,j,y </t>
    </r>
    <r>
      <rPr>
        <b/>
        <i/>
        <sz val="10"/>
        <rFont val="Arial"/>
        <family val="2"/>
      </rPr>
      <t>x EF</t>
    </r>
    <r>
      <rPr>
        <b/>
        <i/>
        <vertAlign val="subscript"/>
        <sz val="10"/>
        <rFont val="Arial"/>
        <family val="2"/>
      </rPr>
      <t>EL,j,y</t>
    </r>
    <r>
      <rPr>
        <b/>
        <i/>
        <sz val="10"/>
        <rFont val="Arial"/>
        <family val="2"/>
      </rPr>
      <t xml:space="preserve"> x (1+ TDL</t>
    </r>
    <r>
      <rPr>
        <b/>
        <i/>
        <vertAlign val="subscript"/>
        <sz val="10"/>
        <rFont val="Arial"/>
        <family val="2"/>
      </rPr>
      <t>j,y</t>
    </r>
    <r>
      <rPr>
        <b/>
        <i/>
        <sz val="10"/>
        <rFont val="Arial"/>
        <family val="2"/>
      </rPr>
      <t xml:space="preserve">) </t>
    </r>
  </si>
  <si>
    <t>-</t>
  </si>
  <si>
    <t>Total electricity consumed by project activity auxiliary equipment (kWh/yr)</t>
  </si>
  <si>
    <t>Total electricity consumed by project activity auxiliary equipment (MWh/yr)</t>
  </si>
  <si>
    <r>
      <t>PE</t>
    </r>
    <r>
      <rPr>
        <b/>
        <vertAlign val="subscript"/>
        <sz val="11"/>
        <rFont val="Calibri"/>
        <family val="2"/>
        <scheme val="minor"/>
      </rPr>
      <t>y</t>
    </r>
    <r>
      <rPr>
        <b/>
        <sz val="11"/>
        <rFont val="Calibri"/>
        <family val="2"/>
        <scheme val="minor"/>
      </rPr>
      <t xml:space="preserve"> </t>
    </r>
  </si>
  <si>
    <r>
      <t>Methane emissions from sludge treatment systems affected by the project activity, and not equipped with biogas recovery in the project situation (PE</t>
    </r>
    <r>
      <rPr>
        <vertAlign val="subscript"/>
        <sz val="9"/>
        <rFont val="Arial"/>
        <family val="2"/>
      </rPr>
      <t>s,treatment,y</t>
    </r>
    <r>
      <rPr>
        <sz val="9"/>
        <rFont val="Arial"/>
        <family val="2"/>
      </rPr>
      <t>)</t>
    </r>
  </si>
  <si>
    <r>
      <t>Emissions on account of electricity or fossil fuel used (BE</t>
    </r>
    <r>
      <rPr>
        <vertAlign val="subscript"/>
        <sz val="11"/>
        <rFont val="Calibri"/>
        <family val="2"/>
        <scheme val="minor"/>
      </rPr>
      <t>power,y</t>
    </r>
    <r>
      <rPr>
        <sz val="11"/>
        <rFont val="Calibri"/>
        <family val="2"/>
        <scheme val="minor"/>
      </rPr>
      <t>)</t>
    </r>
  </si>
  <si>
    <r>
      <t>Methane emissions from baseline wastewater treatment systems (BE</t>
    </r>
    <r>
      <rPr>
        <vertAlign val="subscript"/>
        <sz val="11"/>
        <rFont val="Calibri"/>
        <family val="2"/>
        <scheme val="minor"/>
      </rPr>
      <t>ww,treatment,y</t>
    </r>
    <r>
      <rPr>
        <sz val="11"/>
        <rFont val="Calibri"/>
        <family val="2"/>
        <scheme val="minor"/>
      </rPr>
      <t>)</t>
    </r>
  </si>
  <si>
    <r>
      <t>Methane emissions from baseline sludge treatment systems (BE</t>
    </r>
    <r>
      <rPr>
        <vertAlign val="subscript"/>
        <sz val="11"/>
        <rFont val="Calibri"/>
        <family val="2"/>
        <scheme val="minor"/>
      </rPr>
      <t>s,treatment,y</t>
    </r>
    <r>
      <rPr>
        <sz val="11"/>
        <rFont val="Calibri"/>
        <family val="2"/>
        <scheme val="minor"/>
      </rPr>
      <t>)</t>
    </r>
  </si>
  <si>
    <r>
      <t>Methane emissions from the decay of the final sludge generated by the baseline treatment systems (BE</t>
    </r>
    <r>
      <rPr>
        <vertAlign val="subscript"/>
        <sz val="11"/>
        <rFont val="Calibri"/>
        <family val="2"/>
        <scheme val="minor"/>
      </rPr>
      <t>s,final,y</t>
    </r>
    <r>
      <rPr>
        <sz val="11"/>
        <rFont val="Calibri"/>
        <family val="2"/>
        <scheme val="minor"/>
      </rPr>
      <t>)</t>
    </r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</si>
  <si>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from electricity and fuel used by the project facilities (PE</t>
    </r>
    <r>
      <rPr>
        <vertAlign val="subscript"/>
        <sz val="9"/>
        <rFont val="Arial"/>
        <family val="2"/>
      </rPr>
      <t>power,y</t>
    </r>
    <r>
      <rPr>
        <sz val="9"/>
        <rFont val="Arial"/>
        <family val="2"/>
      </rPr>
      <t>)</t>
    </r>
  </si>
  <si>
    <r>
      <t>Methane emissions from wastewater treatment systems affected by the project activity, and not equipped with biogas recovery in the project scenario (PE</t>
    </r>
    <r>
      <rPr>
        <vertAlign val="subscript"/>
        <sz val="9"/>
        <rFont val="Arial"/>
        <family val="2"/>
      </rPr>
      <t>ww,treatment,y</t>
    </r>
    <r>
      <rPr>
        <sz val="9"/>
        <rFont val="Arial"/>
        <family val="2"/>
      </rPr>
      <t>)</t>
    </r>
  </si>
  <si>
    <r>
      <t>Methane emissions on account of inefficiency of the project activity wastewater treatment systems and presence of degradable organic carbon in treated wastewater (PE</t>
    </r>
    <r>
      <rPr>
        <vertAlign val="subscript"/>
        <sz val="9"/>
        <rFont val="Arial"/>
        <family val="2"/>
      </rPr>
      <t>ww,discharge,y</t>
    </r>
    <r>
      <rPr>
        <sz val="9"/>
        <rFont val="Arial"/>
        <family val="2"/>
      </rPr>
      <t>)</t>
    </r>
  </si>
  <si>
    <r>
      <t>Methane emissions from the decay of the final sludge generated by the project activity treatment systems (PE</t>
    </r>
    <r>
      <rPr>
        <vertAlign val="subscript"/>
        <sz val="9"/>
        <rFont val="Arial"/>
        <family val="2"/>
      </rPr>
      <t>s,final,y</t>
    </r>
    <r>
      <rPr>
        <sz val="9"/>
        <rFont val="Arial"/>
        <family val="2"/>
      </rPr>
      <t>)</t>
    </r>
  </si>
  <si>
    <r>
      <t>Methane fugitive emissions due to inefficiencies in capture systems (PE</t>
    </r>
    <r>
      <rPr>
        <vertAlign val="subscript"/>
        <sz val="9"/>
        <rFont val="Arial"/>
        <family val="2"/>
      </rPr>
      <t>fugitive,y</t>
    </r>
    <r>
      <rPr>
        <sz val="9"/>
        <rFont val="Arial"/>
        <family val="2"/>
      </rPr>
      <t>)</t>
    </r>
  </si>
  <si>
    <r>
      <t>Methane emissions due to incomplete flaring (PE</t>
    </r>
    <r>
      <rPr>
        <vertAlign val="subscript"/>
        <sz val="9"/>
        <rFont val="Arial"/>
        <family val="2"/>
      </rPr>
      <t>flaring,y</t>
    </r>
    <r>
      <rPr>
        <sz val="9"/>
        <rFont val="Arial"/>
        <family val="2"/>
      </rPr>
      <t>)</t>
    </r>
  </si>
  <si>
    <r>
      <t>Methane emissions from biomass stored under anaerobic conditions which would not have occurred in the baseline situation (PE</t>
    </r>
    <r>
      <rPr>
        <vertAlign val="subscript"/>
        <sz val="9"/>
        <rFont val="Arial"/>
        <family val="2"/>
      </rPr>
      <t>biomass,y</t>
    </r>
    <r>
      <rPr>
        <sz val="9"/>
        <rFont val="Arial"/>
        <family val="2"/>
      </rPr>
      <t>)</t>
    </r>
  </si>
  <si>
    <r>
      <t>Project emissions in the year y</t>
    </r>
    <r>
      <rPr>
        <sz val="9"/>
        <rFont val="Arial"/>
        <family val="2"/>
      </rPr>
      <t xml:space="preserve"> (PE</t>
    </r>
    <r>
      <rPr>
        <vertAlign val="subscript"/>
        <sz val="9"/>
        <rFont val="Arial"/>
        <family val="2"/>
      </rPr>
      <t>y</t>
    </r>
    <r>
      <rPr>
        <sz val="9"/>
        <rFont val="Arial"/>
        <family val="2"/>
      </rPr>
      <t>)</t>
    </r>
  </si>
  <si>
    <r>
      <t>Baseline emissions in the year y</t>
    </r>
    <r>
      <rPr>
        <sz val="11"/>
        <rFont val="Calibri"/>
        <family val="2"/>
        <scheme val="minor"/>
      </rPr>
      <t xml:space="preserve"> (BE</t>
    </r>
    <r>
      <rPr>
        <vertAlign val="subscript"/>
        <sz val="11"/>
        <rFont val="Calibri"/>
        <family val="2"/>
        <scheme val="minor"/>
      </rPr>
      <t>y</t>
    </r>
    <r>
      <rPr>
        <sz val="11"/>
        <rFont val="Calibri"/>
        <family val="2"/>
        <scheme val="minor"/>
      </rPr>
      <t>)</t>
    </r>
  </si>
  <si>
    <r>
      <t>Methane emissions on account of inefficiencies in the baseline wastewater treatment systems and presence of degradable organic carbon in the treated wastewater discharged into river/lake/sea (BE</t>
    </r>
    <r>
      <rPr>
        <vertAlign val="subscript"/>
        <sz val="11"/>
        <rFont val="Calibri"/>
        <family val="2"/>
        <scheme val="minor"/>
      </rPr>
      <t>ww,discharge,y</t>
    </r>
    <r>
      <rPr>
        <sz val="11"/>
        <rFont val="Calibri"/>
        <family val="2"/>
        <scheme val="minor"/>
      </rPr>
      <t>)</t>
    </r>
  </si>
  <si>
    <r>
      <rPr>
        <sz val="12"/>
        <rFont val="Calibri"/>
        <family val="2"/>
      </rPr>
      <t>η</t>
    </r>
    <r>
      <rPr>
        <vertAlign val="subscript"/>
        <sz val="10"/>
        <rFont val="Arial"/>
        <family val="2"/>
      </rPr>
      <t>COD,PJ,k</t>
    </r>
  </si>
  <si>
    <r>
      <rPr>
        <sz val="12"/>
        <rFont val="Calibri"/>
        <family val="2"/>
      </rPr>
      <t>η</t>
    </r>
    <r>
      <rPr>
        <vertAlign val="subscript"/>
        <sz val="10"/>
        <rFont val="Arial"/>
        <family val="2"/>
      </rPr>
      <t>COD,BL,i</t>
    </r>
  </si>
  <si>
    <r>
      <t>UF</t>
    </r>
    <r>
      <rPr>
        <vertAlign val="subscript"/>
        <sz val="10"/>
        <rFont val="Arial"/>
        <family val="2"/>
      </rPr>
      <t>PJ</t>
    </r>
  </si>
  <si>
    <r>
      <t>MCF</t>
    </r>
    <r>
      <rPr>
        <vertAlign val="subscript"/>
        <sz val="10"/>
        <rFont val="Arial"/>
        <family val="2"/>
      </rPr>
      <t>ww,treatment,PJ,k</t>
    </r>
  </si>
  <si>
    <r>
      <t>COD</t>
    </r>
    <r>
      <rPr>
        <vertAlign val="subscript"/>
        <sz val="10"/>
        <rFont val="Arial"/>
        <family val="2"/>
      </rPr>
      <t>inflow,k,y</t>
    </r>
  </si>
  <si>
    <r>
      <t xml:space="preserve"> PE</t>
    </r>
    <r>
      <rPr>
        <b/>
        <i/>
        <vertAlign val="subscript"/>
        <sz val="10"/>
        <rFont val="Arial"/>
        <family val="2"/>
      </rPr>
      <t>flaring,y</t>
    </r>
    <r>
      <rPr>
        <b/>
        <i/>
        <sz val="10"/>
        <rFont val="Arial"/>
        <family val="2"/>
      </rPr>
      <t xml:space="preserve"> = Σ (Q</t>
    </r>
    <r>
      <rPr>
        <b/>
        <i/>
        <vertAlign val="subscript"/>
        <sz val="10"/>
        <rFont val="Arial"/>
        <family val="2"/>
      </rPr>
      <t>ww,y</t>
    </r>
    <r>
      <rPr>
        <b/>
        <i/>
        <sz val="10"/>
        <rFont val="Arial"/>
        <family val="2"/>
      </rPr>
      <t xml:space="preserve"> x COD</t>
    </r>
    <r>
      <rPr>
        <b/>
        <i/>
        <vertAlign val="subscript"/>
        <sz val="10"/>
        <rFont val="Arial"/>
        <family val="2"/>
      </rPr>
      <t>inflow,k,y</t>
    </r>
    <r>
      <rPr>
        <b/>
        <i/>
        <sz val="10"/>
        <rFont val="Arial"/>
        <family val="2"/>
      </rPr>
      <t xml:space="preserve"> x η</t>
    </r>
    <r>
      <rPr>
        <b/>
        <i/>
        <vertAlign val="subscript"/>
        <sz val="10"/>
        <rFont val="Arial"/>
        <family val="2"/>
      </rPr>
      <t>COD,PJ,k</t>
    </r>
    <r>
      <rPr>
        <b/>
        <i/>
        <sz val="10"/>
        <rFont val="Arial"/>
        <family val="2"/>
      </rPr>
      <t xml:space="preserve"> x MCF</t>
    </r>
    <r>
      <rPr>
        <b/>
        <i/>
        <vertAlign val="subscript"/>
        <sz val="10"/>
        <rFont val="Arial"/>
        <family val="2"/>
      </rPr>
      <t>ww,treatment,PJ,k</t>
    </r>
    <r>
      <rPr>
        <b/>
        <i/>
        <sz val="10"/>
        <rFont val="Arial"/>
        <family val="2"/>
      </rPr>
      <t>) x B</t>
    </r>
    <r>
      <rPr>
        <b/>
        <i/>
        <vertAlign val="subscript"/>
        <sz val="10"/>
        <rFont val="Arial"/>
        <family val="2"/>
      </rPr>
      <t>O,ww</t>
    </r>
    <r>
      <rPr>
        <b/>
        <i/>
        <sz val="10"/>
        <rFont val="Arial"/>
        <family val="2"/>
      </rPr>
      <t xml:space="preserve"> x UF</t>
    </r>
    <r>
      <rPr>
        <b/>
        <i/>
        <vertAlign val="subscript"/>
        <sz val="10"/>
        <rFont val="Arial"/>
        <family val="2"/>
      </rPr>
      <t xml:space="preserve">PJ </t>
    </r>
  </si>
  <si>
    <r>
      <t>EC</t>
    </r>
    <r>
      <rPr>
        <vertAlign val="subscript"/>
        <sz val="10"/>
        <rFont val="Arial"/>
        <family val="2"/>
      </rPr>
      <t>PJ,j,y</t>
    </r>
  </si>
  <si>
    <r>
      <t>EF</t>
    </r>
    <r>
      <rPr>
        <vertAlign val="subscript"/>
        <sz val="10"/>
        <rFont val="Arial"/>
        <family val="2"/>
      </rPr>
      <t>EL,j,y</t>
    </r>
  </si>
  <si>
    <r>
      <t>TDL</t>
    </r>
    <r>
      <rPr>
        <vertAlign val="subscript"/>
        <sz val="10"/>
        <rFont val="Arial"/>
        <family val="2"/>
      </rPr>
      <t>j,y</t>
    </r>
  </si>
  <si>
    <t>uncertainty factor 0.89</t>
  </si>
  <si>
    <t>NOTE:</t>
  </si>
  <si>
    <t>1. Data logger power consumption = 230 V x 8 Amp x 0.8 = 1.472kW</t>
  </si>
  <si>
    <t xml:space="preserve">    230V is the standard single-phase generated voltage in Malaysia</t>
  </si>
  <si>
    <t xml:space="preserve">    0.8 is the standard power factor calculation</t>
  </si>
  <si>
    <t>2. Ignition Transformer power consumption = 230 V x 0.25 Amp x 0.8 = 0.046kW</t>
  </si>
  <si>
    <t xml:space="preserve">    0.25 Amps is derived as decribed in manufacturer's catalogue (Danfoss)</t>
  </si>
  <si>
    <t>Data logger System</t>
  </si>
  <si>
    <t>Blower for Flare</t>
  </si>
  <si>
    <t xml:space="preserve">    8 Amps is derived as decribed in manufacturer's e-mail (maximum)</t>
  </si>
  <si>
    <t xml:space="preserve">    415V is the standard three-phase generated voltage in Malaysia</t>
  </si>
  <si>
    <t xml:space="preserve">    5.2 Amps is derived as decribed in manufacturer's catalogue (Fuji)</t>
  </si>
  <si>
    <t xml:space="preserve">    1.732 is the power factor for three-phase</t>
  </si>
  <si>
    <t>3. Blower for Flare power consumption = 415 V x 5.2 Amp x 0.8 x 1.732 = 2.99kW</t>
  </si>
  <si>
    <t>Biogas Air Blower (for boiler)</t>
  </si>
  <si>
    <t>FFB Processing Rate Forecast (tonnes-FFB/year)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</si>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</sst>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#,##0.0000_ "/>
    <numFmt numFmtId="165" formatCode="#,##0.00_ "/>
    <numFmt numFmtId="166" formatCode="#,##0.0"/>
    <numFmt numFmtId="167" formatCode="0.00000"/>
    <numFmt numFmtId="168" formatCode="_(&quot;$&quot;* #,##0.00_);_(&quot;$&quot;* \(#,##0.00\);_(&quot;$&quot;* &quot;-&quot;??_);_(@_)"/>
    <numFmt numFmtId="169" formatCode="0.0%"/>
    <numFmt numFmtId="170" formatCode="0.0"/>
    <numFmt numFmtId="171" formatCode="#,##0.00000"/>
    <numFmt numFmtId="172" formatCode="#,##0.00000_ "/>
    <numFmt numFmtId="173" formatCode="_(* #,##0_);_(* \(#,##0\);_(* &quot;-&quot;??_);_(@_)"/>
  </numFmts>
  <fonts count="6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i/>
      <vertAlign val="subscript"/>
      <sz val="10"/>
      <name val="Arial"/>
      <family val="2"/>
    </font>
    <font>
      <b/>
      <i/>
      <sz val="10"/>
      <name val="ＭＳ Ｐゴシック"/>
      <family val="3"/>
      <charset val="128"/>
    </font>
    <font>
      <b/>
      <sz val="9"/>
      <name val="Arial"/>
      <family val="2"/>
    </font>
    <font>
      <b/>
      <i/>
      <sz val="11"/>
      <name val="Arial"/>
      <family val="2"/>
    </font>
    <font>
      <b/>
      <i/>
      <vertAlign val="subscript"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ＭＳ Ｐゴシック"/>
      <family val="3"/>
      <charset val="128"/>
    </font>
    <font>
      <vertAlign val="subscript"/>
      <sz val="9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vertAlign val="superscript"/>
      <sz val="10"/>
      <name val="Arial"/>
      <family val="2"/>
    </font>
    <font>
      <sz val="1"/>
      <name val="Arial"/>
      <family val="2"/>
    </font>
    <font>
      <sz val="11"/>
      <name val="Times New Roman"/>
      <family val="1"/>
    </font>
    <font>
      <b/>
      <vertAlign val="subscript"/>
      <sz val="9"/>
      <name val="Arial"/>
      <family val="2"/>
    </font>
    <font>
      <b/>
      <sz val="12"/>
      <name val="Times New Roman"/>
      <family val="1"/>
    </font>
    <font>
      <u/>
      <sz val="10"/>
      <color indexed="12"/>
      <name val="Arial"/>
      <family val="2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vertAlign val="subscript"/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sz val="11"/>
      <name val="ＭＳ Ｐゴシック"/>
      <family val="3"/>
      <charset val="128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u/>
      <sz val="10"/>
      <name val="Arial"/>
      <family val="2"/>
    </font>
    <font>
      <b/>
      <vertAlign val="subscript"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0" fontId="3" fillId="0" borderId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0" fontId="28" fillId="0" borderId="28" applyNumberFormat="0" applyFill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7" borderId="0" applyNumberFormat="0" applyBorder="0" applyAlignment="0" applyProtection="0"/>
    <xf numFmtId="0" fontId="31" fillId="11" borderId="0" applyNumberFormat="0" applyBorder="0" applyAlignment="0" applyProtection="0"/>
    <xf numFmtId="0" fontId="32" fillId="28" borderId="29" applyNumberFormat="0" applyAlignment="0" applyProtection="0"/>
    <xf numFmtId="0" fontId="33" fillId="29" borderId="30" applyNumberFormat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0" borderId="31" applyNumberFormat="0" applyFill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8" fillId="0" borderId="0" applyNumberFormat="0" applyFill="0" applyBorder="0" applyAlignment="0" applyProtection="0"/>
    <xf numFmtId="0" fontId="39" fillId="15" borderId="29" applyNumberFormat="0" applyAlignment="0" applyProtection="0"/>
    <xf numFmtId="0" fontId="40" fillId="0" borderId="34" applyNumberFormat="0" applyFill="0" applyAlignment="0" applyProtection="0"/>
    <xf numFmtId="0" fontId="41" fillId="30" borderId="0" applyNumberFormat="0" applyBorder="0" applyAlignment="0" applyProtection="0"/>
    <xf numFmtId="0" fontId="3" fillId="31" borderId="35" applyNumberFormat="0" applyFont="0" applyAlignment="0" applyProtection="0"/>
    <xf numFmtId="0" fontId="42" fillId="28" borderId="36" applyNumberFormat="0" applyAlignment="0" applyProtection="0"/>
    <xf numFmtId="0" fontId="43" fillId="0" borderId="0" applyNumberFormat="0" applyFill="0" applyBorder="0" applyAlignment="0" applyProtection="0"/>
    <xf numFmtId="0" fontId="44" fillId="0" borderId="37" applyNumberFormat="0" applyFill="0" applyAlignment="0" applyProtection="0"/>
    <xf numFmtId="0" fontId="4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9" fillId="6" borderId="0" xfId="0" applyFont="1" applyFill="1" applyBorder="1">
      <alignment vertical="center"/>
    </xf>
    <xf numFmtId="0" fontId="15" fillId="0" borderId="0" xfId="0" applyFont="1" applyFill="1" applyBorder="1" applyAlignment="1">
      <alignment vertical="center" wrapText="1"/>
    </xf>
    <xf numFmtId="0" fontId="3" fillId="6" borderId="0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Border="1">
      <alignment vertical="center"/>
    </xf>
    <xf numFmtId="14" fontId="12" fillId="0" borderId="0" xfId="1" applyNumberFormat="1" applyFont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0" applyFont="1" applyBorder="1">
      <alignment vertical="center"/>
    </xf>
    <xf numFmtId="0" fontId="3" fillId="7" borderId="0" xfId="0" applyFont="1" applyFill="1" applyBorder="1">
      <alignment vertical="center"/>
    </xf>
    <xf numFmtId="0" fontId="5" fillId="6" borderId="0" xfId="0" applyFont="1" applyFill="1" applyBorder="1">
      <alignment vertical="center"/>
    </xf>
    <xf numFmtId="0" fontId="47" fillId="0" borderId="0" xfId="0" applyFont="1" applyFill="1" applyBorder="1">
      <alignment vertical="center"/>
    </xf>
    <xf numFmtId="0" fontId="47" fillId="0" borderId="0" xfId="0" applyFont="1" applyBorder="1">
      <alignment vertical="center"/>
    </xf>
    <xf numFmtId="0" fontId="0" fillId="0" borderId="0" xfId="0" applyBorder="1" applyAlignment="1"/>
    <xf numFmtId="0" fontId="0" fillId="0" borderId="0" xfId="0" applyFill="1" applyBorder="1" applyAlignment="1"/>
    <xf numFmtId="0" fontId="52" fillId="3" borderId="1" xfId="1" applyFont="1" applyFill="1" applyBorder="1" applyAlignment="1">
      <alignment horizontal="center" vertical="center"/>
    </xf>
    <xf numFmtId="0" fontId="52" fillId="3" borderId="10" xfId="1" applyFont="1" applyFill="1" applyBorder="1" applyAlignment="1">
      <alignment horizontal="center" vertical="center"/>
    </xf>
    <xf numFmtId="3" fontId="52" fillId="0" borderId="1" xfId="1" applyNumberFormat="1" applyFont="1" applyBorder="1" applyAlignment="1">
      <alignment horizontal="center" vertical="center"/>
    </xf>
    <xf numFmtId="3" fontId="52" fillId="0" borderId="1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8" borderId="0" xfId="0" applyFont="1" applyFill="1" applyBorder="1">
      <alignment vertical="center"/>
    </xf>
    <xf numFmtId="0" fontId="3" fillId="4" borderId="0" xfId="0" applyFont="1" applyFill="1" applyBorder="1">
      <alignment vertical="center"/>
    </xf>
    <xf numFmtId="14" fontId="12" fillId="0" borderId="0" xfId="1" applyNumberFormat="1" applyFont="1" applyFill="1" applyAlignment="1">
      <alignment horizontal="left" vertical="center"/>
    </xf>
    <xf numFmtId="0" fontId="5" fillId="0" borderId="13" xfId="0" applyFont="1" applyFill="1" applyBorder="1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56" fillId="0" borderId="0" xfId="0" applyFont="1">
      <alignment vertical="center"/>
    </xf>
    <xf numFmtId="0" fontId="56" fillId="0" borderId="0" xfId="0" applyFont="1" applyFill="1">
      <alignment vertical="center"/>
    </xf>
    <xf numFmtId="0" fontId="15" fillId="0" borderId="1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 wrapText="1"/>
    </xf>
    <xf numFmtId="0" fontId="3" fillId="3" borderId="5" xfId="1" applyFill="1" applyBorder="1" applyAlignment="1">
      <alignment horizontal="center" vertical="center"/>
    </xf>
    <xf numFmtId="0" fontId="3" fillId="3" borderId="5" xfId="1" applyFill="1" applyBorder="1" applyAlignment="1">
      <alignment horizontal="center" vertical="center" wrapText="1"/>
    </xf>
    <xf numFmtId="0" fontId="3" fillId="3" borderId="21" xfId="1" applyFill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3" fillId="0" borderId="0" xfId="1" applyFill="1" applyBorder="1" applyAlignment="1">
      <alignment vertical="center"/>
    </xf>
    <xf numFmtId="3" fontId="5" fillId="3" borderId="17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9" xfId="1" applyFill="1" applyBorder="1" applyAlignment="1">
      <alignment horizontal="center" vertical="center"/>
    </xf>
    <xf numFmtId="3" fontId="3" fillId="0" borderId="5" xfId="1" applyNumberFormat="1" applyFill="1" applyBorder="1" applyAlignment="1">
      <alignment horizontal="center" vertical="center"/>
    </xf>
    <xf numFmtId="0" fontId="3" fillId="0" borderId="6" xfId="1" applyFill="1" applyBorder="1" applyAlignment="1">
      <alignment horizontal="center" vertical="center"/>
    </xf>
    <xf numFmtId="0" fontId="3" fillId="0" borderId="7" xfId="1" applyFill="1" applyBorder="1" applyAlignment="1">
      <alignment horizontal="center" vertical="center"/>
    </xf>
    <xf numFmtId="3" fontId="3" fillId="0" borderId="6" xfId="1" applyNumberFormat="1" applyFill="1" applyBorder="1" applyAlignment="1">
      <alignment horizontal="center" vertical="center"/>
    </xf>
    <xf numFmtId="0" fontId="3" fillId="0" borderId="11" xfId="1" applyFill="1" applyBorder="1" applyAlignment="1">
      <alignment vertical="center"/>
    </xf>
    <xf numFmtId="0" fontId="3" fillId="3" borderId="18" xfId="1" applyFill="1" applyBorder="1" applyAlignment="1">
      <alignment vertical="center"/>
    </xf>
    <xf numFmtId="0" fontId="3" fillId="0" borderId="23" xfId="1" applyFill="1" applyBorder="1" applyAlignment="1">
      <alignment vertical="center"/>
    </xf>
    <xf numFmtId="0" fontId="3" fillId="0" borderId="19" xfId="1" applyFill="1" applyBorder="1" applyAlignment="1">
      <alignment vertical="center"/>
    </xf>
    <xf numFmtId="3" fontId="23" fillId="0" borderId="1" xfId="1" applyNumberFormat="1" applyFont="1" applyFill="1" applyBorder="1" applyAlignment="1">
      <alignment vertical="center"/>
    </xf>
    <xf numFmtId="167" fontId="3" fillId="0" borderId="0" xfId="1" applyNumberFormat="1" applyFill="1" applyBorder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2" fillId="0" borderId="0" xfId="1" applyFont="1" applyAlignment="1">
      <alignment vertical="center"/>
    </xf>
    <xf numFmtId="0" fontId="53" fillId="0" borderId="0" xfId="1" applyFont="1" applyAlignment="1">
      <alignment vertical="center"/>
    </xf>
    <xf numFmtId="0" fontId="53" fillId="0" borderId="0" xfId="1" applyFont="1" applyAlignment="1">
      <alignment horizontal="right" vertical="center"/>
    </xf>
    <xf numFmtId="0" fontId="51" fillId="0" borderId="0" xfId="1" applyFont="1" applyAlignment="1">
      <alignment vertical="center"/>
    </xf>
    <xf numFmtId="0" fontId="53" fillId="0" borderId="0" xfId="1" applyFont="1" applyFill="1" applyBorder="1" applyAlignment="1">
      <alignment horizontal="right" vertical="center"/>
    </xf>
    <xf numFmtId="0" fontId="51" fillId="0" borderId="0" xfId="1" applyFont="1" applyFill="1" applyBorder="1" applyAlignment="1">
      <alignment vertical="center"/>
    </xf>
    <xf numFmtId="0" fontId="51" fillId="0" borderId="0" xfId="1" applyFont="1" applyFill="1" applyBorder="1" applyAlignment="1">
      <alignment horizontal="right" vertical="center"/>
    </xf>
    <xf numFmtId="0" fontId="51" fillId="0" borderId="0" xfId="1" applyFont="1" applyAlignment="1">
      <alignment horizontal="right" vertical="center"/>
    </xf>
    <xf numFmtId="0" fontId="50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horizontal="center" vertical="center"/>
    </xf>
    <xf numFmtId="3" fontId="51" fillId="0" borderId="0" xfId="1" applyNumberFormat="1" applyFont="1" applyFill="1" applyBorder="1" applyAlignment="1">
      <alignment horizontal="center" vertical="center"/>
    </xf>
    <xf numFmtId="3" fontId="51" fillId="0" borderId="0" xfId="1" applyNumberFormat="1" applyFont="1" applyFill="1" applyBorder="1" applyAlignment="1">
      <alignment horizontal="right" vertical="center"/>
    </xf>
    <xf numFmtId="0" fontId="52" fillId="0" borderId="0" xfId="1" applyFont="1" applyFill="1" applyBorder="1" applyAlignment="1">
      <alignment vertical="center"/>
    </xf>
    <xf numFmtId="170" fontId="51" fillId="0" borderId="0" xfId="1" applyNumberFormat="1" applyFont="1" applyFill="1" applyBorder="1" applyAlignment="1">
      <alignment horizontal="center" vertical="center"/>
    </xf>
    <xf numFmtId="0" fontId="51" fillId="0" borderId="0" xfId="1" applyFont="1" applyFill="1" applyBorder="1" applyAlignment="1">
      <alignment horizontal="center" vertical="center"/>
    </xf>
    <xf numFmtId="0" fontId="53" fillId="0" borderId="0" xfId="1" applyFont="1" applyFill="1" applyBorder="1" applyAlignment="1">
      <alignment horizontal="right" vertical="center" wrapText="1"/>
    </xf>
    <xf numFmtId="0" fontId="53" fillId="0" borderId="1" xfId="1" applyFont="1" applyFill="1" applyBorder="1" applyAlignment="1">
      <alignment horizontal="center" vertical="center"/>
    </xf>
    <xf numFmtId="3" fontId="53" fillId="0" borderId="1" xfId="1" applyNumberFormat="1" applyFont="1" applyBorder="1" applyAlignment="1">
      <alignment horizontal="right" vertical="center"/>
    </xf>
    <xf numFmtId="3" fontId="53" fillId="0" borderId="0" xfId="1" applyNumberFormat="1" applyFont="1" applyBorder="1" applyAlignment="1">
      <alignment horizontal="left" vertical="center"/>
    </xf>
    <xf numFmtId="3" fontId="53" fillId="0" borderId="1" xfId="1" applyNumberFormat="1" applyFont="1" applyFill="1" applyBorder="1" applyAlignment="1">
      <alignment horizontal="right" vertical="center"/>
    </xf>
    <xf numFmtId="3" fontId="53" fillId="0" borderId="0" xfId="1" applyNumberFormat="1" applyFont="1" applyFill="1" applyBorder="1" applyAlignment="1">
      <alignment horizontal="left" vertical="center"/>
    </xf>
    <xf numFmtId="1" fontId="53" fillId="0" borderId="1" xfId="1" applyNumberFormat="1" applyFont="1" applyBorder="1" applyAlignment="1">
      <alignment horizontal="right" vertical="center"/>
    </xf>
    <xf numFmtId="1" fontId="53" fillId="0" borderId="0" xfId="1" applyNumberFormat="1" applyFont="1" applyBorder="1" applyAlignment="1">
      <alignment horizontal="left" vertical="center"/>
    </xf>
    <xf numFmtId="169" fontId="53" fillId="0" borderId="1" xfId="1" applyNumberFormat="1" applyFont="1" applyBorder="1" applyAlignment="1">
      <alignment horizontal="center" vertical="center"/>
    </xf>
    <xf numFmtId="169" fontId="53" fillId="0" borderId="1" xfId="7" applyNumberFormat="1" applyFont="1" applyBorder="1" applyAlignment="1">
      <alignment horizontal="center" vertical="center"/>
    </xf>
    <xf numFmtId="0" fontId="53" fillId="0" borderId="0" xfId="1" applyFont="1" applyBorder="1" applyAlignment="1">
      <alignment horizontal="left" vertical="center"/>
    </xf>
    <xf numFmtId="3" fontId="53" fillId="0" borderId="0" xfId="1" applyNumberFormat="1" applyFont="1" applyBorder="1" applyAlignment="1">
      <alignment horizontal="right" vertical="center"/>
    </xf>
    <xf numFmtId="169" fontId="15" fillId="0" borderId="1" xfId="1" applyNumberFormat="1" applyFont="1" applyFill="1" applyBorder="1" applyAlignment="1">
      <alignment horizontal="center" vertical="center"/>
    </xf>
    <xf numFmtId="169" fontId="15" fillId="0" borderId="1" xfId="7" applyNumberFormat="1" applyFont="1" applyFill="1" applyBorder="1" applyAlignment="1">
      <alignment horizontal="center" vertical="center"/>
    </xf>
    <xf numFmtId="0" fontId="27" fillId="0" borderId="0" xfId="1" applyFont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left" vertical="center"/>
    </xf>
    <xf numFmtId="0" fontId="52" fillId="34" borderId="1" xfId="1" applyFont="1" applyFill="1" applyBorder="1" applyAlignment="1">
      <alignment horizontal="center" vertical="center"/>
    </xf>
    <xf numFmtId="0" fontId="12" fillId="34" borderId="17" xfId="1" applyFont="1" applyFill="1" applyBorder="1" applyAlignment="1">
      <alignment horizontal="center" vertical="center"/>
    </xf>
    <xf numFmtId="0" fontId="12" fillId="34" borderId="1" xfId="1" applyFont="1" applyFill="1" applyBorder="1" applyAlignment="1">
      <alignment horizontal="center" vertical="center" wrapText="1"/>
    </xf>
    <xf numFmtId="0" fontId="5" fillId="5" borderId="0" xfId="1" applyFont="1" applyFill="1" applyAlignment="1">
      <alignment vertical="center"/>
    </xf>
    <xf numFmtId="0" fontId="3" fillId="5" borderId="0" xfId="1" applyFill="1" applyAlignment="1">
      <alignment vertical="center"/>
    </xf>
    <xf numFmtId="0" fontId="3" fillId="0" borderId="0" xfId="1" applyAlignment="1" applyProtection="1">
      <alignment vertical="center"/>
      <protection locked="0"/>
    </xf>
    <xf numFmtId="0" fontId="25" fillId="0" borderId="0" xfId="1" applyFont="1" applyAlignment="1" applyProtection="1">
      <alignment vertical="center"/>
      <protection locked="0"/>
    </xf>
    <xf numFmtId="0" fontId="5" fillId="9" borderId="1" xfId="1" applyFont="1" applyFill="1" applyBorder="1" applyAlignment="1">
      <alignment horizontal="center" vertical="center"/>
    </xf>
    <xf numFmtId="0" fontId="52" fillId="0" borderId="1" xfId="1" applyFont="1" applyFill="1" applyBorder="1" applyAlignment="1">
      <alignment horizontal="left" vertical="center"/>
    </xf>
    <xf numFmtId="3" fontId="53" fillId="0" borderId="1" xfId="1" applyNumberFormat="1" applyFont="1" applyBorder="1" applyAlignment="1">
      <alignment horizontal="right" vertical="center"/>
    </xf>
    <xf numFmtId="0" fontId="15" fillId="0" borderId="1" xfId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 wrapText="1"/>
    </xf>
    <xf numFmtId="0" fontId="59" fillId="0" borderId="0" xfId="1" applyFont="1" applyAlignment="1">
      <alignment vertical="center"/>
    </xf>
    <xf numFmtId="0" fontId="3" fillId="0" borderId="0" xfId="1" applyBorder="1" applyAlignment="1">
      <alignment horizontal="center" vertical="center" wrapText="1"/>
    </xf>
    <xf numFmtId="0" fontId="3" fillId="0" borderId="0" xfId="1" applyBorder="1" applyAlignment="1">
      <alignment vertical="center"/>
    </xf>
    <xf numFmtId="17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14" fontId="3" fillId="0" borderId="0" xfId="1" applyNumberFormat="1" applyBorder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7" fontId="3" fillId="0" borderId="44" xfId="1" applyNumberFormat="1" applyFont="1" applyFill="1" applyBorder="1" applyAlignment="1">
      <alignment horizontal="center" vertical="center"/>
    </xf>
    <xf numFmtId="3" fontId="3" fillId="0" borderId="44" xfId="1" applyNumberFormat="1" applyFont="1" applyFill="1" applyBorder="1" applyAlignment="1">
      <alignment horizontal="center" vertical="center"/>
    </xf>
    <xf numFmtId="0" fontId="5" fillId="0" borderId="45" xfId="1" applyFont="1" applyBorder="1" applyAlignment="1">
      <alignment horizontal="center" vertical="center"/>
    </xf>
    <xf numFmtId="3" fontId="5" fillId="0" borderId="45" xfId="1" applyNumberFormat="1" applyFont="1" applyBorder="1" applyAlignment="1">
      <alignment horizontal="center" vertical="center"/>
    </xf>
    <xf numFmtId="3" fontId="5" fillId="0" borderId="45" xfId="1" applyNumberFormat="1" applyFont="1" applyFill="1" applyBorder="1" applyAlignment="1">
      <alignment horizontal="center" vertical="center"/>
    </xf>
    <xf numFmtId="0" fontId="59" fillId="0" borderId="0" xfId="1" applyFont="1" applyAlignment="1">
      <alignment horizontal="left" vertical="center"/>
    </xf>
    <xf numFmtId="3" fontId="53" fillId="0" borderId="0" xfId="1" applyNumberFormat="1" applyFont="1" applyFill="1" applyBorder="1" applyAlignment="1">
      <alignment horizontal="right" vertical="center"/>
    </xf>
    <xf numFmtId="0" fontId="52" fillId="0" borderId="0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2" fillId="0" borderId="1" xfId="1" applyFont="1" applyFill="1" applyBorder="1" applyAlignment="1">
      <alignment horizontal="center" vertical="center"/>
    </xf>
    <xf numFmtId="0" fontId="52" fillId="0" borderId="0" xfId="1" applyFont="1" applyFill="1" applyBorder="1" applyAlignment="1">
      <alignment horizontal="left" vertical="center"/>
    </xf>
    <xf numFmtId="0" fontId="52" fillId="0" borderId="1" xfId="1" applyFont="1" applyBorder="1" applyAlignment="1">
      <alignment vertical="center"/>
    </xf>
    <xf numFmtId="0" fontId="49" fillId="0" borderId="1" xfId="1" applyFont="1" applyFill="1" applyBorder="1" applyAlignment="1">
      <alignment horizontal="center" vertical="center"/>
    </xf>
    <xf numFmtId="0" fontId="49" fillId="0" borderId="17" xfId="1" applyFont="1" applyBorder="1" applyAlignment="1">
      <alignment horizontal="center" vertical="center" wrapText="1"/>
    </xf>
    <xf numFmtId="0" fontId="3" fillId="0" borderId="0" xfId="0" quotePrefix="1" applyFont="1" applyBorder="1">
      <alignment vertical="center"/>
    </xf>
    <xf numFmtId="4" fontId="27" fillId="3" borderId="1" xfId="1" applyNumberFormat="1" applyFont="1" applyFill="1" applyBorder="1" applyAlignment="1">
      <alignment vertical="center"/>
    </xf>
    <xf numFmtId="165" fontId="8" fillId="7" borderId="6" xfId="0" applyNumberFormat="1" applyFont="1" applyFill="1" applyBorder="1">
      <alignment vertical="center"/>
    </xf>
    <xf numFmtId="0" fontId="12" fillId="32" borderId="1" xfId="1" applyFont="1" applyFill="1" applyBorder="1" applyAlignment="1">
      <alignment horizontal="center" vertical="center"/>
    </xf>
    <xf numFmtId="3" fontId="3" fillId="35" borderId="44" xfId="1" applyNumberFormat="1" applyFont="1" applyFill="1" applyBorder="1" applyAlignment="1">
      <alignment horizontal="center" vertical="center"/>
    </xf>
    <xf numFmtId="1" fontId="52" fillId="0" borderId="1" xfId="1" applyNumberFormat="1" applyFont="1" applyBorder="1" applyAlignment="1">
      <alignment horizontal="center" vertical="center"/>
    </xf>
    <xf numFmtId="165" fontId="44" fillId="7" borderId="56" xfId="48" applyNumberFormat="1" applyFont="1" applyFill="1" applyBorder="1" applyAlignment="1">
      <alignment vertical="center"/>
    </xf>
    <xf numFmtId="3" fontId="3" fillId="35" borderId="1" xfId="1" applyNumberFormat="1" applyFont="1" applyFill="1" applyBorder="1" applyAlignment="1">
      <alignment horizontal="center" vertical="center"/>
    </xf>
    <xf numFmtId="0" fontId="3" fillId="0" borderId="0" xfId="1" applyAlignment="1">
      <alignment vertical="center"/>
    </xf>
    <xf numFmtId="3" fontId="52" fillId="0" borderId="1" xfId="1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171" fontId="3" fillId="0" borderId="6" xfId="0" applyNumberFormat="1" applyFont="1" applyBorder="1" applyAlignment="1">
      <alignment horizontal="center" vertical="center"/>
    </xf>
    <xf numFmtId="171" fontId="3" fillId="0" borderId="8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>
      <alignment vertical="center"/>
    </xf>
    <xf numFmtId="0" fontId="5" fillId="6" borderId="6" xfId="0" applyFont="1" applyFill="1" applyBorder="1">
      <alignment vertical="center"/>
    </xf>
    <xf numFmtId="165" fontId="3" fillId="0" borderId="6" xfId="0" applyNumberFormat="1" applyFont="1" applyFill="1" applyBorder="1">
      <alignment vertical="center"/>
    </xf>
    <xf numFmtId="164" fontId="3" fillId="0" borderId="6" xfId="0" applyNumberFormat="1" applyFont="1" applyFill="1" applyBorder="1">
      <alignment vertical="center"/>
    </xf>
    <xf numFmtId="165" fontId="3" fillId="0" borderId="6" xfId="0" applyNumberFormat="1" applyFont="1" applyBorder="1">
      <alignment vertical="center"/>
    </xf>
    <xf numFmtId="165" fontId="44" fillId="6" borderId="56" xfId="48" applyNumberFormat="1" applyFont="1" applyFill="1" applyBorder="1" applyAlignment="1">
      <alignment vertical="center"/>
    </xf>
    <xf numFmtId="0" fontId="3" fillId="6" borderId="6" xfId="0" applyFont="1" applyFill="1" applyBorder="1">
      <alignment vertical="center"/>
    </xf>
    <xf numFmtId="165" fontId="5" fillId="0" borderId="6" xfId="0" applyNumberFormat="1" applyFont="1" applyFill="1" applyBorder="1">
      <alignment vertical="center"/>
    </xf>
    <xf numFmtId="172" fontId="3" fillId="0" borderId="6" xfId="0" applyNumberFormat="1" applyFont="1" applyFill="1" applyBorder="1">
      <alignment vertical="center"/>
    </xf>
    <xf numFmtId="0" fontId="0" fillId="0" borderId="6" xfId="0" applyFill="1" applyBorder="1">
      <alignment vertical="center"/>
    </xf>
    <xf numFmtId="165" fontId="44" fillId="33" borderId="56" xfId="48" applyNumberForma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65" fontId="44" fillId="6" borderId="56" xfId="48" applyNumberFormat="1" applyFill="1" applyBorder="1" applyAlignment="1">
      <alignment horizontal="right" vertical="center"/>
    </xf>
    <xf numFmtId="165" fontId="48" fillId="33" borderId="57" xfId="8" applyNumberFormat="1" applyFont="1" applyFill="1" applyBorder="1" applyAlignment="1">
      <alignment vertical="center"/>
    </xf>
    <xf numFmtId="166" fontId="3" fillId="35" borderId="38" xfId="1" applyNumberFormat="1" applyFill="1" applyBorder="1" applyAlignment="1">
      <alignment horizontal="center" vertical="center"/>
    </xf>
    <xf numFmtId="0" fontId="5" fillId="35" borderId="2" xfId="1" applyFont="1" applyFill="1" applyBorder="1" applyAlignment="1">
      <alignment vertical="center"/>
    </xf>
    <xf numFmtId="3" fontId="3" fillId="35" borderId="1" xfId="1" applyNumberFormat="1" applyFont="1" applyFill="1" applyBorder="1" applyAlignment="1">
      <alignment horizontal="center" vertical="center" wrapText="1"/>
    </xf>
    <xf numFmtId="0" fontId="5" fillId="35" borderId="3" xfId="1" applyFont="1" applyFill="1" applyBorder="1" applyAlignment="1">
      <alignment vertical="center"/>
    </xf>
    <xf numFmtId="3" fontId="3" fillId="35" borderId="4" xfId="1" applyNumberFormat="1" applyFont="1" applyFill="1" applyBorder="1" applyAlignment="1">
      <alignment horizontal="center" vertical="center" wrapText="1"/>
    </xf>
    <xf numFmtId="4" fontId="3" fillId="35" borderId="15" xfId="1" applyNumberFormat="1" applyFont="1" applyFill="1" applyBorder="1" applyAlignment="1">
      <alignment horizontal="center" vertical="center"/>
    </xf>
    <xf numFmtId="167" fontId="3" fillId="35" borderId="27" xfId="1" applyNumberFormat="1" applyFill="1" applyBorder="1" applyAlignment="1">
      <alignment horizontal="center" vertical="center"/>
    </xf>
    <xf numFmtId="0" fontId="5" fillId="35" borderId="0" xfId="1" applyFont="1" applyFill="1" applyAlignment="1">
      <alignment vertical="center"/>
    </xf>
    <xf numFmtId="0" fontId="3" fillId="35" borderId="46" xfId="1" applyFill="1" applyBorder="1" applyAlignment="1">
      <alignment vertical="center"/>
    </xf>
    <xf numFmtId="4" fontId="3" fillId="35" borderId="22" xfId="1" applyNumberFormat="1" applyFont="1" applyFill="1" applyBorder="1" applyAlignment="1">
      <alignment horizontal="center" vertical="center"/>
    </xf>
    <xf numFmtId="0" fontId="3" fillId="35" borderId="0" xfId="1" applyFill="1" applyAlignment="1">
      <alignment vertical="center"/>
    </xf>
    <xf numFmtId="0" fontId="3" fillId="35" borderId="10" xfId="1" applyFill="1" applyBorder="1" applyAlignment="1">
      <alignment vertical="center"/>
    </xf>
    <xf numFmtId="166" fontId="3" fillId="35" borderId="2" xfId="1" applyNumberFormat="1" applyFill="1" applyBorder="1" applyAlignment="1">
      <alignment horizontal="center" vertical="center"/>
    </xf>
    <xf numFmtId="167" fontId="3" fillId="35" borderId="22" xfId="1" applyNumberFormat="1" applyFill="1" applyBorder="1" applyAlignment="1">
      <alignment horizontal="center" vertical="center"/>
    </xf>
    <xf numFmtId="167" fontId="3" fillId="35" borderId="0" xfId="1" applyNumberFormat="1" applyFill="1" applyBorder="1" applyAlignment="1">
      <alignment horizontal="left" vertical="center"/>
    </xf>
    <xf numFmtId="0" fontId="3" fillId="35" borderId="0" xfId="1" applyFill="1" applyBorder="1" applyAlignment="1">
      <alignment vertical="center"/>
    </xf>
    <xf numFmtId="14" fontId="3" fillId="35" borderId="1" xfId="1" applyNumberFormat="1" applyFill="1" applyBorder="1" applyAlignment="1">
      <alignment horizontal="center" vertical="center"/>
    </xf>
    <xf numFmtId="14" fontId="3" fillId="35" borderId="1" xfId="1" applyNumberFormat="1" applyFont="1" applyFill="1" applyBorder="1" applyAlignment="1">
      <alignment horizontal="center" vertical="center"/>
    </xf>
    <xf numFmtId="0" fontId="5" fillId="35" borderId="1" xfId="1" applyFont="1" applyFill="1" applyBorder="1" applyAlignment="1">
      <alignment horizontal="center" vertical="center"/>
    </xf>
    <xf numFmtId="0" fontId="3" fillId="35" borderId="2" xfId="1" applyFont="1" applyFill="1" applyBorder="1" applyAlignment="1">
      <alignment vertical="center"/>
    </xf>
    <xf numFmtId="0" fontId="3" fillId="35" borderId="2" xfId="1" applyFill="1" applyBorder="1" applyAlignment="1">
      <alignment vertical="center"/>
    </xf>
    <xf numFmtId="0" fontId="5" fillId="35" borderId="26" xfId="1" applyFont="1" applyFill="1" applyBorder="1" applyAlignment="1">
      <alignment horizontal="center" vertical="center"/>
    </xf>
    <xf numFmtId="0" fontId="5" fillId="35" borderId="25" xfId="1" applyFont="1" applyFill="1" applyBorder="1" applyAlignment="1">
      <alignment horizontal="center" vertical="center"/>
    </xf>
    <xf numFmtId="0" fontId="5" fillId="35" borderId="0" xfId="1" applyFont="1" applyFill="1" applyBorder="1" applyAlignment="1">
      <alignment horizontal="center" vertical="center"/>
    </xf>
    <xf numFmtId="0" fontId="5" fillId="35" borderId="0" xfId="1" applyFont="1" applyFill="1" applyBorder="1" applyAlignment="1">
      <alignment horizontal="left" vertical="center"/>
    </xf>
    <xf numFmtId="0" fontId="3" fillId="35" borderId="54" xfId="1" applyFill="1" applyBorder="1" applyAlignment="1">
      <alignment vertical="center"/>
    </xf>
    <xf numFmtId="166" fontId="3" fillId="35" borderId="50" xfId="1" applyNumberFormat="1" applyFill="1" applyBorder="1" applyAlignment="1">
      <alignment horizontal="center" vertical="center"/>
    </xf>
    <xf numFmtId="167" fontId="3" fillId="35" borderId="55" xfId="1" applyNumberFormat="1" applyFill="1" applyBorder="1" applyAlignment="1">
      <alignment horizontal="center" vertical="center"/>
    </xf>
    <xf numFmtId="0" fontId="5" fillId="3" borderId="10" xfId="1" applyFont="1" applyFill="1" applyBorder="1" applyAlignment="1">
      <alignment vertical="center"/>
    </xf>
    <xf numFmtId="2" fontId="5" fillId="3" borderId="18" xfId="1" applyNumberFormat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4" fontId="3" fillId="0" borderId="0" xfId="1" applyNumberForma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173" fontId="3" fillId="0" borderId="0" xfId="51" applyNumberFormat="1" applyFont="1" applyAlignment="1">
      <alignment vertical="center"/>
    </xf>
    <xf numFmtId="0" fontId="53" fillId="0" borderId="1" xfId="1" applyFont="1" applyBorder="1" applyAlignment="1">
      <alignment vertical="center"/>
    </xf>
    <xf numFmtId="0" fontId="3" fillId="35" borderId="50" xfId="1" applyFill="1" applyBorder="1" applyAlignment="1">
      <alignment horizontal="left" vertical="center"/>
    </xf>
    <xf numFmtId="0" fontId="3" fillId="35" borderId="53" xfId="1" applyFill="1" applyBorder="1" applyAlignment="1">
      <alignment horizontal="left" vertical="center"/>
    </xf>
    <xf numFmtId="0" fontId="5" fillId="35" borderId="38" xfId="1" applyFont="1" applyFill="1" applyBorder="1" applyAlignment="1">
      <alignment horizontal="center" vertical="center"/>
    </xf>
    <xf numFmtId="0" fontId="5" fillId="35" borderId="2" xfId="1" applyFont="1" applyFill="1" applyBorder="1" applyAlignment="1">
      <alignment horizontal="center" vertical="center"/>
    </xf>
    <xf numFmtId="0" fontId="5" fillId="35" borderId="39" xfId="1" applyFont="1" applyFill="1" applyBorder="1" applyAlignment="1">
      <alignment horizontal="center" vertical="center"/>
    </xf>
    <xf numFmtId="0" fontId="5" fillId="35" borderId="40" xfId="1" applyFont="1" applyFill="1" applyBorder="1" applyAlignment="1">
      <alignment horizontal="center" vertical="center"/>
    </xf>
    <xf numFmtId="0" fontId="5" fillId="35" borderId="41" xfId="1" applyFont="1" applyFill="1" applyBorder="1" applyAlignment="1">
      <alignment horizontal="center" vertical="center"/>
    </xf>
    <xf numFmtId="0" fontId="3" fillId="35" borderId="38" xfId="1" applyFill="1" applyBorder="1" applyAlignment="1">
      <alignment horizontal="left" vertical="center"/>
    </xf>
    <xf numFmtId="0" fontId="3" fillId="35" borderId="24" xfId="1" applyFill="1" applyBorder="1" applyAlignment="1">
      <alignment horizontal="left" vertical="center"/>
    </xf>
    <xf numFmtId="0" fontId="3" fillId="35" borderId="2" xfId="1" applyFill="1" applyBorder="1" applyAlignment="1">
      <alignment horizontal="left" vertical="center"/>
    </xf>
    <xf numFmtId="0" fontId="3" fillId="35" borderId="1" xfId="1" applyFill="1" applyBorder="1" applyAlignment="1">
      <alignment horizontal="left" vertical="center"/>
    </xf>
    <xf numFmtId="0" fontId="5" fillId="35" borderId="47" xfId="1" applyFont="1" applyFill="1" applyBorder="1" applyAlignment="1">
      <alignment horizontal="center" vertical="center"/>
    </xf>
    <xf numFmtId="0" fontId="5" fillId="35" borderId="14" xfId="1" applyFont="1" applyFill="1" applyBorder="1" applyAlignment="1">
      <alignment horizontal="center" vertical="center"/>
    </xf>
    <xf numFmtId="0" fontId="5" fillId="35" borderId="46" xfId="1" applyFont="1" applyFill="1" applyBorder="1" applyAlignment="1">
      <alignment horizontal="center" vertical="center"/>
    </xf>
    <xf numFmtId="0" fontId="5" fillId="35" borderId="48" xfId="1" applyFont="1" applyFill="1" applyBorder="1" applyAlignment="1">
      <alignment horizontal="center" vertical="center"/>
    </xf>
    <xf numFmtId="0" fontId="5" fillId="35" borderId="49" xfId="1" applyFont="1" applyFill="1" applyBorder="1" applyAlignment="1">
      <alignment horizontal="center" vertical="center"/>
    </xf>
    <xf numFmtId="0" fontId="5" fillId="35" borderId="12" xfId="1" applyFont="1" applyFill="1" applyBorder="1" applyAlignment="1">
      <alignment horizontal="center" vertical="center"/>
    </xf>
    <xf numFmtId="0" fontId="5" fillId="35" borderId="42" xfId="1" applyFont="1" applyFill="1" applyBorder="1" applyAlignment="1">
      <alignment horizontal="center" vertical="center"/>
    </xf>
    <xf numFmtId="0" fontId="5" fillId="35" borderId="51" xfId="1" applyFont="1" applyFill="1" applyBorder="1" applyAlignment="1">
      <alignment horizontal="center" vertical="center"/>
    </xf>
    <xf numFmtId="0" fontId="5" fillId="35" borderId="43" xfId="1" applyFont="1" applyFill="1" applyBorder="1" applyAlignment="1">
      <alignment horizontal="center" vertical="center"/>
    </xf>
    <xf numFmtId="0" fontId="5" fillId="35" borderId="16" xfId="1" applyFont="1" applyFill="1" applyBorder="1" applyAlignment="1">
      <alignment horizontal="center" vertical="center"/>
    </xf>
    <xf numFmtId="0" fontId="5" fillId="35" borderId="52" xfId="1" applyFont="1" applyFill="1" applyBorder="1" applyAlignment="1">
      <alignment horizontal="center" vertical="center"/>
    </xf>
    <xf numFmtId="0" fontId="52" fillId="3" borderId="10" xfId="1" applyFont="1" applyFill="1" applyBorder="1" applyAlignment="1">
      <alignment horizontal="left" vertical="center"/>
    </xf>
    <xf numFmtId="0" fontId="52" fillId="3" borderId="17" xfId="1" applyFont="1" applyFill="1" applyBorder="1" applyAlignment="1">
      <alignment horizontal="left" vertical="center"/>
    </xf>
    <xf numFmtId="0" fontId="52" fillId="0" borderId="1" xfId="1" applyFont="1" applyFill="1" applyBorder="1" applyAlignment="1">
      <alignment horizontal="left" vertical="center"/>
    </xf>
    <xf numFmtId="0" fontId="52" fillId="0" borderId="1" xfId="1" applyFont="1" applyBorder="1" applyAlignment="1">
      <alignment horizontal="left" vertical="center"/>
    </xf>
    <xf numFmtId="0" fontId="48" fillId="33" borderId="28" xfId="8" applyFont="1" applyFill="1" applyAlignment="1">
      <alignment horizontal="left" vertical="center"/>
    </xf>
    <xf numFmtId="0" fontId="44" fillId="6" borderId="37" xfId="48" applyFill="1" applyAlignment="1">
      <alignment horizontal="left" vertical="center"/>
    </xf>
    <xf numFmtId="14" fontId="15" fillId="32" borderId="7" xfId="1" applyNumberFormat="1" applyFont="1" applyFill="1" applyBorder="1" applyAlignment="1">
      <alignment horizontal="left" vertical="center"/>
    </xf>
    <xf numFmtId="14" fontId="15" fillId="32" borderId="0" xfId="1" applyNumberFormat="1" applyFont="1" applyFill="1" applyBorder="1" applyAlignment="1">
      <alignment horizontal="left" vertical="center"/>
    </xf>
    <xf numFmtId="14" fontId="15" fillId="32" borderId="11" xfId="1" applyNumberFormat="1" applyFont="1" applyFill="1" applyBorder="1" applyAlignment="1">
      <alignment horizontal="left" vertical="center"/>
    </xf>
    <xf numFmtId="14" fontId="15" fillId="32" borderId="23" xfId="1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6" borderId="0" xfId="0" applyFont="1" applyFill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14" fontId="12" fillId="0" borderId="0" xfId="1" applyNumberFormat="1" applyFont="1" applyAlignment="1">
      <alignment horizontal="left" vertical="center"/>
    </xf>
    <xf numFmtId="14" fontId="15" fillId="32" borderId="9" xfId="1" applyNumberFormat="1" applyFont="1" applyFill="1" applyBorder="1" applyAlignment="1">
      <alignment horizontal="left" vertical="center"/>
    </xf>
    <xf numFmtId="14" fontId="15" fillId="32" borderId="20" xfId="1" applyNumberFormat="1" applyFont="1" applyFill="1" applyBorder="1" applyAlignment="1">
      <alignment horizontal="left" vertical="center"/>
    </xf>
    <xf numFmtId="0" fontId="44" fillId="33" borderId="37" xfId="48" applyFill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44" fillId="6" borderId="37" xfId="48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4" fillId="2" borderId="37" xfId="48" applyFont="1" applyFill="1" applyAlignment="1">
      <alignment horizontal="left" vertical="center"/>
    </xf>
    <xf numFmtId="0" fontId="9" fillId="8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0" fontId="23" fillId="0" borderId="1" xfId="1" applyFont="1" applyFill="1" applyBorder="1" applyAlignment="1">
      <alignment vertical="center" wrapText="1"/>
    </xf>
    <xf numFmtId="4" fontId="27" fillId="3" borderId="10" xfId="1" applyNumberFormat="1" applyFont="1" applyFill="1" applyBorder="1" applyAlignment="1">
      <alignment horizontal="left" vertical="center"/>
    </xf>
    <xf numFmtId="4" fontId="27" fillId="3" borderId="18" xfId="1" applyNumberFormat="1" applyFont="1" applyFill="1" applyBorder="1" applyAlignment="1">
      <alignment horizontal="left" vertical="center"/>
    </xf>
    <xf numFmtId="4" fontId="27" fillId="3" borderId="17" xfId="1" applyNumberFormat="1" applyFont="1" applyFill="1" applyBorder="1" applyAlignment="1">
      <alignment horizontal="left" vertical="center"/>
    </xf>
    <xf numFmtId="0" fontId="53" fillId="0" borderId="1" xfId="1" applyFont="1" applyBorder="1" applyAlignment="1">
      <alignment horizontal="left" vertical="center"/>
    </xf>
    <xf numFmtId="0" fontId="49" fillId="0" borderId="0" xfId="1" applyFont="1" applyFill="1" applyBorder="1" applyAlignment="1">
      <alignment horizontal="right" vertical="center" wrapText="1"/>
    </xf>
    <xf numFmtId="0" fontId="51" fillId="0" borderId="0" xfId="1" applyFont="1" applyFill="1" applyBorder="1" applyAlignment="1">
      <alignment horizontal="right" vertical="center" wrapText="1"/>
    </xf>
    <xf numFmtId="0" fontId="52" fillId="34" borderId="10" xfId="1" applyFont="1" applyFill="1" applyBorder="1" applyAlignment="1">
      <alignment horizontal="center" vertical="center"/>
    </xf>
    <xf numFmtId="0" fontId="52" fillId="34" borderId="18" xfId="1" applyFont="1" applyFill="1" applyBorder="1" applyAlignment="1">
      <alignment horizontal="center" vertical="center"/>
    </xf>
    <xf numFmtId="0" fontId="52" fillId="34" borderId="17" xfId="1" applyFont="1" applyFill="1" applyBorder="1" applyAlignment="1">
      <alignment horizontal="center" vertical="center"/>
    </xf>
    <xf numFmtId="0" fontId="53" fillId="0" borderId="1" xfId="6" applyFont="1" applyBorder="1" applyAlignment="1" applyProtection="1">
      <alignment horizontal="left" vertical="center"/>
    </xf>
    <xf numFmtId="0" fontId="53" fillId="0" borderId="10" xfId="1" applyFont="1" applyBorder="1" applyAlignment="1">
      <alignment horizontal="left" vertical="center" wrapText="1"/>
    </xf>
    <xf numFmtId="0" fontId="53" fillId="0" borderId="18" xfId="1" applyFont="1" applyBorder="1" applyAlignment="1">
      <alignment horizontal="left" vertical="center" wrapText="1"/>
    </xf>
    <xf numFmtId="0" fontId="53" fillId="0" borderId="17" xfId="1" applyFont="1" applyBorder="1" applyAlignment="1">
      <alignment horizontal="left" vertical="center" wrapText="1"/>
    </xf>
    <xf numFmtId="0" fontId="52" fillId="0" borderId="10" xfId="1" applyFont="1" applyBorder="1" applyAlignment="1">
      <alignment horizontal="center" vertical="center"/>
    </xf>
    <xf numFmtId="0" fontId="52" fillId="0" borderId="18" xfId="1" applyFont="1" applyBorder="1" applyAlignment="1">
      <alignment horizontal="center" vertical="center"/>
    </xf>
    <xf numFmtId="0" fontId="52" fillId="0" borderId="17" xfId="1" applyFont="1" applyBorder="1" applyAlignment="1">
      <alignment horizontal="center" vertical="center"/>
    </xf>
    <xf numFmtId="0" fontId="52" fillId="34" borderId="10" xfId="1" applyFont="1" applyFill="1" applyBorder="1" applyAlignment="1">
      <alignment horizontal="center" vertical="center" wrapText="1"/>
    </xf>
    <xf numFmtId="0" fontId="52" fillId="34" borderId="18" xfId="1" applyFont="1" applyFill="1" applyBorder="1" applyAlignment="1">
      <alignment horizontal="center" vertical="center" wrapText="1"/>
    </xf>
    <xf numFmtId="0" fontId="52" fillId="34" borderId="17" xfId="1" applyFont="1" applyFill="1" applyBorder="1" applyAlignment="1">
      <alignment horizontal="center" vertical="center" wrapText="1"/>
    </xf>
    <xf numFmtId="0" fontId="52" fillId="0" borderId="1" xfId="1" applyFont="1" applyBorder="1" applyAlignment="1">
      <alignment horizontal="center" vertical="center"/>
    </xf>
    <xf numFmtId="0" fontId="52" fillId="0" borderId="1" xfId="1" applyFont="1" applyBorder="1" applyAlignment="1">
      <alignment horizontal="center" vertical="center" wrapText="1"/>
    </xf>
    <xf numFmtId="3" fontId="53" fillId="0" borderId="6" xfId="1" applyNumberFormat="1" applyFont="1" applyBorder="1" applyAlignment="1">
      <alignment horizontal="right" vertical="center"/>
    </xf>
    <xf numFmtId="3" fontId="53" fillId="0" borderId="8" xfId="1" applyNumberFormat="1" applyFont="1" applyBorder="1" applyAlignment="1">
      <alignment horizontal="right" vertical="center"/>
    </xf>
    <xf numFmtId="3" fontId="53" fillId="0" borderId="1" xfId="1" applyNumberFormat="1" applyFont="1" applyBorder="1" applyAlignment="1">
      <alignment horizontal="right" vertical="center"/>
    </xf>
    <xf numFmtId="0" fontId="53" fillId="0" borderId="17" xfId="1" applyFont="1" applyBorder="1" applyAlignment="1">
      <alignment horizontal="center" vertical="center"/>
    </xf>
    <xf numFmtId="0" fontId="53" fillId="0" borderId="1" xfId="1" applyFont="1" applyBorder="1" applyAlignment="1">
      <alignment horizontal="center" vertical="center"/>
    </xf>
    <xf numFmtId="3" fontId="53" fillId="0" borderId="5" xfId="1" applyNumberFormat="1" applyFont="1" applyBorder="1" applyAlignment="1">
      <alignment horizontal="right" vertical="center"/>
    </xf>
    <xf numFmtId="3" fontId="53" fillId="0" borderId="5" xfId="1" applyNumberFormat="1" applyFont="1" applyBorder="1" applyAlignment="1">
      <alignment horizontal="center" vertical="center"/>
    </xf>
    <xf numFmtId="3" fontId="53" fillId="0" borderId="8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/>
    </xf>
    <xf numFmtId="0" fontId="15" fillId="0" borderId="10" xfId="6" applyFont="1" applyBorder="1" applyAlignment="1" applyProtection="1">
      <alignment horizontal="left" vertical="center" wrapText="1"/>
    </xf>
    <xf numFmtId="0" fontId="15" fillId="0" borderId="18" xfId="6" applyFont="1" applyBorder="1" applyAlignment="1" applyProtection="1">
      <alignment horizontal="left" vertical="center" wrapText="1"/>
    </xf>
    <xf numFmtId="0" fontId="15" fillId="0" borderId="17" xfId="6" applyFont="1" applyBorder="1" applyAlignment="1" applyProtection="1">
      <alignment horizontal="left" vertical="center" wrapText="1"/>
    </xf>
    <xf numFmtId="0" fontId="12" fillId="0" borderId="11" xfId="1" applyFont="1" applyFill="1" applyBorder="1" applyAlignment="1">
      <alignment horizontal="center" vertical="center"/>
    </xf>
    <xf numFmtId="0" fontId="12" fillId="0" borderId="23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6" fontId="15" fillId="0" borderId="6" xfId="1" applyNumberFormat="1" applyFont="1" applyFill="1" applyBorder="1" applyAlignment="1">
      <alignment horizontal="center" vertical="center"/>
    </xf>
    <xf numFmtId="166" fontId="15" fillId="0" borderId="8" xfId="1" applyNumberFormat="1" applyFont="1" applyFill="1" applyBorder="1" applyAlignment="1">
      <alignment horizontal="center" vertical="center"/>
    </xf>
    <xf numFmtId="3" fontId="15" fillId="0" borderId="17" xfId="1" applyNumberFormat="1" applyFont="1" applyFill="1" applyBorder="1" applyAlignment="1">
      <alignment horizontal="center" vertical="center"/>
    </xf>
    <xf numFmtId="166" fontId="15" fillId="0" borderId="5" xfId="1" applyNumberFormat="1" applyFont="1" applyFill="1" applyBorder="1" applyAlignment="1">
      <alignment horizontal="center" vertical="center"/>
    </xf>
    <xf numFmtId="166" fontId="15" fillId="0" borderId="7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0" fontId="12" fillId="34" borderId="1" xfId="1" applyFont="1" applyFill="1" applyBorder="1" applyAlignment="1">
      <alignment horizontal="center" vertical="center" wrapText="1"/>
    </xf>
    <xf numFmtId="0" fontId="12" fillId="34" borderId="10" xfId="1" applyFont="1" applyFill="1" applyBorder="1" applyAlignment="1">
      <alignment horizontal="center" vertical="center" wrapText="1"/>
    </xf>
    <xf numFmtId="0" fontId="12" fillId="34" borderId="18" xfId="1" applyFont="1" applyFill="1" applyBorder="1" applyAlignment="1">
      <alignment horizontal="center" vertical="center" wrapText="1"/>
    </xf>
    <xf numFmtId="0" fontId="12" fillId="34" borderId="17" xfId="1" applyFont="1" applyFill="1" applyBorder="1" applyAlignment="1">
      <alignment horizontal="center" vertical="center" wrapText="1"/>
    </xf>
    <xf numFmtId="0" fontId="15" fillId="0" borderId="1" xfId="1" applyNumberFormat="1" applyFont="1" applyBorder="1" applyAlignment="1" applyProtection="1">
      <alignment horizontal="center" vertical="center"/>
    </xf>
    <xf numFmtId="3" fontId="15" fillId="0" borderId="1" xfId="1" applyNumberFormat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2" fillId="34" borderId="1" xfId="1" applyFont="1" applyFill="1" applyBorder="1" applyAlignment="1" applyProtection="1">
      <alignment horizontal="center" vertical="center"/>
      <protection locked="0"/>
    </xf>
    <xf numFmtId="0" fontId="12" fillId="34" borderId="1" xfId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Border="1" applyAlignment="1" applyProtection="1">
      <alignment horizontal="center" vertical="center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3" fontId="12" fillId="0" borderId="1" xfId="1" applyNumberFormat="1" applyFont="1" applyBorder="1" applyAlignment="1" applyProtection="1">
      <alignment horizontal="center" vertical="center"/>
    </xf>
  </cellXfs>
  <cellStyles count="52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51" builtinId="3"/>
    <cellStyle name="Comma 2" xfId="50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Hyperlink" xfId="6" builtinId="8"/>
    <cellStyle name="Input 2" xfId="42"/>
    <cellStyle name="Linked Cell 2" xfId="43"/>
    <cellStyle name="Milliers [0]_Annex_comb_guideline_version4-2" xfId="2"/>
    <cellStyle name="Milliers_Annex_comb_guideline_version4-2" xfId="3"/>
    <cellStyle name="Monétaire [0]_Annex comb guideline 4-7" xfId="4"/>
    <cellStyle name="Monétaire_Annex_comb_guideline_version4-2" xfId="5"/>
    <cellStyle name="Neutral 2" xfId="44"/>
    <cellStyle name="Normal" xfId="0" builtinId="0"/>
    <cellStyle name="Normal 2" xfId="1"/>
    <cellStyle name="Note 2" xfId="45"/>
    <cellStyle name="Output 2" xfId="46"/>
    <cellStyle name="Percent 2" xfId="7"/>
    <cellStyle name="Title 2" xfId="47"/>
    <cellStyle name="Total" xfId="8" builtinId="25"/>
    <cellStyle name="Total 2" xfId="48"/>
    <cellStyle name="Warning Text 2" xfId="49"/>
  </cellStyles>
  <dxfs count="0"/>
  <tableStyles count="0" defaultTableStyle="TableStyleMedium9" defaultPivotStyle="PivotStyleLight16"/>
  <colors>
    <mruColors>
      <color rgb="FFFFFF99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C1" zoomScaleNormal="100" workbookViewId="0">
      <selection activeCell="N11" sqref="N11"/>
    </sheetView>
  </sheetViews>
  <sheetFormatPr defaultRowHeight="12.75"/>
  <cols>
    <col min="1" max="1" width="13.875" style="179" customWidth="1"/>
    <col min="2" max="3" width="11.5" style="179" customWidth="1"/>
    <col min="4" max="5" width="12.375" style="179" customWidth="1"/>
    <col min="6" max="13" width="11.5" style="179" customWidth="1"/>
    <col min="14" max="249" width="9" style="179"/>
    <col min="250" max="250" width="14.25" style="179" bestFit="1" customWidth="1"/>
    <col min="251" max="253" width="7.375" style="179" bestFit="1" customWidth="1"/>
    <col min="254" max="254" width="7.5" style="179" bestFit="1" customWidth="1"/>
    <col min="255" max="255" width="8.25" style="179" bestFit="1" customWidth="1"/>
    <col min="256" max="256" width="9.875" style="179" bestFit="1" customWidth="1"/>
    <col min="257" max="257" width="17.875" style="179" customWidth="1"/>
    <col min="258" max="258" width="8.375" style="179" bestFit="1" customWidth="1"/>
    <col min="259" max="259" width="11.25" style="179" bestFit="1" customWidth="1"/>
    <col min="260" max="260" width="10.75" style="179" bestFit="1" customWidth="1"/>
    <col min="261" max="261" width="10.25" style="179" customWidth="1"/>
    <col min="262" max="262" width="8.25" style="179" bestFit="1" customWidth="1"/>
    <col min="263" max="263" width="9.875" style="179" bestFit="1" customWidth="1"/>
    <col min="264" max="265" width="8.25" style="179" bestFit="1" customWidth="1"/>
    <col min="266" max="266" width="8.125" style="179" bestFit="1" customWidth="1"/>
    <col min="267" max="505" width="9" style="179"/>
    <col min="506" max="506" width="14.25" style="179" bestFit="1" customWidth="1"/>
    <col min="507" max="509" width="7.375" style="179" bestFit="1" customWidth="1"/>
    <col min="510" max="510" width="7.5" style="179" bestFit="1" customWidth="1"/>
    <col min="511" max="511" width="8.25" style="179" bestFit="1" customWidth="1"/>
    <col min="512" max="512" width="9.875" style="179" bestFit="1" customWidth="1"/>
    <col min="513" max="513" width="17.875" style="179" customWidth="1"/>
    <col min="514" max="514" width="8.375" style="179" bestFit="1" customWidth="1"/>
    <col min="515" max="515" width="11.25" style="179" bestFit="1" customWidth="1"/>
    <col min="516" max="516" width="10.75" style="179" bestFit="1" customWidth="1"/>
    <col min="517" max="517" width="10.25" style="179" customWidth="1"/>
    <col min="518" max="518" width="8.25" style="179" bestFit="1" customWidth="1"/>
    <col min="519" max="519" width="9.875" style="179" bestFit="1" customWidth="1"/>
    <col min="520" max="521" width="8.25" style="179" bestFit="1" customWidth="1"/>
    <col min="522" max="522" width="8.125" style="179" bestFit="1" customWidth="1"/>
    <col min="523" max="761" width="9" style="179"/>
    <col min="762" max="762" width="14.25" style="179" bestFit="1" customWidth="1"/>
    <col min="763" max="765" width="7.375" style="179" bestFit="1" customWidth="1"/>
    <col min="766" max="766" width="7.5" style="179" bestFit="1" customWidth="1"/>
    <col min="767" max="767" width="8.25" style="179" bestFit="1" customWidth="1"/>
    <col min="768" max="768" width="9.875" style="179" bestFit="1" customWidth="1"/>
    <col min="769" max="769" width="17.875" style="179" customWidth="1"/>
    <col min="770" max="770" width="8.375" style="179" bestFit="1" customWidth="1"/>
    <col min="771" max="771" width="11.25" style="179" bestFit="1" customWidth="1"/>
    <col min="772" max="772" width="10.75" style="179" bestFit="1" customWidth="1"/>
    <col min="773" max="773" width="10.25" style="179" customWidth="1"/>
    <col min="774" max="774" width="8.25" style="179" bestFit="1" customWidth="1"/>
    <col min="775" max="775" width="9.875" style="179" bestFit="1" customWidth="1"/>
    <col min="776" max="777" width="8.25" style="179" bestFit="1" customWidth="1"/>
    <col min="778" max="778" width="8.125" style="179" bestFit="1" customWidth="1"/>
    <col min="779" max="1017" width="9" style="179"/>
    <col min="1018" max="1018" width="14.25" style="179" bestFit="1" customWidth="1"/>
    <col min="1019" max="1021" width="7.375" style="179" bestFit="1" customWidth="1"/>
    <col min="1022" max="1022" width="7.5" style="179" bestFit="1" customWidth="1"/>
    <col min="1023" max="1023" width="8.25" style="179" bestFit="1" customWidth="1"/>
    <col min="1024" max="1024" width="9.875" style="179" bestFit="1" customWidth="1"/>
    <col min="1025" max="1025" width="17.875" style="179" customWidth="1"/>
    <col min="1026" max="1026" width="8.375" style="179" bestFit="1" customWidth="1"/>
    <col min="1027" max="1027" width="11.25" style="179" bestFit="1" customWidth="1"/>
    <col min="1028" max="1028" width="10.75" style="179" bestFit="1" customWidth="1"/>
    <col min="1029" max="1029" width="10.25" style="179" customWidth="1"/>
    <col min="1030" max="1030" width="8.25" style="179" bestFit="1" customWidth="1"/>
    <col min="1031" max="1031" width="9.875" style="179" bestFit="1" customWidth="1"/>
    <col min="1032" max="1033" width="8.25" style="179" bestFit="1" customWidth="1"/>
    <col min="1034" max="1034" width="8.125" style="179" bestFit="1" customWidth="1"/>
    <col min="1035" max="1273" width="9" style="179"/>
    <col min="1274" max="1274" width="14.25" style="179" bestFit="1" customWidth="1"/>
    <col min="1275" max="1277" width="7.375" style="179" bestFit="1" customWidth="1"/>
    <col min="1278" max="1278" width="7.5" style="179" bestFit="1" customWidth="1"/>
    <col min="1279" max="1279" width="8.25" style="179" bestFit="1" customWidth="1"/>
    <col min="1280" max="1280" width="9.875" style="179" bestFit="1" customWidth="1"/>
    <col min="1281" max="1281" width="17.875" style="179" customWidth="1"/>
    <col min="1282" max="1282" width="8.375" style="179" bestFit="1" customWidth="1"/>
    <col min="1283" max="1283" width="11.25" style="179" bestFit="1" customWidth="1"/>
    <col min="1284" max="1284" width="10.75" style="179" bestFit="1" customWidth="1"/>
    <col min="1285" max="1285" width="10.25" style="179" customWidth="1"/>
    <col min="1286" max="1286" width="8.25" style="179" bestFit="1" customWidth="1"/>
    <col min="1287" max="1287" width="9.875" style="179" bestFit="1" customWidth="1"/>
    <col min="1288" max="1289" width="8.25" style="179" bestFit="1" customWidth="1"/>
    <col min="1290" max="1290" width="8.125" style="179" bestFit="1" customWidth="1"/>
    <col min="1291" max="1529" width="9" style="179"/>
    <col min="1530" max="1530" width="14.25" style="179" bestFit="1" customWidth="1"/>
    <col min="1531" max="1533" width="7.375" style="179" bestFit="1" customWidth="1"/>
    <col min="1534" max="1534" width="7.5" style="179" bestFit="1" customWidth="1"/>
    <col min="1535" max="1535" width="8.25" style="179" bestFit="1" customWidth="1"/>
    <col min="1536" max="1536" width="9.875" style="179" bestFit="1" customWidth="1"/>
    <col min="1537" max="1537" width="17.875" style="179" customWidth="1"/>
    <col min="1538" max="1538" width="8.375" style="179" bestFit="1" customWidth="1"/>
    <col min="1539" max="1539" width="11.25" style="179" bestFit="1" customWidth="1"/>
    <col min="1540" max="1540" width="10.75" style="179" bestFit="1" customWidth="1"/>
    <col min="1541" max="1541" width="10.25" style="179" customWidth="1"/>
    <col min="1542" max="1542" width="8.25" style="179" bestFit="1" customWidth="1"/>
    <col min="1543" max="1543" width="9.875" style="179" bestFit="1" customWidth="1"/>
    <col min="1544" max="1545" width="8.25" style="179" bestFit="1" customWidth="1"/>
    <col min="1546" max="1546" width="8.125" style="179" bestFit="1" customWidth="1"/>
    <col min="1547" max="1785" width="9" style="179"/>
    <col min="1786" max="1786" width="14.25" style="179" bestFit="1" customWidth="1"/>
    <col min="1787" max="1789" width="7.375" style="179" bestFit="1" customWidth="1"/>
    <col min="1790" max="1790" width="7.5" style="179" bestFit="1" customWidth="1"/>
    <col min="1791" max="1791" width="8.25" style="179" bestFit="1" customWidth="1"/>
    <col min="1792" max="1792" width="9.875" style="179" bestFit="1" customWidth="1"/>
    <col min="1793" max="1793" width="17.875" style="179" customWidth="1"/>
    <col min="1794" max="1794" width="8.375" style="179" bestFit="1" customWidth="1"/>
    <col min="1795" max="1795" width="11.25" style="179" bestFit="1" customWidth="1"/>
    <col min="1796" max="1796" width="10.75" style="179" bestFit="1" customWidth="1"/>
    <col min="1797" max="1797" width="10.25" style="179" customWidth="1"/>
    <col min="1798" max="1798" width="8.25" style="179" bestFit="1" customWidth="1"/>
    <col min="1799" max="1799" width="9.875" style="179" bestFit="1" customWidth="1"/>
    <col min="1800" max="1801" width="8.25" style="179" bestFit="1" customWidth="1"/>
    <col min="1802" max="1802" width="8.125" style="179" bestFit="1" customWidth="1"/>
    <col min="1803" max="2041" width="9" style="179"/>
    <col min="2042" max="2042" width="14.25" style="179" bestFit="1" customWidth="1"/>
    <col min="2043" max="2045" width="7.375" style="179" bestFit="1" customWidth="1"/>
    <col min="2046" max="2046" width="7.5" style="179" bestFit="1" customWidth="1"/>
    <col min="2047" max="2047" width="8.25" style="179" bestFit="1" customWidth="1"/>
    <col min="2048" max="2048" width="9.875" style="179" bestFit="1" customWidth="1"/>
    <col min="2049" max="2049" width="17.875" style="179" customWidth="1"/>
    <col min="2050" max="2050" width="8.375" style="179" bestFit="1" customWidth="1"/>
    <col min="2051" max="2051" width="11.25" style="179" bestFit="1" customWidth="1"/>
    <col min="2052" max="2052" width="10.75" style="179" bestFit="1" customWidth="1"/>
    <col min="2053" max="2053" width="10.25" style="179" customWidth="1"/>
    <col min="2054" max="2054" width="8.25" style="179" bestFit="1" customWidth="1"/>
    <col min="2055" max="2055" width="9.875" style="179" bestFit="1" customWidth="1"/>
    <col min="2056" max="2057" width="8.25" style="179" bestFit="1" customWidth="1"/>
    <col min="2058" max="2058" width="8.125" style="179" bestFit="1" customWidth="1"/>
    <col min="2059" max="2297" width="9" style="179"/>
    <col min="2298" max="2298" width="14.25" style="179" bestFit="1" customWidth="1"/>
    <col min="2299" max="2301" width="7.375" style="179" bestFit="1" customWidth="1"/>
    <col min="2302" max="2302" width="7.5" style="179" bestFit="1" customWidth="1"/>
    <col min="2303" max="2303" width="8.25" style="179" bestFit="1" customWidth="1"/>
    <col min="2304" max="2304" width="9.875" style="179" bestFit="1" customWidth="1"/>
    <col min="2305" max="2305" width="17.875" style="179" customWidth="1"/>
    <col min="2306" max="2306" width="8.375" style="179" bestFit="1" customWidth="1"/>
    <col min="2307" max="2307" width="11.25" style="179" bestFit="1" customWidth="1"/>
    <col min="2308" max="2308" width="10.75" style="179" bestFit="1" customWidth="1"/>
    <col min="2309" max="2309" width="10.25" style="179" customWidth="1"/>
    <col min="2310" max="2310" width="8.25" style="179" bestFit="1" customWidth="1"/>
    <col min="2311" max="2311" width="9.875" style="179" bestFit="1" customWidth="1"/>
    <col min="2312" max="2313" width="8.25" style="179" bestFit="1" customWidth="1"/>
    <col min="2314" max="2314" width="8.125" style="179" bestFit="1" customWidth="1"/>
    <col min="2315" max="2553" width="9" style="179"/>
    <col min="2554" max="2554" width="14.25" style="179" bestFit="1" customWidth="1"/>
    <col min="2555" max="2557" width="7.375" style="179" bestFit="1" customWidth="1"/>
    <col min="2558" max="2558" width="7.5" style="179" bestFit="1" customWidth="1"/>
    <col min="2559" max="2559" width="8.25" style="179" bestFit="1" customWidth="1"/>
    <col min="2560" max="2560" width="9.875" style="179" bestFit="1" customWidth="1"/>
    <col min="2561" max="2561" width="17.875" style="179" customWidth="1"/>
    <col min="2562" max="2562" width="8.375" style="179" bestFit="1" customWidth="1"/>
    <col min="2563" max="2563" width="11.25" style="179" bestFit="1" customWidth="1"/>
    <col min="2564" max="2564" width="10.75" style="179" bestFit="1" customWidth="1"/>
    <col min="2565" max="2565" width="10.25" style="179" customWidth="1"/>
    <col min="2566" max="2566" width="8.25" style="179" bestFit="1" customWidth="1"/>
    <col min="2567" max="2567" width="9.875" style="179" bestFit="1" customWidth="1"/>
    <col min="2568" max="2569" width="8.25" style="179" bestFit="1" customWidth="1"/>
    <col min="2570" max="2570" width="8.125" style="179" bestFit="1" customWidth="1"/>
    <col min="2571" max="2809" width="9" style="179"/>
    <col min="2810" max="2810" width="14.25" style="179" bestFit="1" customWidth="1"/>
    <col min="2811" max="2813" width="7.375" style="179" bestFit="1" customWidth="1"/>
    <col min="2814" max="2814" width="7.5" style="179" bestFit="1" customWidth="1"/>
    <col min="2815" max="2815" width="8.25" style="179" bestFit="1" customWidth="1"/>
    <col min="2816" max="2816" width="9.875" style="179" bestFit="1" customWidth="1"/>
    <col min="2817" max="2817" width="17.875" style="179" customWidth="1"/>
    <col min="2818" max="2818" width="8.375" style="179" bestFit="1" customWidth="1"/>
    <col min="2819" max="2819" width="11.25" style="179" bestFit="1" customWidth="1"/>
    <col min="2820" max="2820" width="10.75" style="179" bestFit="1" customWidth="1"/>
    <col min="2821" max="2821" width="10.25" style="179" customWidth="1"/>
    <col min="2822" max="2822" width="8.25" style="179" bestFit="1" customWidth="1"/>
    <col min="2823" max="2823" width="9.875" style="179" bestFit="1" customWidth="1"/>
    <col min="2824" max="2825" width="8.25" style="179" bestFit="1" customWidth="1"/>
    <col min="2826" max="2826" width="8.125" style="179" bestFit="1" customWidth="1"/>
    <col min="2827" max="3065" width="9" style="179"/>
    <col min="3066" max="3066" width="14.25" style="179" bestFit="1" customWidth="1"/>
    <col min="3067" max="3069" width="7.375" style="179" bestFit="1" customWidth="1"/>
    <col min="3070" max="3070" width="7.5" style="179" bestFit="1" customWidth="1"/>
    <col min="3071" max="3071" width="8.25" style="179" bestFit="1" customWidth="1"/>
    <col min="3072" max="3072" width="9.875" style="179" bestFit="1" customWidth="1"/>
    <col min="3073" max="3073" width="17.875" style="179" customWidth="1"/>
    <col min="3074" max="3074" width="8.375" style="179" bestFit="1" customWidth="1"/>
    <col min="3075" max="3075" width="11.25" style="179" bestFit="1" customWidth="1"/>
    <col min="3076" max="3076" width="10.75" style="179" bestFit="1" customWidth="1"/>
    <col min="3077" max="3077" width="10.25" style="179" customWidth="1"/>
    <col min="3078" max="3078" width="8.25" style="179" bestFit="1" customWidth="1"/>
    <col min="3079" max="3079" width="9.875" style="179" bestFit="1" customWidth="1"/>
    <col min="3080" max="3081" width="8.25" style="179" bestFit="1" customWidth="1"/>
    <col min="3082" max="3082" width="8.125" style="179" bestFit="1" customWidth="1"/>
    <col min="3083" max="3321" width="9" style="179"/>
    <col min="3322" max="3322" width="14.25" style="179" bestFit="1" customWidth="1"/>
    <col min="3323" max="3325" width="7.375" style="179" bestFit="1" customWidth="1"/>
    <col min="3326" max="3326" width="7.5" style="179" bestFit="1" customWidth="1"/>
    <col min="3327" max="3327" width="8.25" style="179" bestFit="1" customWidth="1"/>
    <col min="3328" max="3328" width="9.875" style="179" bestFit="1" customWidth="1"/>
    <col min="3329" max="3329" width="17.875" style="179" customWidth="1"/>
    <col min="3330" max="3330" width="8.375" style="179" bestFit="1" customWidth="1"/>
    <col min="3331" max="3331" width="11.25" style="179" bestFit="1" customWidth="1"/>
    <col min="3332" max="3332" width="10.75" style="179" bestFit="1" customWidth="1"/>
    <col min="3333" max="3333" width="10.25" style="179" customWidth="1"/>
    <col min="3334" max="3334" width="8.25" style="179" bestFit="1" customWidth="1"/>
    <col min="3335" max="3335" width="9.875" style="179" bestFit="1" customWidth="1"/>
    <col min="3336" max="3337" width="8.25" style="179" bestFit="1" customWidth="1"/>
    <col min="3338" max="3338" width="8.125" style="179" bestFit="1" customWidth="1"/>
    <col min="3339" max="3577" width="9" style="179"/>
    <col min="3578" max="3578" width="14.25" style="179" bestFit="1" customWidth="1"/>
    <col min="3579" max="3581" width="7.375" style="179" bestFit="1" customWidth="1"/>
    <col min="3582" max="3582" width="7.5" style="179" bestFit="1" customWidth="1"/>
    <col min="3583" max="3583" width="8.25" style="179" bestFit="1" customWidth="1"/>
    <col min="3584" max="3584" width="9.875" style="179" bestFit="1" customWidth="1"/>
    <col min="3585" max="3585" width="17.875" style="179" customWidth="1"/>
    <col min="3586" max="3586" width="8.375" style="179" bestFit="1" customWidth="1"/>
    <col min="3587" max="3587" width="11.25" style="179" bestFit="1" customWidth="1"/>
    <col min="3588" max="3588" width="10.75" style="179" bestFit="1" customWidth="1"/>
    <col min="3589" max="3589" width="10.25" style="179" customWidth="1"/>
    <col min="3590" max="3590" width="8.25" style="179" bestFit="1" customWidth="1"/>
    <col min="3591" max="3591" width="9.875" style="179" bestFit="1" customWidth="1"/>
    <col min="3592" max="3593" width="8.25" style="179" bestFit="1" customWidth="1"/>
    <col min="3594" max="3594" width="8.125" style="179" bestFit="1" customWidth="1"/>
    <col min="3595" max="3833" width="9" style="179"/>
    <col min="3834" max="3834" width="14.25" style="179" bestFit="1" customWidth="1"/>
    <col min="3835" max="3837" width="7.375" style="179" bestFit="1" customWidth="1"/>
    <col min="3838" max="3838" width="7.5" style="179" bestFit="1" customWidth="1"/>
    <col min="3839" max="3839" width="8.25" style="179" bestFit="1" customWidth="1"/>
    <col min="3840" max="3840" width="9.875" style="179" bestFit="1" customWidth="1"/>
    <col min="3841" max="3841" width="17.875" style="179" customWidth="1"/>
    <col min="3842" max="3842" width="8.375" style="179" bestFit="1" customWidth="1"/>
    <col min="3843" max="3843" width="11.25" style="179" bestFit="1" customWidth="1"/>
    <col min="3844" max="3844" width="10.75" style="179" bestFit="1" customWidth="1"/>
    <col min="3845" max="3845" width="10.25" style="179" customWidth="1"/>
    <col min="3846" max="3846" width="8.25" style="179" bestFit="1" customWidth="1"/>
    <col min="3847" max="3847" width="9.875" style="179" bestFit="1" customWidth="1"/>
    <col min="3848" max="3849" width="8.25" style="179" bestFit="1" customWidth="1"/>
    <col min="3850" max="3850" width="8.125" style="179" bestFit="1" customWidth="1"/>
    <col min="3851" max="4089" width="9" style="179"/>
    <col min="4090" max="4090" width="14.25" style="179" bestFit="1" customWidth="1"/>
    <col min="4091" max="4093" width="7.375" style="179" bestFit="1" customWidth="1"/>
    <col min="4094" max="4094" width="7.5" style="179" bestFit="1" customWidth="1"/>
    <col min="4095" max="4095" width="8.25" style="179" bestFit="1" customWidth="1"/>
    <col min="4096" max="4096" width="9.875" style="179" bestFit="1" customWidth="1"/>
    <col min="4097" max="4097" width="17.875" style="179" customWidth="1"/>
    <col min="4098" max="4098" width="8.375" style="179" bestFit="1" customWidth="1"/>
    <col min="4099" max="4099" width="11.25" style="179" bestFit="1" customWidth="1"/>
    <col min="4100" max="4100" width="10.75" style="179" bestFit="1" customWidth="1"/>
    <col min="4101" max="4101" width="10.25" style="179" customWidth="1"/>
    <col min="4102" max="4102" width="8.25" style="179" bestFit="1" customWidth="1"/>
    <col min="4103" max="4103" width="9.875" style="179" bestFit="1" customWidth="1"/>
    <col min="4104" max="4105" width="8.25" style="179" bestFit="1" customWidth="1"/>
    <col min="4106" max="4106" width="8.125" style="179" bestFit="1" customWidth="1"/>
    <col min="4107" max="4345" width="9" style="179"/>
    <col min="4346" max="4346" width="14.25" style="179" bestFit="1" customWidth="1"/>
    <col min="4347" max="4349" width="7.375" style="179" bestFit="1" customWidth="1"/>
    <col min="4350" max="4350" width="7.5" style="179" bestFit="1" customWidth="1"/>
    <col min="4351" max="4351" width="8.25" style="179" bestFit="1" customWidth="1"/>
    <col min="4352" max="4352" width="9.875" style="179" bestFit="1" customWidth="1"/>
    <col min="4353" max="4353" width="17.875" style="179" customWidth="1"/>
    <col min="4354" max="4354" width="8.375" style="179" bestFit="1" customWidth="1"/>
    <col min="4355" max="4355" width="11.25" style="179" bestFit="1" customWidth="1"/>
    <col min="4356" max="4356" width="10.75" style="179" bestFit="1" customWidth="1"/>
    <col min="4357" max="4357" width="10.25" style="179" customWidth="1"/>
    <col min="4358" max="4358" width="8.25" style="179" bestFit="1" customWidth="1"/>
    <col min="4359" max="4359" width="9.875" style="179" bestFit="1" customWidth="1"/>
    <col min="4360" max="4361" width="8.25" style="179" bestFit="1" customWidth="1"/>
    <col min="4362" max="4362" width="8.125" style="179" bestFit="1" customWidth="1"/>
    <col min="4363" max="4601" width="9" style="179"/>
    <col min="4602" max="4602" width="14.25" style="179" bestFit="1" customWidth="1"/>
    <col min="4603" max="4605" width="7.375" style="179" bestFit="1" customWidth="1"/>
    <col min="4606" max="4606" width="7.5" style="179" bestFit="1" customWidth="1"/>
    <col min="4607" max="4607" width="8.25" style="179" bestFit="1" customWidth="1"/>
    <col min="4608" max="4608" width="9.875" style="179" bestFit="1" customWidth="1"/>
    <col min="4609" max="4609" width="17.875" style="179" customWidth="1"/>
    <col min="4610" max="4610" width="8.375" style="179" bestFit="1" customWidth="1"/>
    <col min="4611" max="4611" width="11.25" style="179" bestFit="1" customWidth="1"/>
    <col min="4612" max="4612" width="10.75" style="179" bestFit="1" customWidth="1"/>
    <col min="4613" max="4613" width="10.25" style="179" customWidth="1"/>
    <col min="4614" max="4614" width="8.25" style="179" bestFit="1" customWidth="1"/>
    <col min="4615" max="4615" width="9.875" style="179" bestFit="1" customWidth="1"/>
    <col min="4616" max="4617" width="8.25" style="179" bestFit="1" customWidth="1"/>
    <col min="4618" max="4618" width="8.125" style="179" bestFit="1" customWidth="1"/>
    <col min="4619" max="4857" width="9" style="179"/>
    <col min="4858" max="4858" width="14.25" style="179" bestFit="1" customWidth="1"/>
    <col min="4859" max="4861" width="7.375" style="179" bestFit="1" customWidth="1"/>
    <col min="4862" max="4862" width="7.5" style="179" bestFit="1" customWidth="1"/>
    <col min="4863" max="4863" width="8.25" style="179" bestFit="1" customWidth="1"/>
    <col min="4864" max="4864" width="9.875" style="179" bestFit="1" customWidth="1"/>
    <col min="4865" max="4865" width="17.875" style="179" customWidth="1"/>
    <col min="4866" max="4866" width="8.375" style="179" bestFit="1" customWidth="1"/>
    <col min="4867" max="4867" width="11.25" style="179" bestFit="1" customWidth="1"/>
    <col min="4868" max="4868" width="10.75" style="179" bestFit="1" customWidth="1"/>
    <col min="4869" max="4869" width="10.25" style="179" customWidth="1"/>
    <col min="4870" max="4870" width="8.25" style="179" bestFit="1" customWidth="1"/>
    <col min="4871" max="4871" width="9.875" style="179" bestFit="1" customWidth="1"/>
    <col min="4872" max="4873" width="8.25" style="179" bestFit="1" customWidth="1"/>
    <col min="4874" max="4874" width="8.125" style="179" bestFit="1" customWidth="1"/>
    <col min="4875" max="5113" width="9" style="179"/>
    <col min="5114" max="5114" width="14.25" style="179" bestFit="1" customWidth="1"/>
    <col min="5115" max="5117" width="7.375" style="179" bestFit="1" customWidth="1"/>
    <col min="5118" max="5118" width="7.5" style="179" bestFit="1" customWidth="1"/>
    <col min="5119" max="5119" width="8.25" style="179" bestFit="1" customWidth="1"/>
    <col min="5120" max="5120" width="9.875" style="179" bestFit="1" customWidth="1"/>
    <col min="5121" max="5121" width="17.875" style="179" customWidth="1"/>
    <col min="5122" max="5122" width="8.375" style="179" bestFit="1" customWidth="1"/>
    <col min="5123" max="5123" width="11.25" style="179" bestFit="1" customWidth="1"/>
    <col min="5124" max="5124" width="10.75" style="179" bestFit="1" customWidth="1"/>
    <col min="5125" max="5125" width="10.25" style="179" customWidth="1"/>
    <col min="5126" max="5126" width="8.25" style="179" bestFit="1" customWidth="1"/>
    <col min="5127" max="5127" width="9.875" style="179" bestFit="1" customWidth="1"/>
    <col min="5128" max="5129" width="8.25" style="179" bestFit="1" customWidth="1"/>
    <col min="5130" max="5130" width="8.125" style="179" bestFit="1" customWidth="1"/>
    <col min="5131" max="5369" width="9" style="179"/>
    <col min="5370" max="5370" width="14.25" style="179" bestFit="1" customWidth="1"/>
    <col min="5371" max="5373" width="7.375" style="179" bestFit="1" customWidth="1"/>
    <col min="5374" max="5374" width="7.5" style="179" bestFit="1" customWidth="1"/>
    <col min="5375" max="5375" width="8.25" style="179" bestFit="1" customWidth="1"/>
    <col min="5376" max="5376" width="9.875" style="179" bestFit="1" customWidth="1"/>
    <col min="5377" max="5377" width="17.875" style="179" customWidth="1"/>
    <col min="5378" max="5378" width="8.375" style="179" bestFit="1" customWidth="1"/>
    <col min="5379" max="5379" width="11.25" style="179" bestFit="1" customWidth="1"/>
    <col min="5380" max="5380" width="10.75" style="179" bestFit="1" customWidth="1"/>
    <col min="5381" max="5381" width="10.25" style="179" customWidth="1"/>
    <col min="5382" max="5382" width="8.25" style="179" bestFit="1" customWidth="1"/>
    <col min="5383" max="5383" width="9.875" style="179" bestFit="1" customWidth="1"/>
    <col min="5384" max="5385" width="8.25" style="179" bestFit="1" customWidth="1"/>
    <col min="5386" max="5386" width="8.125" style="179" bestFit="1" customWidth="1"/>
    <col min="5387" max="5625" width="9" style="179"/>
    <col min="5626" max="5626" width="14.25" style="179" bestFit="1" customWidth="1"/>
    <col min="5627" max="5629" width="7.375" style="179" bestFit="1" customWidth="1"/>
    <col min="5630" max="5630" width="7.5" style="179" bestFit="1" customWidth="1"/>
    <col min="5631" max="5631" width="8.25" style="179" bestFit="1" customWidth="1"/>
    <col min="5632" max="5632" width="9.875" style="179" bestFit="1" customWidth="1"/>
    <col min="5633" max="5633" width="17.875" style="179" customWidth="1"/>
    <col min="5634" max="5634" width="8.375" style="179" bestFit="1" customWidth="1"/>
    <col min="5635" max="5635" width="11.25" style="179" bestFit="1" customWidth="1"/>
    <col min="5636" max="5636" width="10.75" style="179" bestFit="1" customWidth="1"/>
    <col min="5637" max="5637" width="10.25" style="179" customWidth="1"/>
    <col min="5638" max="5638" width="8.25" style="179" bestFit="1" customWidth="1"/>
    <col min="5639" max="5639" width="9.875" style="179" bestFit="1" customWidth="1"/>
    <col min="5640" max="5641" width="8.25" style="179" bestFit="1" customWidth="1"/>
    <col min="5642" max="5642" width="8.125" style="179" bestFit="1" customWidth="1"/>
    <col min="5643" max="5881" width="9" style="179"/>
    <col min="5882" max="5882" width="14.25" style="179" bestFit="1" customWidth="1"/>
    <col min="5883" max="5885" width="7.375" style="179" bestFit="1" customWidth="1"/>
    <col min="5886" max="5886" width="7.5" style="179" bestFit="1" customWidth="1"/>
    <col min="5887" max="5887" width="8.25" style="179" bestFit="1" customWidth="1"/>
    <col min="5888" max="5888" width="9.875" style="179" bestFit="1" customWidth="1"/>
    <col min="5889" max="5889" width="17.875" style="179" customWidth="1"/>
    <col min="5890" max="5890" width="8.375" style="179" bestFit="1" customWidth="1"/>
    <col min="5891" max="5891" width="11.25" style="179" bestFit="1" customWidth="1"/>
    <col min="5892" max="5892" width="10.75" style="179" bestFit="1" customWidth="1"/>
    <col min="5893" max="5893" width="10.25" style="179" customWidth="1"/>
    <col min="5894" max="5894" width="8.25" style="179" bestFit="1" customWidth="1"/>
    <col min="5895" max="5895" width="9.875" style="179" bestFit="1" customWidth="1"/>
    <col min="5896" max="5897" width="8.25" style="179" bestFit="1" customWidth="1"/>
    <col min="5898" max="5898" width="8.125" style="179" bestFit="1" customWidth="1"/>
    <col min="5899" max="6137" width="9" style="179"/>
    <col min="6138" max="6138" width="14.25" style="179" bestFit="1" customWidth="1"/>
    <col min="6139" max="6141" width="7.375" style="179" bestFit="1" customWidth="1"/>
    <col min="6142" max="6142" width="7.5" style="179" bestFit="1" customWidth="1"/>
    <col min="6143" max="6143" width="8.25" style="179" bestFit="1" customWidth="1"/>
    <col min="6144" max="6144" width="9.875" style="179" bestFit="1" customWidth="1"/>
    <col min="6145" max="6145" width="17.875" style="179" customWidth="1"/>
    <col min="6146" max="6146" width="8.375" style="179" bestFit="1" customWidth="1"/>
    <col min="6147" max="6147" width="11.25" style="179" bestFit="1" customWidth="1"/>
    <col min="6148" max="6148" width="10.75" style="179" bestFit="1" customWidth="1"/>
    <col min="6149" max="6149" width="10.25" style="179" customWidth="1"/>
    <col min="6150" max="6150" width="8.25" style="179" bestFit="1" customWidth="1"/>
    <col min="6151" max="6151" width="9.875" style="179" bestFit="1" customWidth="1"/>
    <col min="6152" max="6153" width="8.25" style="179" bestFit="1" customWidth="1"/>
    <col min="6154" max="6154" width="8.125" style="179" bestFit="1" customWidth="1"/>
    <col min="6155" max="6393" width="9" style="179"/>
    <col min="6394" max="6394" width="14.25" style="179" bestFit="1" customWidth="1"/>
    <col min="6395" max="6397" width="7.375" style="179" bestFit="1" customWidth="1"/>
    <col min="6398" max="6398" width="7.5" style="179" bestFit="1" customWidth="1"/>
    <col min="6399" max="6399" width="8.25" style="179" bestFit="1" customWidth="1"/>
    <col min="6400" max="6400" width="9.875" style="179" bestFit="1" customWidth="1"/>
    <col min="6401" max="6401" width="17.875" style="179" customWidth="1"/>
    <col min="6402" max="6402" width="8.375" style="179" bestFit="1" customWidth="1"/>
    <col min="6403" max="6403" width="11.25" style="179" bestFit="1" customWidth="1"/>
    <col min="6404" max="6404" width="10.75" style="179" bestFit="1" customWidth="1"/>
    <col min="6405" max="6405" width="10.25" style="179" customWidth="1"/>
    <col min="6406" max="6406" width="8.25" style="179" bestFit="1" customWidth="1"/>
    <col min="6407" max="6407" width="9.875" style="179" bestFit="1" customWidth="1"/>
    <col min="6408" max="6409" width="8.25" style="179" bestFit="1" customWidth="1"/>
    <col min="6410" max="6410" width="8.125" style="179" bestFit="1" customWidth="1"/>
    <col min="6411" max="6649" width="9" style="179"/>
    <col min="6650" max="6650" width="14.25" style="179" bestFit="1" customWidth="1"/>
    <col min="6651" max="6653" width="7.375" style="179" bestFit="1" customWidth="1"/>
    <col min="6654" max="6654" width="7.5" style="179" bestFit="1" customWidth="1"/>
    <col min="6655" max="6655" width="8.25" style="179" bestFit="1" customWidth="1"/>
    <col min="6656" max="6656" width="9.875" style="179" bestFit="1" customWidth="1"/>
    <col min="6657" max="6657" width="17.875" style="179" customWidth="1"/>
    <col min="6658" max="6658" width="8.375" style="179" bestFit="1" customWidth="1"/>
    <col min="6659" max="6659" width="11.25" style="179" bestFit="1" customWidth="1"/>
    <col min="6660" max="6660" width="10.75" style="179" bestFit="1" customWidth="1"/>
    <col min="6661" max="6661" width="10.25" style="179" customWidth="1"/>
    <col min="6662" max="6662" width="8.25" style="179" bestFit="1" customWidth="1"/>
    <col min="6663" max="6663" width="9.875" style="179" bestFit="1" customWidth="1"/>
    <col min="6664" max="6665" width="8.25" style="179" bestFit="1" customWidth="1"/>
    <col min="6666" max="6666" width="8.125" style="179" bestFit="1" customWidth="1"/>
    <col min="6667" max="6905" width="9" style="179"/>
    <col min="6906" max="6906" width="14.25" style="179" bestFit="1" customWidth="1"/>
    <col min="6907" max="6909" width="7.375" style="179" bestFit="1" customWidth="1"/>
    <col min="6910" max="6910" width="7.5" style="179" bestFit="1" customWidth="1"/>
    <col min="6911" max="6911" width="8.25" style="179" bestFit="1" customWidth="1"/>
    <col min="6912" max="6912" width="9.875" style="179" bestFit="1" customWidth="1"/>
    <col min="6913" max="6913" width="17.875" style="179" customWidth="1"/>
    <col min="6914" max="6914" width="8.375" style="179" bestFit="1" customWidth="1"/>
    <col min="6915" max="6915" width="11.25" style="179" bestFit="1" customWidth="1"/>
    <col min="6916" max="6916" width="10.75" style="179" bestFit="1" customWidth="1"/>
    <col min="6917" max="6917" width="10.25" style="179" customWidth="1"/>
    <col min="6918" max="6918" width="8.25" style="179" bestFit="1" customWidth="1"/>
    <col min="6919" max="6919" width="9.875" style="179" bestFit="1" customWidth="1"/>
    <col min="6920" max="6921" width="8.25" style="179" bestFit="1" customWidth="1"/>
    <col min="6922" max="6922" width="8.125" style="179" bestFit="1" customWidth="1"/>
    <col min="6923" max="7161" width="9" style="179"/>
    <col min="7162" max="7162" width="14.25" style="179" bestFit="1" customWidth="1"/>
    <col min="7163" max="7165" width="7.375" style="179" bestFit="1" customWidth="1"/>
    <col min="7166" max="7166" width="7.5" style="179" bestFit="1" customWidth="1"/>
    <col min="7167" max="7167" width="8.25" style="179" bestFit="1" customWidth="1"/>
    <col min="7168" max="7168" width="9.875" style="179" bestFit="1" customWidth="1"/>
    <col min="7169" max="7169" width="17.875" style="179" customWidth="1"/>
    <col min="7170" max="7170" width="8.375" style="179" bestFit="1" customWidth="1"/>
    <col min="7171" max="7171" width="11.25" style="179" bestFit="1" customWidth="1"/>
    <col min="7172" max="7172" width="10.75" style="179" bestFit="1" customWidth="1"/>
    <col min="7173" max="7173" width="10.25" style="179" customWidth="1"/>
    <col min="7174" max="7174" width="8.25" style="179" bestFit="1" customWidth="1"/>
    <col min="7175" max="7175" width="9.875" style="179" bestFit="1" customWidth="1"/>
    <col min="7176" max="7177" width="8.25" style="179" bestFit="1" customWidth="1"/>
    <col min="7178" max="7178" width="8.125" style="179" bestFit="1" customWidth="1"/>
    <col min="7179" max="7417" width="9" style="179"/>
    <col min="7418" max="7418" width="14.25" style="179" bestFit="1" customWidth="1"/>
    <col min="7419" max="7421" width="7.375" style="179" bestFit="1" customWidth="1"/>
    <col min="7422" max="7422" width="7.5" style="179" bestFit="1" customWidth="1"/>
    <col min="7423" max="7423" width="8.25" style="179" bestFit="1" customWidth="1"/>
    <col min="7424" max="7424" width="9.875" style="179" bestFit="1" customWidth="1"/>
    <col min="7425" max="7425" width="17.875" style="179" customWidth="1"/>
    <col min="7426" max="7426" width="8.375" style="179" bestFit="1" customWidth="1"/>
    <col min="7427" max="7427" width="11.25" style="179" bestFit="1" customWidth="1"/>
    <col min="7428" max="7428" width="10.75" style="179" bestFit="1" customWidth="1"/>
    <col min="7429" max="7429" width="10.25" style="179" customWidth="1"/>
    <col min="7430" max="7430" width="8.25" style="179" bestFit="1" customWidth="1"/>
    <col min="7431" max="7431" width="9.875" style="179" bestFit="1" customWidth="1"/>
    <col min="7432" max="7433" width="8.25" style="179" bestFit="1" customWidth="1"/>
    <col min="7434" max="7434" width="8.125" style="179" bestFit="1" customWidth="1"/>
    <col min="7435" max="7673" width="9" style="179"/>
    <col min="7674" max="7674" width="14.25" style="179" bestFit="1" customWidth="1"/>
    <col min="7675" max="7677" width="7.375" style="179" bestFit="1" customWidth="1"/>
    <col min="7678" max="7678" width="7.5" style="179" bestFit="1" customWidth="1"/>
    <col min="7679" max="7679" width="8.25" style="179" bestFit="1" customWidth="1"/>
    <col min="7680" max="7680" width="9.875" style="179" bestFit="1" customWidth="1"/>
    <col min="7681" max="7681" width="17.875" style="179" customWidth="1"/>
    <col min="7682" max="7682" width="8.375" style="179" bestFit="1" customWidth="1"/>
    <col min="7683" max="7683" width="11.25" style="179" bestFit="1" customWidth="1"/>
    <col min="7684" max="7684" width="10.75" style="179" bestFit="1" customWidth="1"/>
    <col min="7685" max="7685" width="10.25" style="179" customWidth="1"/>
    <col min="7686" max="7686" width="8.25" style="179" bestFit="1" customWidth="1"/>
    <col min="7687" max="7687" width="9.875" style="179" bestFit="1" customWidth="1"/>
    <col min="7688" max="7689" width="8.25" style="179" bestFit="1" customWidth="1"/>
    <col min="7690" max="7690" width="8.125" style="179" bestFit="1" customWidth="1"/>
    <col min="7691" max="7929" width="9" style="179"/>
    <col min="7930" max="7930" width="14.25" style="179" bestFit="1" customWidth="1"/>
    <col min="7931" max="7933" width="7.375" style="179" bestFit="1" customWidth="1"/>
    <col min="7934" max="7934" width="7.5" style="179" bestFit="1" customWidth="1"/>
    <col min="7935" max="7935" width="8.25" style="179" bestFit="1" customWidth="1"/>
    <col min="7936" max="7936" width="9.875" style="179" bestFit="1" customWidth="1"/>
    <col min="7937" max="7937" width="17.875" style="179" customWidth="1"/>
    <col min="7938" max="7938" width="8.375" style="179" bestFit="1" customWidth="1"/>
    <col min="7939" max="7939" width="11.25" style="179" bestFit="1" customWidth="1"/>
    <col min="7940" max="7940" width="10.75" style="179" bestFit="1" customWidth="1"/>
    <col min="7941" max="7941" width="10.25" style="179" customWidth="1"/>
    <col min="7942" max="7942" width="8.25" style="179" bestFit="1" customWidth="1"/>
    <col min="7943" max="7943" width="9.875" style="179" bestFit="1" customWidth="1"/>
    <col min="7944" max="7945" width="8.25" style="179" bestFit="1" customWidth="1"/>
    <col min="7946" max="7946" width="8.125" style="179" bestFit="1" customWidth="1"/>
    <col min="7947" max="8185" width="9" style="179"/>
    <col min="8186" max="8186" width="14.25" style="179" bestFit="1" customWidth="1"/>
    <col min="8187" max="8189" width="7.375" style="179" bestFit="1" customWidth="1"/>
    <col min="8190" max="8190" width="7.5" style="179" bestFit="1" customWidth="1"/>
    <col min="8191" max="8191" width="8.25" style="179" bestFit="1" customWidth="1"/>
    <col min="8192" max="8192" width="9.875" style="179" bestFit="1" customWidth="1"/>
    <col min="8193" max="8193" width="17.875" style="179" customWidth="1"/>
    <col min="8194" max="8194" width="8.375" style="179" bestFit="1" customWidth="1"/>
    <col min="8195" max="8195" width="11.25" style="179" bestFit="1" customWidth="1"/>
    <col min="8196" max="8196" width="10.75" style="179" bestFit="1" customWidth="1"/>
    <col min="8197" max="8197" width="10.25" style="179" customWidth="1"/>
    <col min="8198" max="8198" width="8.25" style="179" bestFit="1" customWidth="1"/>
    <col min="8199" max="8199" width="9.875" style="179" bestFit="1" customWidth="1"/>
    <col min="8200" max="8201" width="8.25" style="179" bestFit="1" customWidth="1"/>
    <col min="8202" max="8202" width="8.125" style="179" bestFit="1" customWidth="1"/>
    <col min="8203" max="8441" width="9" style="179"/>
    <col min="8442" max="8442" width="14.25" style="179" bestFit="1" customWidth="1"/>
    <col min="8443" max="8445" width="7.375" style="179" bestFit="1" customWidth="1"/>
    <col min="8446" max="8446" width="7.5" style="179" bestFit="1" customWidth="1"/>
    <col min="8447" max="8447" width="8.25" style="179" bestFit="1" customWidth="1"/>
    <col min="8448" max="8448" width="9.875" style="179" bestFit="1" customWidth="1"/>
    <col min="8449" max="8449" width="17.875" style="179" customWidth="1"/>
    <col min="8450" max="8450" width="8.375" style="179" bestFit="1" customWidth="1"/>
    <col min="8451" max="8451" width="11.25" style="179" bestFit="1" customWidth="1"/>
    <col min="8452" max="8452" width="10.75" style="179" bestFit="1" customWidth="1"/>
    <col min="8453" max="8453" width="10.25" style="179" customWidth="1"/>
    <col min="8454" max="8454" width="8.25" style="179" bestFit="1" customWidth="1"/>
    <col min="8455" max="8455" width="9.875" style="179" bestFit="1" customWidth="1"/>
    <col min="8456" max="8457" width="8.25" style="179" bestFit="1" customWidth="1"/>
    <col min="8458" max="8458" width="8.125" style="179" bestFit="1" customWidth="1"/>
    <col min="8459" max="8697" width="9" style="179"/>
    <col min="8698" max="8698" width="14.25" style="179" bestFit="1" customWidth="1"/>
    <col min="8699" max="8701" width="7.375" style="179" bestFit="1" customWidth="1"/>
    <col min="8702" max="8702" width="7.5" style="179" bestFit="1" customWidth="1"/>
    <col min="8703" max="8703" width="8.25" style="179" bestFit="1" customWidth="1"/>
    <col min="8704" max="8704" width="9.875" style="179" bestFit="1" customWidth="1"/>
    <col min="8705" max="8705" width="17.875" style="179" customWidth="1"/>
    <col min="8706" max="8706" width="8.375" style="179" bestFit="1" customWidth="1"/>
    <col min="8707" max="8707" width="11.25" style="179" bestFit="1" customWidth="1"/>
    <col min="8708" max="8708" width="10.75" style="179" bestFit="1" customWidth="1"/>
    <col min="8709" max="8709" width="10.25" style="179" customWidth="1"/>
    <col min="8710" max="8710" width="8.25" style="179" bestFit="1" customWidth="1"/>
    <col min="8711" max="8711" width="9.875" style="179" bestFit="1" customWidth="1"/>
    <col min="8712" max="8713" width="8.25" style="179" bestFit="1" customWidth="1"/>
    <col min="8714" max="8714" width="8.125" style="179" bestFit="1" customWidth="1"/>
    <col min="8715" max="8953" width="9" style="179"/>
    <col min="8954" max="8954" width="14.25" style="179" bestFit="1" customWidth="1"/>
    <col min="8955" max="8957" width="7.375" style="179" bestFit="1" customWidth="1"/>
    <col min="8958" max="8958" width="7.5" style="179" bestFit="1" customWidth="1"/>
    <col min="8959" max="8959" width="8.25" style="179" bestFit="1" customWidth="1"/>
    <col min="8960" max="8960" width="9.875" style="179" bestFit="1" customWidth="1"/>
    <col min="8961" max="8961" width="17.875" style="179" customWidth="1"/>
    <col min="8962" max="8962" width="8.375" style="179" bestFit="1" customWidth="1"/>
    <col min="8963" max="8963" width="11.25" style="179" bestFit="1" customWidth="1"/>
    <col min="8964" max="8964" width="10.75" style="179" bestFit="1" customWidth="1"/>
    <col min="8965" max="8965" width="10.25" style="179" customWidth="1"/>
    <col min="8966" max="8966" width="8.25" style="179" bestFit="1" customWidth="1"/>
    <col min="8967" max="8967" width="9.875" style="179" bestFit="1" customWidth="1"/>
    <col min="8968" max="8969" width="8.25" style="179" bestFit="1" customWidth="1"/>
    <col min="8970" max="8970" width="8.125" style="179" bestFit="1" customWidth="1"/>
    <col min="8971" max="9209" width="9" style="179"/>
    <col min="9210" max="9210" width="14.25" style="179" bestFit="1" customWidth="1"/>
    <col min="9211" max="9213" width="7.375" style="179" bestFit="1" customWidth="1"/>
    <col min="9214" max="9214" width="7.5" style="179" bestFit="1" customWidth="1"/>
    <col min="9215" max="9215" width="8.25" style="179" bestFit="1" customWidth="1"/>
    <col min="9216" max="9216" width="9.875" style="179" bestFit="1" customWidth="1"/>
    <col min="9217" max="9217" width="17.875" style="179" customWidth="1"/>
    <col min="9218" max="9218" width="8.375" style="179" bestFit="1" customWidth="1"/>
    <col min="9219" max="9219" width="11.25" style="179" bestFit="1" customWidth="1"/>
    <col min="9220" max="9220" width="10.75" style="179" bestFit="1" customWidth="1"/>
    <col min="9221" max="9221" width="10.25" style="179" customWidth="1"/>
    <col min="9222" max="9222" width="8.25" style="179" bestFit="1" customWidth="1"/>
    <col min="9223" max="9223" width="9.875" style="179" bestFit="1" customWidth="1"/>
    <col min="9224" max="9225" width="8.25" style="179" bestFit="1" customWidth="1"/>
    <col min="9226" max="9226" width="8.125" style="179" bestFit="1" customWidth="1"/>
    <col min="9227" max="9465" width="9" style="179"/>
    <col min="9466" max="9466" width="14.25" style="179" bestFit="1" customWidth="1"/>
    <col min="9467" max="9469" width="7.375" style="179" bestFit="1" customWidth="1"/>
    <col min="9470" max="9470" width="7.5" style="179" bestFit="1" customWidth="1"/>
    <col min="9471" max="9471" width="8.25" style="179" bestFit="1" customWidth="1"/>
    <col min="9472" max="9472" width="9.875" style="179" bestFit="1" customWidth="1"/>
    <col min="9473" max="9473" width="17.875" style="179" customWidth="1"/>
    <col min="9474" max="9474" width="8.375" style="179" bestFit="1" customWidth="1"/>
    <col min="9475" max="9475" width="11.25" style="179" bestFit="1" customWidth="1"/>
    <col min="9476" max="9476" width="10.75" style="179" bestFit="1" customWidth="1"/>
    <col min="9477" max="9477" width="10.25" style="179" customWidth="1"/>
    <col min="9478" max="9478" width="8.25" style="179" bestFit="1" customWidth="1"/>
    <col min="9479" max="9479" width="9.875" style="179" bestFit="1" customWidth="1"/>
    <col min="9480" max="9481" width="8.25" style="179" bestFit="1" customWidth="1"/>
    <col min="9482" max="9482" width="8.125" style="179" bestFit="1" customWidth="1"/>
    <col min="9483" max="9721" width="9" style="179"/>
    <col min="9722" max="9722" width="14.25" style="179" bestFit="1" customWidth="1"/>
    <col min="9723" max="9725" width="7.375" style="179" bestFit="1" customWidth="1"/>
    <col min="9726" max="9726" width="7.5" style="179" bestFit="1" customWidth="1"/>
    <col min="9727" max="9727" width="8.25" style="179" bestFit="1" customWidth="1"/>
    <col min="9728" max="9728" width="9.875" style="179" bestFit="1" customWidth="1"/>
    <col min="9729" max="9729" width="17.875" style="179" customWidth="1"/>
    <col min="9730" max="9730" width="8.375" style="179" bestFit="1" customWidth="1"/>
    <col min="9731" max="9731" width="11.25" style="179" bestFit="1" customWidth="1"/>
    <col min="9732" max="9732" width="10.75" style="179" bestFit="1" customWidth="1"/>
    <col min="9733" max="9733" width="10.25" style="179" customWidth="1"/>
    <col min="9734" max="9734" width="8.25" style="179" bestFit="1" customWidth="1"/>
    <col min="9735" max="9735" width="9.875" style="179" bestFit="1" customWidth="1"/>
    <col min="9736" max="9737" width="8.25" style="179" bestFit="1" customWidth="1"/>
    <col min="9738" max="9738" width="8.125" style="179" bestFit="1" customWidth="1"/>
    <col min="9739" max="9977" width="9" style="179"/>
    <col min="9978" max="9978" width="14.25" style="179" bestFit="1" customWidth="1"/>
    <col min="9979" max="9981" width="7.375" style="179" bestFit="1" customWidth="1"/>
    <col min="9982" max="9982" width="7.5" style="179" bestFit="1" customWidth="1"/>
    <col min="9983" max="9983" width="8.25" style="179" bestFit="1" customWidth="1"/>
    <col min="9984" max="9984" width="9.875" style="179" bestFit="1" customWidth="1"/>
    <col min="9985" max="9985" width="17.875" style="179" customWidth="1"/>
    <col min="9986" max="9986" width="8.375" style="179" bestFit="1" customWidth="1"/>
    <col min="9987" max="9987" width="11.25" style="179" bestFit="1" customWidth="1"/>
    <col min="9988" max="9988" width="10.75" style="179" bestFit="1" customWidth="1"/>
    <col min="9989" max="9989" width="10.25" style="179" customWidth="1"/>
    <col min="9990" max="9990" width="8.25" style="179" bestFit="1" customWidth="1"/>
    <col min="9991" max="9991" width="9.875" style="179" bestFit="1" customWidth="1"/>
    <col min="9992" max="9993" width="8.25" style="179" bestFit="1" customWidth="1"/>
    <col min="9994" max="9994" width="8.125" style="179" bestFit="1" customWidth="1"/>
    <col min="9995" max="10233" width="9" style="179"/>
    <col min="10234" max="10234" width="14.25" style="179" bestFit="1" customWidth="1"/>
    <col min="10235" max="10237" width="7.375" style="179" bestFit="1" customWidth="1"/>
    <col min="10238" max="10238" width="7.5" style="179" bestFit="1" customWidth="1"/>
    <col min="10239" max="10239" width="8.25" style="179" bestFit="1" customWidth="1"/>
    <col min="10240" max="10240" width="9.875" style="179" bestFit="1" customWidth="1"/>
    <col min="10241" max="10241" width="17.875" style="179" customWidth="1"/>
    <col min="10242" max="10242" width="8.375" style="179" bestFit="1" customWidth="1"/>
    <col min="10243" max="10243" width="11.25" style="179" bestFit="1" customWidth="1"/>
    <col min="10244" max="10244" width="10.75" style="179" bestFit="1" customWidth="1"/>
    <col min="10245" max="10245" width="10.25" style="179" customWidth="1"/>
    <col min="10246" max="10246" width="8.25" style="179" bestFit="1" customWidth="1"/>
    <col min="10247" max="10247" width="9.875" style="179" bestFit="1" customWidth="1"/>
    <col min="10248" max="10249" width="8.25" style="179" bestFit="1" customWidth="1"/>
    <col min="10250" max="10250" width="8.125" style="179" bestFit="1" customWidth="1"/>
    <col min="10251" max="10489" width="9" style="179"/>
    <col min="10490" max="10490" width="14.25" style="179" bestFit="1" customWidth="1"/>
    <col min="10491" max="10493" width="7.375" style="179" bestFit="1" customWidth="1"/>
    <col min="10494" max="10494" width="7.5" style="179" bestFit="1" customWidth="1"/>
    <col min="10495" max="10495" width="8.25" style="179" bestFit="1" customWidth="1"/>
    <col min="10496" max="10496" width="9.875" style="179" bestFit="1" customWidth="1"/>
    <col min="10497" max="10497" width="17.875" style="179" customWidth="1"/>
    <col min="10498" max="10498" width="8.375" style="179" bestFit="1" customWidth="1"/>
    <col min="10499" max="10499" width="11.25" style="179" bestFit="1" customWidth="1"/>
    <col min="10500" max="10500" width="10.75" style="179" bestFit="1" customWidth="1"/>
    <col min="10501" max="10501" width="10.25" style="179" customWidth="1"/>
    <col min="10502" max="10502" width="8.25" style="179" bestFit="1" customWidth="1"/>
    <col min="10503" max="10503" width="9.875" style="179" bestFit="1" customWidth="1"/>
    <col min="10504" max="10505" width="8.25" style="179" bestFit="1" customWidth="1"/>
    <col min="10506" max="10506" width="8.125" style="179" bestFit="1" customWidth="1"/>
    <col min="10507" max="10745" width="9" style="179"/>
    <col min="10746" max="10746" width="14.25" style="179" bestFit="1" customWidth="1"/>
    <col min="10747" max="10749" width="7.375" style="179" bestFit="1" customWidth="1"/>
    <col min="10750" max="10750" width="7.5" style="179" bestFit="1" customWidth="1"/>
    <col min="10751" max="10751" width="8.25" style="179" bestFit="1" customWidth="1"/>
    <col min="10752" max="10752" width="9.875" style="179" bestFit="1" customWidth="1"/>
    <col min="10753" max="10753" width="17.875" style="179" customWidth="1"/>
    <col min="10754" max="10754" width="8.375" style="179" bestFit="1" customWidth="1"/>
    <col min="10755" max="10755" width="11.25" style="179" bestFit="1" customWidth="1"/>
    <col min="10756" max="10756" width="10.75" style="179" bestFit="1" customWidth="1"/>
    <col min="10757" max="10757" width="10.25" style="179" customWidth="1"/>
    <col min="10758" max="10758" width="8.25" style="179" bestFit="1" customWidth="1"/>
    <col min="10759" max="10759" width="9.875" style="179" bestFit="1" customWidth="1"/>
    <col min="10760" max="10761" width="8.25" style="179" bestFit="1" customWidth="1"/>
    <col min="10762" max="10762" width="8.125" style="179" bestFit="1" customWidth="1"/>
    <col min="10763" max="11001" width="9" style="179"/>
    <col min="11002" max="11002" width="14.25" style="179" bestFit="1" customWidth="1"/>
    <col min="11003" max="11005" width="7.375" style="179" bestFit="1" customWidth="1"/>
    <col min="11006" max="11006" width="7.5" style="179" bestFit="1" customWidth="1"/>
    <col min="11007" max="11007" width="8.25" style="179" bestFit="1" customWidth="1"/>
    <col min="11008" max="11008" width="9.875" style="179" bestFit="1" customWidth="1"/>
    <col min="11009" max="11009" width="17.875" style="179" customWidth="1"/>
    <col min="11010" max="11010" width="8.375" style="179" bestFit="1" customWidth="1"/>
    <col min="11011" max="11011" width="11.25" style="179" bestFit="1" customWidth="1"/>
    <col min="11012" max="11012" width="10.75" style="179" bestFit="1" customWidth="1"/>
    <col min="11013" max="11013" width="10.25" style="179" customWidth="1"/>
    <col min="11014" max="11014" width="8.25" style="179" bestFit="1" customWidth="1"/>
    <col min="11015" max="11015" width="9.875" style="179" bestFit="1" customWidth="1"/>
    <col min="11016" max="11017" width="8.25" style="179" bestFit="1" customWidth="1"/>
    <col min="11018" max="11018" width="8.125" style="179" bestFit="1" customWidth="1"/>
    <col min="11019" max="11257" width="9" style="179"/>
    <col min="11258" max="11258" width="14.25" style="179" bestFit="1" customWidth="1"/>
    <col min="11259" max="11261" width="7.375" style="179" bestFit="1" customWidth="1"/>
    <col min="11262" max="11262" width="7.5" style="179" bestFit="1" customWidth="1"/>
    <col min="11263" max="11263" width="8.25" style="179" bestFit="1" customWidth="1"/>
    <col min="11264" max="11264" width="9.875" style="179" bestFit="1" customWidth="1"/>
    <col min="11265" max="11265" width="17.875" style="179" customWidth="1"/>
    <col min="11266" max="11266" width="8.375" style="179" bestFit="1" customWidth="1"/>
    <col min="11267" max="11267" width="11.25" style="179" bestFit="1" customWidth="1"/>
    <col min="11268" max="11268" width="10.75" style="179" bestFit="1" customWidth="1"/>
    <col min="11269" max="11269" width="10.25" style="179" customWidth="1"/>
    <col min="11270" max="11270" width="8.25" style="179" bestFit="1" customWidth="1"/>
    <col min="11271" max="11271" width="9.875" style="179" bestFit="1" customWidth="1"/>
    <col min="11272" max="11273" width="8.25" style="179" bestFit="1" customWidth="1"/>
    <col min="11274" max="11274" width="8.125" style="179" bestFit="1" customWidth="1"/>
    <col min="11275" max="11513" width="9" style="179"/>
    <col min="11514" max="11514" width="14.25" style="179" bestFit="1" customWidth="1"/>
    <col min="11515" max="11517" width="7.375" style="179" bestFit="1" customWidth="1"/>
    <col min="11518" max="11518" width="7.5" style="179" bestFit="1" customWidth="1"/>
    <col min="11519" max="11519" width="8.25" style="179" bestFit="1" customWidth="1"/>
    <col min="11520" max="11520" width="9.875" style="179" bestFit="1" customWidth="1"/>
    <col min="11521" max="11521" width="17.875" style="179" customWidth="1"/>
    <col min="11522" max="11522" width="8.375" style="179" bestFit="1" customWidth="1"/>
    <col min="11523" max="11523" width="11.25" style="179" bestFit="1" customWidth="1"/>
    <col min="11524" max="11524" width="10.75" style="179" bestFit="1" customWidth="1"/>
    <col min="11525" max="11525" width="10.25" style="179" customWidth="1"/>
    <col min="11526" max="11526" width="8.25" style="179" bestFit="1" customWidth="1"/>
    <col min="11527" max="11527" width="9.875" style="179" bestFit="1" customWidth="1"/>
    <col min="11528" max="11529" width="8.25" style="179" bestFit="1" customWidth="1"/>
    <col min="11530" max="11530" width="8.125" style="179" bestFit="1" customWidth="1"/>
    <col min="11531" max="11769" width="9" style="179"/>
    <col min="11770" max="11770" width="14.25" style="179" bestFit="1" customWidth="1"/>
    <col min="11771" max="11773" width="7.375" style="179" bestFit="1" customWidth="1"/>
    <col min="11774" max="11774" width="7.5" style="179" bestFit="1" customWidth="1"/>
    <col min="11775" max="11775" width="8.25" style="179" bestFit="1" customWidth="1"/>
    <col min="11776" max="11776" width="9.875" style="179" bestFit="1" customWidth="1"/>
    <col min="11777" max="11777" width="17.875" style="179" customWidth="1"/>
    <col min="11778" max="11778" width="8.375" style="179" bestFit="1" customWidth="1"/>
    <col min="11779" max="11779" width="11.25" style="179" bestFit="1" customWidth="1"/>
    <col min="11780" max="11780" width="10.75" style="179" bestFit="1" customWidth="1"/>
    <col min="11781" max="11781" width="10.25" style="179" customWidth="1"/>
    <col min="11782" max="11782" width="8.25" style="179" bestFit="1" customWidth="1"/>
    <col min="11783" max="11783" width="9.875" style="179" bestFit="1" customWidth="1"/>
    <col min="11784" max="11785" width="8.25" style="179" bestFit="1" customWidth="1"/>
    <col min="11786" max="11786" width="8.125" style="179" bestFit="1" customWidth="1"/>
    <col min="11787" max="12025" width="9" style="179"/>
    <col min="12026" max="12026" width="14.25" style="179" bestFit="1" customWidth="1"/>
    <col min="12027" max="12029" width="7.375" style="179" bestFit="1" customWidth="1"/>
    <col min="12030" max="12030" width="7.5" style="179" bestFit="1" customWidth="1"/>
    <col min="12031" max="12031" width="8.25" style="179" bestFit="1" customWidth="1"/>
    <col min="12032" max="12032" width="9.875" style="179" bestFit="1" customWidth="1"/>
    <col min="12033" max="12033" width="17.875" style="179" customWidth="1"/>
    <col min="12034" max="12034" width="8.375" style="179" bestFit="1" customWidth="1"/>
    <col min="12035" max="12035" width="11.25" style="179" bestFit="1" customWidth="1"/>
    <col min="12036" max="12036" width="10.75" style="179" bestFit="1" customWidth="1"/>
    <col min="12037" max="12037" width="10.25" style="179" customWidth="1"/>
    <col min="12038" max="12038" width="8.25" style="179" bestFit="1" customWidth="1"/>
    <col min="12039" max="12039" width="9.875" style="179" bestFit="1" customWidth="1"/>
    <col min="12040" max="12041" width="8.25" style="179" bestFit="1" customWidth="1"/>
    <col min="12042" max="12042" width="8.125" style="179" bestFit="1" customWidth="1"/>
    <col min="12043" max="12281" width="9" style="179"/>
    <col min="12282" max="12282" width="14.25" style="179" bestFit="1" customWidth="1"/>
    <col min="12283" max="12285" width="7.375" style="179" bestFit="1" customWidth="1"/>
    <col min="12286" max="12286" width="7.5" style="179" bestFit="1" customWidth="1"/>
    <col min="12287" max="12287" width="8.25" style="179" bestFit="1" customWidth="1"/>
    <col min="12288" max="12288" width="9.875" style="179" bestFit="1" customWidth="1"/>
    <col min="12289" max="12289" width="17.875" style="179" customWidth="1"/>
    <col min="12290" max="12290" width="8.375" style="179" bestFit="1" customWidth="1"/>
    <col min="12291" max="12291" width="11.25" style="179" bestFit="1" customWidth="1"/>
    <col min="12292" max="12292" width="10.75" style="179" bestFit="1" customWidth="1"/>
    <col min="12293" max="12293" width="10.25" style="179" customWidth="1"/>
    <col min="12294" max="12294" width="8.25" style="179" bestFit="1" customWidth="1"/>
    <col min="12295" max="12295" width="9.875" style="179" bestFit="1" customWidth="1"/>
    <col min="12296" max="12297" width="8.25" style="179" bestFit="1" customWidth="1"/>
    <col min="12298" max="12298" width="8.125" style="179" bestFit="1" customWidth="1"/>
    <col min="12299" max="12537" width="9" style="179"/>
    <col min="12538" max="12538" width="14.25" style="179" bestFit="1" customWidth="1"/>
    <col min="12539" max="12541" width="7.375" style="179" bestFit="1" customWidth="1"/>
    <col min="12542" max="12542" width="7.5" style="179" bestFit="1" customWidth="1"/>
    <col min="12543" max="12543" width="8.25" style="179" bestFit="1" customWidth="1"/>
    <col min="12544" max="12544" width="9.875" style="179" bestFit="1" customWidth="1"/>
    <col min="12545" max="12545" width="17.875" style="179" customWidth="1"/>
    <col min="12546" max="12546" width="8.375" style="179" bestFit="1" customWidth="1"/>
    <col min="12547" max="12547" width="11.25" style="179" bestFit="1" customWidth="1"/>
    <col min="12548" max="12548" width="10.75" style="179" bestFit="1" customWidth="1"/>
    <col min="12549" max="12549" width="10.25" style="179" customWidth="1"/>
    <col min="12550" max="12550" width="8.25" style="179" bestFit="1" customWidth="1"/>
    <col min="12551" max="12551" width="9.875" style="179" bestFit="1" customWidth="1"/>
    <col min="12552" max="12553" width="8.25" style="179" bestFit="1" customWidth="1"/>
    <col min="12554" max="12554" width="8.125" style="179" bestFit="1" customWidth="1"/>
    <col min="12555" max="12793" width="9" style="179"/>
    <col min="12794" max="12794" width="14.25" style="179" bestFit="1" customWidth="1"/>
    <col min="12795" max="12797" width="7.375" style="179" bestFit="1" customWidth="1"/>
    <col min="12798" max="12798" width="7.5" style="179" bestFit="1" customWidth="1"/>
    <col min="12799" max="12799" width="8.25" style="179" bestFit="1" customWidth="1"/>
    <col min="12800" max="12800" width="9.875" style="179" bestFit="1" customWidth="1"/>
    <col min="12801" max="12801" width="17.875" style="179" customWidth="1"/>
    <col min="12802" max="12802" width="8.375" style="179" bestFit="1" customWidth="1"/>
    <col min="12803" max="12803" width="11.25" style="179" bestFit="1" customWidth="1"/>
    <col min="12804" max="12804" width="10.75" style="179" bestFit="1" customWidth="1"/>
    <col min="12805" max="12805" width="10.25" style="179" customWidth="1"/>
    <col min="12806" max="12806" width="8.25" style="179" bestFit="1" customWidth="1"/>
    <col min="12807" max="12807" width="9.875" style="179" bestFit="1" customWidth="1"/>
    <col min="12808" max="12809" width="8.25" style="179" bestFit="1" customWidth="1"/>
    <col min="12810" max="12810" width="8.125" style="179" bestFit="1" customWidth="1"/>
    <col min="12811" max="13049" width="9" style="179"/>
    <col min="13050" max="13050" width="14.25" style="179" bestFit="1" customWidth="1"/>
    <col min="13051" max="13053" width="7.375" style="179" bestFit="1" customWidth="1"/>
    <col min="13054" max="13054" width="7.5" style="179" bestFit="1" customWidth="1"/>
    <col min="13055" max="13055" width="8.25" style="179" bestFit="1" customWidth="1"/>
    <col min="13056" max="13056" width="9.875" style="179" bestFit="1" customWidth="1"/>
    <col min="13057" max="13057" width="17.875" style="179" customWidth="1"/>
    <col min="13058" max="13058" width="8.375" style="179" bestFit="1" customWidth="1"/>
    <col min="13059" max="13059" width="11.25" style="179" bestFit="1" customWidth="1"/>
    <col min="13060" max="13060" width="10.75" style="179" bestFit="1" customWidth="1"/>
    <col min="13061" max="13061" width="10.25" style="179" customWidth="1"/>
    <col min="13062" max="13062" width="8.25" style="179" bestFit="1" customWidth="1"/>
    <col min="13063" max="13063" width="9.875" style="179" bestFit="1" customWidth="1"/>
    <col min="13064" max="13065" width="8.25" style="179" bestFit="1" customWidth="1"/>
    <col min="13066" max="13066" width="8.125" style="179" bestFit="1" customWidth="1"/>
    <col min="13067" max="13305" width="9" style="179"/>
    <col min="13306" max="13306" width="14.25" style="179" bestFit="1" customWidth="1"/>
    <col min="13307" max="13309" width="7.375" style="179" bestFit="1" customWidth="1"/>
    <col min="13310" max="13310" width="7.5" style="179" bestFit="1" customWidth="1"/>
    <col min="13311" max="13311" width="8.25" style="179" bestFit="1" customWidth="1"/>
    <col min="13312" max="13312" width="9.875" style="179" bestFit="1" customWidth="1"/>
    <col min="13313" max="13313" width="17.875" style="179" customWidth="1"/>
    <col min="13314" max="13314" width="8.375" style="179" bestFit="1" customWidth="1"/>
    <col min="13315" max="13315" width="11.25" style="179" bestFit="1" customWidth="1"/>
    <col min="13316" max="13316" width="10.75" style="179" bestFit="1" customWidth="1"/>
    <col min="13317" max="13317" width="10.25" style="179" customWidth="1"/>
    <col min="13318" max="13318" width="8.25" style="179" bestFit="1" customWidth="1"/>
    <col min="13319" max="13319" width="9.875" style="179" bestFit="1" customWidth="1"/>
    <col min="13320" max="13321" width="8.25" style="179" bestFit="1" customWidth="1"/>
    <col min="13322" max="13322" width="8.125" style="179" bestFit="1" customWidth="1"/>
    <col min="13323" max="13561" width="9" style="179"/>
    <col min="13562" max="13562" width="14.25" style="179" bestFit="1" customWidth="1"/>
    <col min="13563" max="13565" width="7.375" style="179" bestFit="1" customWidth="1"/>
    <col min="13566" max="13566" width="7.5" style="179" bestFit="1" customWidth="1"/>
    <col min="13567" max="13567" width="8.25" style="179" bestFit="1" customWidth="1"/>
    <col min="13568" max="13568" width="9.875" style="179" bestFit="1" customWidth="1"/>
    <col min="13569" max="13569" width="17.875" style="179" customWidth="1"/>
    <col min="13570" max="13570" width="8.375" style="179" bestFit="1" customWidth="1"/>
    <col min="13571" max="13571" width="11.25" style="179" bestFit="1" customWidth="1"/>
    <col min="13572" max="13572" width="10.75" style="179" bestFit="1" customWidth="1"/>
    <col min="13573" max="13573" width="10.25" style="179" customWidth="1"/>
    <col min="13574" max="13574" width="8.25" style="179" bestFit="1" customWidth="1"/>
    <col min="13575" max="13575" width="9.875" style="179" bestFit="1" customWidth="1"/>
    <col min="13576" max="13577" width="8.25" style="179" bestFit="1" customWidth="1"/>
    <col min="13578" max="13578" width="8.125" style="179" bestFit="1" customWidth="1"/>
    <col min="13579" max="13817" width="9" style="179"/>
    <col min="13818" max="13818" width="14.25" style="179" bestFit="1" customWidth="1"/>
    <col min="13819" max="13821" width="7.375" style="179" bestFit="1" customWidth="1"/>
    <col min="13822" max="13822" width="7.5" style="179" bestFit="1" customWidth="1"/>
    <col min="13823" max="13823" width="8.25" style="179" bestFit="1" customWidth="1"/>
    <col min="13824" max="13824" width="9.875" style="179" bestFit="1" customWidth="1"/>
    <col min="13825" max="13825" width="17.875" style="179" customWidth="1"/>
    <col min="13826" max="13826" width="8.375" style="179" bestFit="1" customWidth="1"/>
    <col min="13827" max="13827" width="11.25" style="179" bestFit="1" customWidth="1"/>
    <col min="13828" max="13828" width="10.75" style="179" bestFit="1" customWidth="1"/>
    <col min="13829" max="13829" width="10.25" style="179" customWidth="1"/>
    <col min="13830" max="13830" width="8.25" style="179" bestFit="1" customWidth="1"/>
    <col min="13831" max="13831" width="9.875" style="179" bestFit="1" customWidth="1"/>
    <col min="13832" max="13833" width="8.25" style="179" bestFit="1" customWidth="1"/>
    <col min="13834" max="13834" width="8.125" style="179" bestFit="1" customWidth="1"/>
    <col min="13835" max="14073" width="9" style="179"/>
    <col min="14074" max="14074" width="14.25" style="179" bestFit="1" customWidth="1"/>
    <col min="14075" max="14077" width="7.375" style="179" bestFit="1" customWidth="1"/>
    <col min="14078" max="14078" width="7.5" style="179" bestFit="1" customWidth="1"/>
    <col min="14079" max="14079" width="8.25" style="179" bestFit="1" customWidth="1"/>
    <col min="14080" max="14080" width="9.875" style="179" bestFit="1" customWidth="1"/>
    <col min="14081" max="14081" width="17.875" style="179" customWidth="1"/>
    <col min="14082" max="14082" width="8.375" style="179" bestFit="1" customWidth="1"/>
    <col min="14083" max="14083" width="11.25" style="179" bestFit="1" customWidth="1"/>
    <col min="14084" max="14084" width="10.75" style="179" bestFit="1" customWidth="1"/>
    <col min="14085" max="14085" width="10.25" style="179" customWidth="1"/>
    <col min="14086" max="14086" width="8.25" style="179" bestFit="1" customWidth="1"/>
    <col min="14087" max="14087" width="9.875" style="179" bestFit="1" customWidth="1"/>
    <col min="14088" max="14089" width="8.25" style="179" bestFit="1" customWidth="1"/>
    <col min="14090" max="14090" width="8.125" style="179" bestFit="1" customWidth="1"/>
    <col min="14091" max="14329" width="9" style="179"/>
    <col min="14330" max="14330" width="14.25" style="179" bestFit="1" customWidth="1"/>
    <col min="14331" max="14333" width="7.375" style="179" bestFit="1" customWidth="1"/>
    <col min="14334" max="14334" width="7.5" style="179" bestFit="1" customWidth="1"/>
    <col min="14335" max="14335" width="8.25" style="179" bestFit="1" customWidth="1"/>
    <col min="14336" max="14336" width="9.875" style="179" bestFit="1" customWidth="1"/>
    <col min="14337" max="14337" width="17.875" style="179" customWidth="1"/>
    <col min="14338" max="14338" width="8.375" style="179" bestFit="1" customWidth="1"/>
    <col min="14339" max="14339" width="11.25" style="179" bestFit="1" customWidth="1"/>
    <col min="14340" max="14340" width="10.75" style="179" bestFit="1" customWidth="1"/>
    <col min="14341" max="14341" width="10.25" style="179" customWidth="1"/>
    <col min="14342" max="14342" width="8.25" style="179" bestFit="1" customWidth="1"/>
    <col min="14343" max="14343" width="9.875" style="179" bestFit="1" customWidth="1"/>
    <col min="14344" max="14345" width="8.25" style="179" bestFit="1" customWidth="1"/>
    <col min="14346" max="14346" width="8.125" style="179" bestFit="1" customWidth="1"/>
    <col min="14347" max="14585" width="9" style="179"/>
    <col min="14586" max="14586" width="14.25" style="179" bestFit="1" customWidth="1"/>
    <col min="14587" max="14589" width="7.375" style="179" bestFit="1" customWidth="1"/>
    <col min="14590" max="14590" width="7.5" style="179" bestFit="1" customWidth="1"/>
    <col min="14591" max="14591" width="8.25" style="179" bestFit="1" customWidth="1"/>
    <col min="14592" max="14592" width="9.875" style="179" bestFit="1" customWidth="1"/>
    <col min="14593" max="14593" width="17.875" style="179" customWidth="1"/>
    <col min="14594" max="14594" width="8.375" style="179" bestFit="1" customWidth="1"/>
    <col min="14595" max="14595" width="11.25" style="179" bestFit="1" customWidth="1"/>
    <col min="14596" max="14596" width="10.75" style="179" bestFit="1" customWidth="1"/>
    <col min="14597" max="14597" width="10.25" style="179" customWidth="1"/>
    <col min="14598" max="14598" width="8.25" style="179" bestFit="1" customWidth="1"/>
    <col min="14599" max="14599" width="9.875" style="179" bestFit="1" customWidth="1"/>
    <col min="14600" max="14601" width="8.25" style="179" bestFit="1" customWidth="1"/>
    <col min="14602" max="14602" width="8.125" style="179" bestFit="1" customWidth="1"/>
    <col min="14603" max="14841" width="9" style="179"/>
    <col min="14842" max="14842" width="14.25" style="179" bestFit="1" customWidth="1"/>
    <col min="14843" max="14845" width="7.375" style="179" bestFit="1" customWidth="1"/>
    <col min="14846" max="14846" width="7.5" style="179" bestFit="1" customWidth="1"/>
    <col min="14847" max="14847" width="8.25" style="179" bestFit="1" customWidth="1"/>
    <col min="14848" max="14848" width="9.875" style="179" bestFit="1" customWidth="1"/>
    <col min="14849" max="14849" width="17.875" style="179" customWidth="1"/>
    <col min="14850" max="14850" width="8.375" style="179" bestFit="1" customWidth="1"/>
    <col min="14851" max="14851" width="11.25" style="179" bestFit="1" customWidth="1"/>
    <col min="14852" max="14852" width="10.75" style="179" bestFit="1" customWidth="1"/>
    <col min="14853" max="14853" width="10.25" style="179" customWidth="1"/>
    <col min="14854" max="14854" width="8.25" style="179" bestFit="1" customWidth="1"/>
    <col min="14855" max="14855" width="9.875" style="179" bestFit="1" customWidth="1"/>
    <col min="14856" max="14857" width="8.25" style="179" bestFit="1" customWidth="1"/>
    <col min="14858" max="14858" width="8.125" style="179" bestFit="1" customWidth="1"/>
    <col min="14859" max="15097" width="9" style="179"/>
    <col min="15098" max="15098" width="14.25" style="179" bestFit="1" customWidth="1"/>
    <col min="15099" max="15101" width="7.375" style="179" bestFit="1" customWidth="1"/>
    <col min="15102" max="15102" width="7.5" style="179" bestFit="1" customWidth="1"/>
    <col min="15103" max="15103" width="8.25" style="179" bestFit="1" customWidth="1"/>
    <col min="15104" max="15104" width="9.875" style="179" bestFit="1" customWidth="1"/>
    <col min="15105" max="15105" width="17.875" style="179" customWidth="1"/>
    <col min="15106" max="15106" width="8.375" style="179" bestFit="1" customWidth="1"/>
    <col min="15107" max="15107" width="11.25" style="179" bestFit="1" customWidth="1"/>
    <col min="15108" max="15108" width="10.75" style="179" bestFit="1" customWidth="1"/>
    <col min="15109" max="15109" width="10.25" style="179" customWidth="1"/>
    <col min="15110" max="15110" width="8.25" style="179" bestFit="1" customWidth="1"/>
    <col min="15111" max="15111" width="9.875" style="179" bestFit="1" customWidth="1"/>
    <col min="15112" max="15113" width="8.25" style="179" bestFit="1" customWidth="1"/>
    <col min="15114" max="15114" width="8.125" style="179" bestFit="1" customWidth="1"/>
    <col min="15115" max="15353" width="9" style="179"/>
    <col min="15354" max="15354" width="14.25" style="179" bestFit="1" customWidth="1"/>
    <col min="15355" max="15357" width="7.375" style="179" bestFit="1" customWidth="1"/>
    <col min="15358" max="15358" width="7.5" style="179" bestFit="1" customWidth="1"/>
    <col min="15359" max="15359" width="8.25" style="179" bestFit="1" customWidth="1"/>
    <col min="15360" max="15360" width="9.875" style="179" bestFit="1" customWidth="1"/>
    <col min="15361" max="15361" width="17.875" style="179" customWidth="1"/>
    <col min="15362" max="15362" width="8.375" style="179" bestFit="1" customWidth="1"/>
    <col min="15363" max="15363" width="11.25" style="179" bestFit="1" customWidth="1"/>
    <col min="15364" max="15364" width="10.75" style="179" bestFit="1" customWidth="1"/>
    <col min="15365" max="15365" width="10.25" style="179" customWidth="1"/>
    <col min="15366" max="15366" width="8.25" style="179" bestFit="1" customWidth="1"/>
    <col min="15367" max="15367" width="9.875" style="179" bestFit="1" customWidth="1"/>
    <col min="15368" max="15369" width="8.25" style="179" bestFit="1" customWidth="1"/>
    <col min="15370" max="15370" width="8.125" style="179" bestFit="1" customWidth="1"/>
    <col min="15371" max="15609" width="9" style="179"/>
    <col min="15610" max="15610" width="14.25" style="179" bestFit="1" customWidth="1"/>
    <col min="15611" max="15613" width="7.375" style="179" bestFit="1" customWidth="1"/>
    <col min="15614" max="15614" width="7.5" style="179" bestFit="1" customWidth="1"/>
    <col min="15615" max="15615" width="8.25" style="179" bestFit="1" customWidth="1"/>
    <col min="15616" max="15616" width="9.875" style="179" bestFit="1" customWidth="1"/>
    <col min="15617" max="15617" width="17.875" style="179" customWidth="1"/>
    <col min="15618" max="15618" width="8.375" style="179" bestFit="1" customWidth="1"/>
    <col min="15619" max="15619" width="11.25" style="179" bestFit="1" customWidth="1"/>
    <col min="15620" max="15620" width="10.75" style="179" bestFit="1" customWidth="1"/>
    <col min="15621" max="15621" width="10.25" style="179" customWidth="1"/>
    <col min="15622" max="15622" width="8.25" style="179" bestFit="1" customWidth="1"/>
    <col min="15623" max="15623" width="9.875" style="179" bestFit="1" customWidth="1"/>
    <col min="15624" max="15625" width="8.25" style="179" bestFit="1" customWidth="1"/>
    <col min="15626" max="15626" width="8.125" style="179" bestFit="1" customWidth="1"/>
    <col min="15627" max="15865" width="9" style="179"/>
    <col min="15866" max="15866" width="14.25" style="179" bestFit="1" customWidth="1"/>
    <col min="15867" max="15869" width="7.375" style="179" bestFit="1" customWidth="1"/>
    <col min="15870" max="15870" width="7.5" style="179" bestFit="1" customWidth="1"/>
    <col min="15871" max="15871" width="8.25" style="179" bestFit="1" customWidth="1"/>
    <col min="15872" max="15872" width="9.875" style="179" bestFit="1" customWidth="1"/>
    <col min="15873" max="15873" width="17.875" style="179" customWidth="1"/>
    <col min="15874" max="15874" width="8.375" style="179" bestFit="1" customWidth="1"/>
    <col min="15875" max="15875" width="11.25" style="179" bestFit="1" customWidth="1"/>
    <col min="15876" max="15876" width="10.75" style="179" bestFit="1" customWidth="1"/>
    <col min="15877" max="15877" width="10.25" style="179" customWidth="1"/>
    <col min="15878" max="15878" width="8.25" style="179" bestFit="1" customWidth="1"/>
    <col min="15879" max="15879" width="9.875" style="179" bestFit="1" customWidth="1"/>
    <col min="15880" max="15881" width="8.25" style="179" bestFit="1" customWidth="1"/>
    <col min="15882" max="15882" width="8.125" style="179" bestFit="1" customWidth="1"/>
    <col min="15883" max="16121" width="9" style="179"/>
    <col min="16122" max="16122" width="14.25" style="179" bestFit="1" customWidth="1"/>
    <col min="16123" max="16125" width="7.375" style="179" bestFit="1" customWidth="1"/>
    <col min="16126" max="16126" width="7.5" style="179" bestFit="1" customWidth="1"/>
    <col min="16127" max="16127" width="8.25" style="179" bestFit="1" customWidth="1"/>
    <col min="16128" max="16128" width="9.875" style="179" bestFit="1" customWidth="1"/>
    <col min="16129" max="16129" width="17.875" style="179" customWidth="1"/>
    <col min="16130" max="16130" width="8.375" style="179" bestFit="1" customWidth="1"/>
    <col min="16131" max="16131" width="11.25" style="179" bestFit="1" customWidth="1"/>
    <col min="16132" max="16132" width="10.75" style="179" bestFit="1" customWidth="1"/>
    <col min="16133" max="16133" width="10.25" style="179" customWidth="1"/>
    <col min="16134" max="16134" width="8.25" style="179" bestFit="1" customWidth="1"/>
    <col min="16135" max="16135" width="9.875" style="179" bestFit="1" customWidth="1"/>
    <col min="16136" max="16137" width="8.25" style="179" bestFit="1" customWidth="1"/>
    <col min="16138" max="16138" width="8.125" style="179" bestFit="1" customWidth="1"/>
    <col min="16139" max="16384" width="9" style="179"/>
  </cols>
  <sheetData>
    <row r="1" spans="1:13" ht="27.75" customHeight="1" thickBot="1">
      <c r="A1" s="176" t="s">
        <v>137</v>
      </c>
    </row>
    <row r="2" spans="1:13" ht="18.75" customHeight="1">
      <c r="A2" s="211"/>
      <c r="B2" s="222" t="s">
        <v>31</v>
      </c>
      <c r="C2" s="223"/>
      <c r="D2" s="223"/>
      <c r="E2" s="223"/>
      <c r="F2" s="223"/>
      <c r="G2" s="223"/>
      <c r="H2" s="223"/>
      <c r="I2" s="223"/>
      <c r="J2" s="223"/>
      <c r="K2" s="223"/>
      <c r="L2" s="224"/>
      <c r="M2" s="213" t="s">
        <v>42</v>
      </c>
    </row>
    <row r="3" spans="1:13" ht="18.75" customHeight="1">
      <c r="A3" s="212"/>
      <c r="B3" s="185">
        <v>40843</v>
      </c>
      <c r="C3" s="185">
        <v>40844</v>
      </c>
      <c r="D3" s="185">
        <v>40845</v>
      </c>
      <c r="E3" s="186">
        <v>40847</v>
      </c>
      <c r="F3" s="185">
        <v>40848</v>
      </c>
      <c r="G3" s="185">
        <v>40849</v>
      </c>
      <c r="H3" s="185">
        <v>40850</v>
      </c>
      <c r="I3" s="185">
        <v>40851</v>
      </c>
      <c r="J3" s="185">
        <v>40855</v>
      </c>
      <c r="K3" s="185">
        <v>40856</v>
      </c>
      <c r="L3" s="185">
        <v>40857</v>
      </c>
      <c r="M3" s="214"/>
    </row>
    <row r="4" spans="1:13" ht="18.75" customHeight="1">
      <c r="A4" s="212"/>
      <c r="B4" s="187" t="s">
        <v>32</v>
      </c>
      <c r="C4" s="187" t="s">
        <v>33</v>
      </c>
      <c r="D4" s="187" t="s">
        <v>34</v>
      </c>
      <c r="E4" s="187" t="s">
        <v>35</v>
      </c>
      <c r="F4" s="187" t="s">
        <v>36</v>
      </c>
      <c r="G4" s="187" t="s">
        <v>37</v>
      </c>
      <c r="H4" s="187" t="s">
        <v>38</v>
      </c>
      <c r="I4" s="187" t="s">
        <v>39</v>
      </c>
      <c r="J4" s="187" t="s">
        <v>40</v>
      </c>
      <c r="K4" s="187" t="s">
        <v>41</v>
      </c>
      <c r="L4" s="187" t="s">
        <v>96</v>
      </c>
      <c r="M4" s="215"/>
    </row>
    <row r="5" spans="1:13" ht="18.75" customHeight="1">
      <c r="A5" s="170" t="s">
        <v>97</v>
      </c>
      <c r="B5" s="171">
        <v>62328</v>
      </c>
      <c r="C5" s="171">
        <v>55889</v>
      </c>
      <c r="D5" s="171">
        <v>57803</v>
      </c>
      <c r="E5" s="171">
        <v>54426</v>
      </c>
      <c r="F5" s="171">
        <v>57420</v>
      </c>
      <c r="G5" s="171">
        <v>54585</v>
      </c>
      <c r="H5" s="171">
        <v>54585</v>
      </c>
      <c r="I5" s="171">
        <v>58429</v>
      </c>
      <c r="J5" s="171">
        <v>49381</v>
      </c>
      <c r="K5" s="171">
        <v>64195</v>
      </c>
      <c r="L5" s="171">
        <v>43512</v>
      </c>
      <c r="M5" s="178">
        <f>AVERAGE(B5:L5)</f>
        <v>55686.63636363636</v>
      </c>
    </row>
    <row r="6" spans="1:13" ht="18.75" customHeight="1">
      <c r="A6" s="188" t="s">
        <v>98</v>
      </c>
      <c r="B6" s="171">
        <v>2634</v>
      </c>
      <c r="C6" s="171">
        <v>2281</v>
      </c>
      <c r="D6" s="171">
        <v>2756</v>
      </c>
      <c r="E6" s="171">
        <v>2316</v>
      </c>
      <c r="F6" s="171">
        <v>2726</v>
      </c>
      <c r="G6" s="171">
        <v>2353</v>
      </c>
      <c r="H6" s="171">
        <v>2199</v>
      </c>
      <c r="I6" s="171">
        <v>2045</v>
      </c>
      <c r="J6" s="171">
        <v>1960</v>
      </c>
      <c r="K6" s="171">
        <v>2921</v>
      </c>
      <c r="L6" s="171">
        <v>1929</v>
      </c>
      <c r="M6" s="178">
        <f>AVERAGE(B6:L6)</f>
        <v>2374.5454545454545</v>
      </c>
    </row>
    <row r="7" spans="1:13" ht="18.75" customHeight="1">
      <c r="A7" s="189" t="s">
        <v>99</v>
      </c>
      <c r="B7" s="171">
        <f t="shared" ref="B7:H7" si="0">B5</f>
        <v>62328</v>
      </c>
      <c r="C7" s="171">
        <f t="shared" si="0"/>
        <v>55889</v>
      </c>
      <c r="D7" s="171">
        <f t="shared" si="0"/>
        <v>57803</v>
      </c>
      <c r="E7" s="171">
        <f t="shared" si="0"/>
        <v>54426</v>
      </c>
      <c r="F7" s="171">
        <f t="shared" si="0"/>
        <v>57420</v>
      </c>
      <c r="G7" s="171">
        <f t="shared" si="0"/>
        <v>54585</v>
      </c>
      <c r="H7" s="171">
        <f t="shared" si="0"/>
        <v>54585</v>
      </c>
      <c r="I7" s="171">
        <f>I5</f>
        <v>58429</v>
      </c>
      <c r="J7" s="171">
        <f t="shared" ref="J7:L7" si="1">J5</f>
        <v>49381</v>
      </c>
      <c r="K7" s="171">
        <f t="shared" si="1"/>
        <v>64195</v>
      </c>
      <c r="L7" s="171">
        <f t="shared" si="1"/>
        <v>43512</v>
      </c>
      <c r="M7" s="178">
        <f>AVERAGE(B7:L7)</f>
        <v>55686.63636363636</v>
      </c>
    </row>
    <row r="8" spans="1:13" ht="18.75" customHeight="1">
      <c r="A8" s="189" t="s">
        <v>100</v>
      </c>
      <c r="B8" s="171">
        <v>3732</v>
      </c>
      <c r="C8" s="171">
        <v>3399</v>
      </c>
      <c r="D8" s="171">
        <v>3491</v>
      </c>
      <c r="E8" s="171">
        <v>3829</v>
      </c>
      <c r="F8" s="171">
        <v>3338</v>
      </c>
      <c r="G8" s="171">
        <v>3413</v>
      </c>
      <c r="H8" s="171">
        <v>2260</v>
      </c>
      <c r="I8" s="171">
        <v>2353</v>
      </c>
      <c r="J8" s="171">
        <v>2511</v>
      </c>
      <c r="K8" s="171">
        <v>2030</v>
      </c>
      <c r="L8" s="171">
        <v>2838</v>
      </c>
      <c r="M8" s="178">
        <f>AVERAGE(B8:L8)</f>
        <v>3017.6363636363635</v>
      </c>
    </row>
    <row r="9" spans="1:13" ht="18.75" customHeight="1" thickBot="1">
      <c r="A9" s="172" t="s">
        <v>101</v>
      </c>
      <c r="B9" s="173">
        <v>862</v>
      </c>
      <c r="C9" s="173">
        <v>880</v>
      </c>
      <c r="D9" s="173">
        <v>1210</v>
      </c>
      <c r="E9" s="173">
        <v>795</v>
      </c>
      <c r="F9" s="173">
        <v>819</v>
      </c>
      <c r="G9" s="173">
        <v>669</v>
      </c>
      <c r="H9" s="173">
        <v>692</v>
      </c>
      <c r="I9" s="173">
        <v>738</v>
      </c>
      <c r="J9" s="173">
        <v>689</v>
      </c>
      <c r="K9" s="173">
        <v>746</v>
      </c>
      <c r="L9" s="173">
        <v>682</v>
      </c>
      <c r="M9" s="174">
        <f>AVERAGE(B9:L9)</f>
        <v>798.36363636363637</v>
      </c>
    </row>
    <row r="10" spans="1:13" ht="13.5" thickBot="1"/>
    <row r="11" spans="1:13" ht="17.25" customHeight="1" thickBot="1">
      <c r="A11" s="225" t="s">
        <v>108</v>
      </c>
      <c r="B11" s="226"/>
      <c r="C11" s="226"/>
      <c r="D11" s="227"/>
      <c r="E11" s="220" t="s">
        <v>102</v>
      </c>
      <c r="F11" s="221"/>
      <c r="G11" s="220" t="s">
        <v>103</v>
      </c>
      <c r="H11" s="221"/>
      <c r="I11" s="220" t="s">
        <v>138</v>
      </c>
      <c r="J11" s="221"/>
    </row>
    <row r="12" spans="1:13" ht="17.25" customHeight="1" thickBot="1">
      <c r="A12" s="228"/>
      <c r="B12" s="229"/>
      <c r="C12" s="229"/>
      <c r="D12" s="230"/>
      <c r="E12" s="190" t="s">
        <v>43</v>
      </c>
      <c r="F12" s="191" t="s">
        <v>109</v>
      </c>
      <c r="G12" s="190" t="s">
        <v>43</v>
      </c>
      <c r="H12" s="191" t="s">
        <v>109</v>
      </c>
      <c r="I12" s="190" t="s">
        <v>43</v>
      </c>
      <c r="J12" s="191" t="s">
        <v>109</v>
      </c>
    </row>
    <row r="13" spans="1:13" ht="18" customHeight="1">
      <c r="A13" s="216" t="s">
        <v>139</v>
      </c>
      <c r="B13" s="217"/>
      <c r="C13" s="217"/>
      <c r="D13" s="177" t="s">
        <v>104</v>
      </c>
      <c r="E13" s="169">
        <f>M5</f>
        <v>55686.63636363636</v>
      </c>
      <c r="F13" s="175">
        <f>E13/1000000</f>
        <v>5.5686636363636362E-2</v>
      </c>
      <c r="G13" s="169">
        <f>M7</f>
        <v>55686.63636363636</v>
      </c>
      <c r="H13" s="175">
        <f>G13/1000000</f>
        <v>5.5686636363636362E-2</v>
      </c>
      <c r="I13" s="169">
        <f>AVERAGE(E13,G13)</f>
        <v>55686.63636363636</v>
      </c>
      <c r="J13" s="175">
        <f>I13/1000000</f>
        <v>5.5686636363636362E-2</v>
      </c>
      <c r="K13" s="192"/>
    </row>
    <row r="14" spans="1:13" ht="18" customHeight="1">
      <c r="A14" s="218" t="s">
        <v>140</v>
      </c>
      <c r="B14" s="219"/>
      <c r="C14" s="219"/>
      <c r="D14" s="180" t="s">
        <v>105</v>
      </c>
      <c r="E14" s="181">
        <f>M6</f>
        <v>2374.5454545454545</v>
      </c>
      <c r="F14" s="182">
        <f t="shared" ref="F14:F15" si="2">E14/1000000</f>
        <v>2.3745454545454547E-3</v>
      </c>
      <c r="G14" s="181">
        <f>M8</f>
        <v>3017.6363636363635</v>
      </c>
      <c r="H14" s="182">
        <f t="shared" ref="H14:H15" si="3">G14/1000000</f>
        <v>3.0176363636363634E-3</v>
      </c>
      <c r="I14" s="181">
        <f>AVERAGE(E14,G14)</f>
        <v>2696.090909090909</v>
      </c>
      <c r="J14" s="182">
        <f t="shared" ref="J14:J15" si="4">I14/1000000</f>
        <v>2.6960909090909088E-3</v>
      </c>
      <c r="K14" s="193"/>
    </row>
    <row r="15" spans="1:13" ht="18" customHeight="1" thickBot="1">
      <c r="A15" s="209" t="s">
        <v>106</v>
      </c>
      <c r="B15" s="210"/>
      <c r="C15" s="210"/>
      <c r="D15" s="194" t="s">
        <v>107</v>
      </c>
      <c r="E15" s="195">
        <f>M9</f>
        <v>798.36363636363637</v>
      </c>
      <c r="F15" s="196">
        <f t="shared" si="2"/>
        <v>7.9836363636363633E-4</v>
      </c>
      <c r="G15" s="195">
        <f>M9</f>
        <v>798.36363636363637</v>
      </c>
      <c r="H15" s="196">
        <f t="shared" si="3"/>
        <v>7.9836363636363633E-4</v>
      </c>
      <c r="I15" s="195">
        <f>AVERAGE(E15,G15)</f>
        <v>798.36363636363637</v>
      </c>
      <c r="J15" s="196">
        <f t="shared" si="4"/>
        <v>7.9836363636363633E-4</v>
      </c>
      <c r="K15" s="183"/>
    </row>
    <row r="16" spans="1:13">
      <c r="G16" s="184"/>
      <c r="H16" s="184"/>
      <c r="I16" s="184"/>
      <c r="J16" s="184"/>
      <c r="K16" s="184"/>
      <c r="L16" s="184"/>
    </row>
    <row r="17" spans="7:12">
      <c r="G17" s="184"/>
      <c r="H17" s="184"/>
      <c r="I17" s="184"/>
      <c r="J17" s="184"/>
      <c r="K17" s="184"/>
      <c r="L17" s="184"/>
    </row>
    <row r="18" spans="7:12">
      <c r="G18" s="184"/>
      <c r="H18" s="184"/>
      <c r="I18" s="184"/>
      <c r="J18" s="184"/>
      <c r="K18" s="184"/>
      <c r="L18" s="184"/>
    </row>
  </sheetData>
  <mergeCells count="10">
    <mergeCell ref="A15:C15"/>
    <mergeCell ref="A2:A4"/>
    <mergeCell ref="M2:M4"/>
    <mergeCell ref="A13:C13"/>
    <mergeCell ref="A14:C14"/>
    <mergeCell ref="E11:F11"/>
    <mergeCell ref="G11:H11"/>
    <mergeCell ref="B2:L2"/>
    <mergeCell ref="A11:D12"/>
    <mergeCell ref="I11:J11"/>
  </mergeCells>
  <pageMargins left="0.75" right="0.75" top="1" bottom="1" header="0.5" footer="0.5"/>
  <pageSetup orientation="portrait" r:id="rId1"/>
  <headerFooter alignWithMargins="0"/>
  <ignoredErrors>
    <ignoredError sqref="G13:G14 G15 I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selection activeCell="A18" sqref="A18"/>
    </sheetView>
  </sheetViews>
  <sheetFormatPr defaultRowHeight="12.75"/>
  <cols>
    <col min="1" max="7" width="15.125" style="53" customWidth="1"/>
    <col min="8" max="252" width="9" style="53"/>
    <col min="253" max="253" width="12.375" style="53" customWidth="1"/>
    <col min="254" max="254" width="11" style="53" customWidth="1"/>
    <col min="255" max="255" width="12.5" style="53" customWidth="1"/>
    <col min="256" max="256" width="12.875" style="53" customWidth="1"/>
    <col min="257" max="257" width="9" style="53"/>
    <col min="258" max="258" width="6.875" style="53" customWidth="1"/>
    <col min="259" max="259" width="9" style="53"/>
    <col min="260" max="261" width="8.875" style="53" bestFit="1" customWidth="1"/>
    <col min="262" max="262" width="12.25" style="53" bestFit="1" customWidth="1"/>
    <col min="263" max="508" width="9" style="53"/>
    <col min="509" max="509" width="12.375" style="53" customWidth="1"/>
    <col min="510" max="510" width="11" style="53" customWidth="1"/>
    <col min="511" max="511" width="12.5" style="53" customWidth="1"/>
    <col min="512" max="512" width="12.875" style="53" customWidth="1"/>
    <col min="513" max="513" width="9" style="53"/>
    <col min="514" max="514" width="6.875" style="53" customWidth="1"/>
    <col min="515" max="515" width="9" style="53"/>
    <col min="516" max="517" width="8.875" style="53" bestFit="1" customWidth="1"/>
    <col min="518" max="518" width="12.25" style="53" bestFit="1" customWidth="1"/>
    <col min="519" max="764" width="9" style="53"/>
    <col min="765" max="765" width="12.375" style="53" customWidth="1"/>
    <col min="766" max="766" width="11" style="53" customWidth="1"/>
    <col min="767" max="767" width="12.5" style="53" customWidth="1"/>
    <col min="768" max="768" width="12.875" style="53" customWidth="1"/>
    <col min="769" max="769" width="9" style="53"/>
    <col min="770" max="770" width="6.875" style="53" customWidth="1"/>
    <col min="771" max="771" width="9" style="53"/>
    <col min="772" max="773" width="8.875" style="53" bestFit="1" customWidth="1"/>
    <col min="774" max="774" width="12.25" style="53" bestFit="1" customWidth="1"/>
    <col min="775" max="1020" width="9" style="53"/>
    <col min="1021" max="1021" width="12.375" style="53" customWidth="1"/>
    <col min="1022" max="1022" width="11" style="53" customWidth="1"/>
    <col min="1023" max="1023" width="12.5" style="53" customWidth="1"/>
    <col min="1024" max="1024" width="12.875" style="53" customWidth="1"/>
    <col min="1025" max="1025" width="9" style="53"/>
    <col min="1026" max="1026" width="6.875" style="53" customWidth="1"/>
    <col min="1027" max="1027" width="9" style="53"/>
    <col min="1028" max="1029" width="8.875" style="53" bestFit="1" customWidth="1"/>
    <col min="1030" max="1030" width="12.25" style="53" bestFit="1" customWidth="1"/>
    <col min="1031" max="1276" width="9" style="53"/>
    <col min="1277" max="1277" width="12.375" style="53" customWidth="1"/>
    <col min="1278" max="1278" width="11" style="53" customWidth="1"/>
    <col min="1279" max="1279" width="12.5" style="53" customWidth="1"/>
    <col min="1280" max="1280" width="12.875" style="53" customWidth="1"/>
    <col min="1281" max="1281" width="9" style="53"/>
    <col min="1282" max="1282" width="6.875" style="53" customWidth="1"/>
    <col min="1283" max="1283" width="9" style="53"/>
    <col min="1284" max="1285" width="8.875" style="53" bestFit="1" customWidth="1"/>
    <col min="1286" max="1286" width="12.25" style="53" bestFit="1" customWidth="1"/>
    <col min="1287" max="1532" width="9" style="53"/>
    <col min="1533" max="1533" width="12.375" style="53" customWidth="1"/>
    <col min="1534" max="1534" width="11" style="53" customWidth="1"/>
    <col min="1535" max="1535" width="12.5" style="53" customWidth="1"/>
    <col min="1536" max="1536" width="12.875" style="53" customWidth="1"/>
    <col min="1537" max="1537" width="9" style="53"/>
    <col min="1538" max="1538" width="6.875" style="53" customWidth="1"/>
    <col min="1539" max="1539" width="9" style="53"/>
    <col min="1540" max="1541" width="8.875" style="53" bestFit="1" customWidth="1"/>
    <col min="1542" max="1542" width="12.25" style="53" bestFit="1" customWidth="1"/>
    <col min="1543" max="1788" width="9" style="53"/>
    <col min="1789" max="1789" width="12.375" style="53" customWidth="1"/>
    <col min="1790" max="1790" width="11" style="53" customWidth="1"/>
    <col min="1791" max="1791" width="12.5" style="53" customWidth="1"/>
    <col min="1792" max="1792" width="12.875" style="53" customWidth="1"/>
    <col min="1793" max="1793" width="9" style="53"/>
    <col min="1794" max="1794" width="6.875" style="53" customWidth="1"/>
    <col min="1795" max="1795" width="9" style="53"/>
    <col min="1796" max="1797" width="8.875" style="53" bestFit="1" customWidth="1"/>
    <col min="1798" max="1798" width="12.25" style="53" bestFit="1" customWidth="1"/>
    <col min="1799" max="2044" width="9" style="53"/>
    <col min="2045" max="2045" width="12.375" style="53" customWidth="1"/>
    <col min="2046" max="2046" width="11" style="53" customWidth="1"/>
    <col min="2047" max="2047" width="12.5" style="53" customWidth="1"/>
    <col min="2048" max="2048" width="12.875" style="53" customWidth="1"/>
    <col min="2049" max="2049" width="9" style="53"/>
    <col min="2050" max="2050" width="6.875" style="53" customWidth="1"/>
    <col min="2051" max="2051" width="9" style="53"/>
    <col min="2052" max="2053" width="8.875" style="53" bestFit="1" customWidth="1"/>
    <col min="2054" max="2054" width="12.25" style="53" bestFit="1" customWidth="1"/>
    <col min="2055" max="2300" width="9" style="53"/>
    <col min="2301" max="2301" width="12.375" style="53" customWidth="1"/>
    <col min="2302" max="2302" width="11" style="53" customWidth="1"/>
    <col min="2303" max="2303" width="12.5" style="53" customWidth="1"/>
    <col min="2304" max="2304" width="12.875" style="53" customWidth="1"/>
    <col min="2305" max="2305" width="9" style="53"/>
    <col min="2306" max="2306" width="6.875" style="53" customWidth="1"/>
    <col min="2307" max="2307" width="9" style="53"/>
    <col min="2308" max="2309" width="8.875" style="53" bestFit="1" customWidth="1"/>
    <col min="2310" max="2310" width="12.25" style="53" bestFit="1" customWidth="1"/>
    <col min="2311" max="2556" width="9" style="53"/>
    <col min="2557" max="2557" width="12.375" style="53" customWidth="1"/>
    <col min="2558" max="2558" width="11" style="53" customWidth="1"/>
    <col min="2559" max="2559" width="12.5" style="53" customWidth="1"/>
    <col min="2560" max="2560" width="12.875" style="53" customWidth="1"/>
    <col min="2561" max="2561" width="9" style="53"/>
    <col min="2562" max="2562" width="6.875" style="53" customWidth="1"/>
    <col min="2563" max="2563" width="9" style="53"/>
    <col min="2564" max="2565" width="8.875" style="53" bestFit="1" customWidth="1"/>
    <col min="2566" max="2566" width="12.25" style="53" bestFit="1" customWidth="1"/>
    <col min="2567" max="2812" width="9" style="53"/>
    <col min="2813" max="2813" width="12.375" style="53" customWidth="1"/>
    <col min="2814" max="2814" width="11" style="53" customWidth="1"/>
    <col min="2815" max="2815" width="12.5" style="53" customWidth="1"/>
    <col min="2816" max="2816" width="12.875" style="53" customWidth="1"/>
    <col min="2817" max="2817" width="9" style="53"/>
    <col min="2818" max="2818" width="6.875" style="53" customWidth="1"/>
    <col min="2819" max="2819" width="9" style="53"/>
    <col min="2820" max="2821" width="8.875" style="53" bestFit="1" customWidth="1"/>
    <col min="2822" max="2822" width="12.25" style="53" bestFit="1" customWidth="1"/>
    <col min="2823" max="3068" width="9" style="53"/>
    <col min="3069" max="3069" width="12.375" style="53" customWidth="1"/>
    <col min="3070" max="3070" width="11" style="53" customWidth="1"/>
    <col min="3071" max="3071" width="12.5" style="53" customWidth="1"/>
    <col min="3072" max="3072" width="12.875" style="53" customWidth="1"/>
    <col min="3073" max="3073" width="9" style="53"/>
    <col min="3074" max="3074" width="6.875" style="53" customWidth="1"/>
    <col min="3075" max="3075" width="9" style="53"/>
    <col min="3076" max="3077" width="8.875" style="53" bestFit="1" customWidth="1"/>
    <col min="3078" max="3078" width="12.25" style="53" bestFit="1" customWidth="1"/>
    <col min="3079" max="3324" width="9" style="53"/>
    <col min="3325" max="3325" width="12.375" style="53" customWidth="1"/>
    <col min="3326" max="3326" width="11" style="53" customWidth="1"/>
    <col min="3327" max="3327" width="12.5" style="53" customWidth="1"/>
    <col min="3328" max="3328" width="12.875" style="53" customWidth="1"/>
    <col min="3329" max="3329" width="9" style="53"/>
    <col min="3330" max="3330" width="6.875" style="53" customWidth="1"/>
    <col min="3331" max="3331" width="9" style="53"/>
    <col min="3332" max="3333" width="8.875" style="53" bestFit="1" customWidth="1"/>
    <col min="3334" max="3334" width="12.25" style="53" bestFit="1" customWidth="1"/>
    <col min="3335" max="3580" width="9" style="53"/>
    <col min="3581" max="3581" width="12.375" style="53" customWidth="1"/>
    <col min="3582" max="3582" width="11" style="53" customWidth="1"/>
    <col min="3583" max="3583" width="12.5" style="53" customWidth="1"/>
    <col min="3584" max="3584" width="12.875" style="53" customWidth="1"/>
    <col min="3585" max="3585" width="9" style="53"/>
    <col min="3586" max="3586" width="6.875" style="53" customWidth="1"/>
    <col min="3587" max="3587" width="9" style="53"/>
    <col min="3588" max="3589" width="8.875" style="53" bestFit="1" customWidth="1"/>
    <col min="3590" max="3590" width="12.25" style="53" bestFit="1" customWidth="1"/>
    <col min="3591" max="3836" width="9" style="53"/>
    <col min="3837" max="3837" width="12.375" style="53" customWidth="1"/>
    <col min="3838" max="3838" width="11" style="53" customWidth="1"/>
    <col min="3839" max="3839" width="12.5" style="53" customWidth="1"/>
    <col min="3840" max="3840" width="12.875" style="53" customWidth="1"/>
    <col min="3841" max="3841" width="9" style="53"/>
    <col min="3842" max="3842" width="6.875" style="53" customWidth="1"/>
    <col min="3843" max="3843" width="9" style="53"/>
    <col min="3844" max="3845" width="8.875" style="53" bestFit="1" customWidth="1"/>
    <col min="3846" max="3846" width="12.25" style="53" bestFit="1" customWidth="1"/>
    <col min="3847" max="4092" width="9" style="53"/>
    <col min="4093" max="4093" width="12.375" style="53" customWidth="1"/>
    <col min="4094" max="4094" width="11" style="53" customWidth="1"/>
    <col min="4095" max="4095" width="12.5" style="53" customWidth="1"/>
    <col min="4096" max="4096" width="12.875" style="53" customWidth="1"/>
    <col min="4097" max="4097" width="9" style="53"/>
    <col min="4098" max="4098" width="6.875" style="53" customWidth="1"/>
    <col min="4099" max="4099" width="9" style="53"/>
    <col min="4100" max="4101" width="8.875" style="53" bestFit="1" customWidth="1"/>
    <col min="4102" max="4102" width="12.25" style="53" bestFit="1" customWidth="1"/>
    <col min="4103" max="4348" width="9" style="53"/>
    <col min="4349" max="4349" width="12.375" style="53" customWidth="1"/>
    <col min="4350" max="4350" width="11" style="53" customWidth="1"/>
    <col min="4351" max="4351" width="12.5" style="53" customWidth="1"/>
    <col min="4352" max="4352" width="12.875" style="53" customWidth="1"/>
    <col min="4353" max="4353" width="9" style="53"/>
    <col min="4354" max="4354" width="6.875" style="53" customWidth="1"/>
    <col min="4355" max="4355" width="9" style="53"/>
    <col min="4356" max="4357" width="8.875" style="53" bestFit="1" customWidth="1"/>
    <col min="4358" max="4358" width="12.25" style="53" bestFit="1" customWidth="1"/>
    <col min="4359" max="4604" width="9" style="53"/>
    <col min="4605" max="4605" width="12.375" style="53" customWidth="1"/>
    <col min="4606" max="4606" width="11" style="53" customWidth="1"/>
    <col min="4607" max="4607" width="12.5" style="53" customWidth="1"/>
    <col min="4608" max="4608" width="12.875" style="53" customWidth="1"/>
    <col min="4609" max="4609" width="9" style="53"/>
    <col min="4610" max="4610" width="6.875" style="53" customWidth="1"/>
    <col min="4611" max="4611" width="9" style="53"/>
    <col min="4612" max="4613" width="8.875" style="53" bestFit="1" customWidth="1"/>
    <col min="4614" max="4614" width="12.25" style="53" bestFit="1" customWidth="1"/>
    <col min="4615" max="4860" width="9" style="53"/>
    <col min="4861" max="4861" width="12.375" style="53" customWidth="1"/>
    <col min="4862" max="4862" width="11" style="53" customWidth="1"/>
    <col min="4863" max="4863" width="12.5" style="53" customWidth="1"/>
    <col min="4864" max="4864" width="12.875" style="53" customWidth="1"/>
    <col min="4865" max="4865" width="9" style="53"/>
    <col min="4866" max="4866" width="6.875" style="53" customWidth="1"/>
    <col min="4867" max="4867" width="9" style="53"/>
    <col min="4868" max="4869" width="8.875" style="53" bestFit="1" customWidth="1"/>
    <col min="4870" max="4870" width="12.25" style="53" bestFit="1" customWidth="1"/>
    <col min="4871" max="5116" width="9" style="53"/>
    <col min="5117" max="5117" width="12.375" style="53" customWidth="1"/>
    <col min="5118" max="5118" width="11" style="53" customWidth="1"/>
    <col min="5119" max="5119" width="12.5" style="53" customWidth="1"/>
    <col min="5120" max="5120" width="12.875" style="53" customWidth="1"/>
    <col min="5121" max="5121" width="9" style="53"/>
    <col min="5122" max="5122" width="6.875" style="53" customWidth="1"/>
    <col min="5123" max="5123" width="9" style="53"/>
    <col min="5124" max="5125" width="8.875" style="53" bestFit="1" customWidth="1"/>
    <col min="5126" max="5126" width="12.25" style="53" bestFit="1" customWidth="1"/>
    <col min="5127" max="5372" width="9" style="53"/>
    <col min="5373" max="5373" width="12.375" style="53" customWidth="1"/>
    <col min="5374" max="5374" width="11" style="53" customWidth="1"/>
    <col min="5375" max="5375" width="12.5" style="53" customWidth="1"/>
    <col min="5376" max="5376" width="12.875" style="53" customWidth="1"/>
    <col min="5377" max="5377" width="9" style="53"/>
    <col min="5378" max="5378" width="6.875" style="53" customWidth="1"/>
    <col min="5379" max="5379" width="9" style="53"/>
    <col min="5380" max="5381" width="8.875" style="53" bestFit="1" customWidth="1"/>
    <col min="5382" max="5382" width="12.25" style="53" bestFit="1" customWidth="1"/>
    <col min="5383" max="5628" width="9" style="53"/>
    <col min="5629" max="5629" width="12.375" style="53" customWidth="1"/>
    <col min="5630" max="5630" width="11" style="53" customWidth="1"/>
    <col min="5631" max="5631" width="12.5" style="53" customWidth="1"/>
    <col min="5632" max="5632" width="12.875" style="53" customWidth="1"/>
    <col min="5633" max="5633" width="9" style="53"/>
    <col min="5634" max="5634" width="6.875" style="53" customWidth="1"/>
    <col min="5635" max="5635" width="9" style="53"/>
    <col min="5636" max="5637" width="8.875" style="53" bestFit="1" customWidth="1"/>
    <col min="5638" max="5638" width="12.25" style="53" bestFit="1" customWidth="1"/>
    <col min="5639" max="5884" width="9" style="53"/>
    <col min="5885" max="5885" width="12.375" style="53" customWidth="1"/>
    <col min="5886" max="5886" width="11" style="53" customWidth="1"/>
    <col min="5887" max="5887" width="12.5" style="53" customWidth="1"/>
    <col min="5888" max="5888" width="12.875" style="53" customWidth="1"/>
    <col min="5889" max="5889" width="9" style="53"/>
    <col min="5890" max="5890" width="6.875" style="53" customWidth="1"/>
    <col min="5891" max="5891" width="9" style="53"/>
    <col min="5892" max="5893" width="8.875" style="53" bestFit="1" customWidth="1"/>
    <col min="5894" max="5894" width="12.25" style="53" bestFit="1" customWidth="1"/>
    <col min="5895" max="6140" width="9" style="53"/>
    <col min="6141" max="6141" width="12.375" style="53" customWidth="1"/>
    <col min="6142" max="6142" width="11" style="53" customWidth="1"/>
    <col min="6143" max="6143" width="12.5" style="53" customWidth="1"/>
    <col min="6144" max="6144" width="12.875" style="53" customWidth="1"/>
    <col min="6145" max="6145" width="9" style="53"/>
    <col min="6146" max="6146" width="6.875" style="53" customWidth="1"/>
    <col min="6147" max="6147" width="9" style="53"/>
    <col min="6148" max="6149" width="8.875" style="53" bestFit="1" customWidth="1"/>
    <col min="6150" max="6150" width="12.25" style="53" bestFit="1" customWidth="1"/>
    <col min="6151" max="6396" width="9" style="53"/>
    <col min="6397" max="6397" width="12.375" style="53" customWidth="1"/>
    <col min="6398" max="6398" width="11" style="53" customWidth="1"/>
    <col min="6399" max="6399" width="12.5" style="53" customWidth="1"/>
    <col min="6400" max="6400" width="12.875" style="53" customWidth="1"/>
    <col min="6401" max="6401" width="9" style="53"/>
    <col min="6402" max="6402" width="6.875" style="53" customWidth="1"/>
    <col min="6403" max="6403" width="9" style="53"/>
    <col min="6404" max="6405" width="8.875" style="53" bestFit="1" customWidth="1"/>
    <col min="6406" max="6406" width="12.25" style="53" bestFit="1" customWidth="1"/>
    <col min="6407" max="6652" width="9" style="53"/>
    <col min="6653" max="6653" width="12.375" style="53" customWidth="1"/>
    <col min="6654" max="6654" width="11" style="53" customWidth="1"/>
    <col min="6655" max="6655" width="12.5" style="53" customWidth="1"/>
    <col min="6656" max="6656" width="12.875" style="53" customWidth="1"/>
    <col min="6657" max="6657" width="9" style="53"/>
    <col min="6658" max="6658" width="6.875" style="53" customWidth="1"/>
    <col min="6659" max="6659" width="9" style="53"/>
    <col min="6660" max="6661" width="8.875" style="53" bestFit="1" customWidth="1"/>
    <col min="6662" max="6662" width="12.25" style="53" bestFit="1" customWidth="1"/>
    <col min="6663" max="6908" width="9" style="53"/>
    <col min="6909" max="6909" width="12.375" style="53" customWidth="1"/>
    <col min="6910" max="6910" width="11" style="53" customWidth="1"/>
    <col min="6911" max="6911" width="12.5" style="53" customWidth="1"/>
    <col min="6912" max="6912" width="12.875" style="53" customWidth="1"/>
    <col min="6913" max="6913" width="9" style="53"/>
    <col min="6914" max="6914" width="6.875" style="53" customWidth="1"/>
    <col min="6915" max="6915" width="9" style="53"/>
    <col min="6916" max="6917" width="8.875" style="53" bestFit="1" customWidth="1"/>
    <col min="6918" max="6918" width="12.25" style="53" bestFit="1" customWidth="1"/>
    <col min="6919" max="7164" width="9" style="53"/>
    <col min="7165" max="7165" width="12.375" style="53" customWidth="1"/>
    <col min="7166" max="7166" width="11" style="53" customWidth="1"/>
    <col min="7167" max="7167" width="12.5" style="53" customWidth="1"/>
    <col min="7168" max="7168" width="12.875" style="53" customWidth="1"/>
    <col min="7169" max="7169" width="9" style="53"/>
    <col min="7170" max="7170" width="6.875" style="53" customWidth="1"/>
    <col min="7171" max="7171" width="9" style="53"/>
    <col min="7172" max="7173" width="8.875" style="53" bestFit="1" customWidth="1"/>
    <col min="7174" max="7174" width="12.25" style="53" bestFit="1" customWidth="1"/>
    <col min="7175" max="7420" width="9" style="53"/>
    <col min="7421" max="7421" width="12.375" style="53" customWidth="1"/>
    <col min="7422" max="7422" width="11" style="53" customWidth="1"/>
    <col min="7423" max="7423" width="12.5" style="53" customWidth="1"/>
    <col min="7424" max="7424" width="12.875" style="53" customWidth="1"/>
    <col min="7425" max="7425" width="9" style="53"/>
    <col min="7426" max="7426" width="6.875" style="53" customWidth="1"/>
    <col min="7427" max="7427" width="9" style="53"/>
    <col min="7428" max="7429" width="8.875" style="53" bestFit="1" customWidth="1"/>
    <col min="7430" max="7430" width="12.25" style="53" bestFit="1" customWidth="1"/>
    <col min="7431" max="7676" width="9" style="53"/>
    <col min="7677" max="7677" width="12.375" style="53" customWidth="1"/>
    <col min="7678" max="7678" width="11" style="53" customWidth="1"/>
    <col min="7679" max="7679" width="12.5" style="53" customWidth="1"/>
    <col min="7680" max="7680" width="12.875" style="53" customWidth="1"/>
    <col min="7681" max="7681" width="9" style="53"/>
    <col min="7682" max="7682" width="6.875" style="53" customWidth="1"/>
    <col min="7683" max="7683" width="9" style="53"/>
    <col min="7684" max="7685" width="8.875" style="53" bestFit="1" customWidth="1"/>
    <col min="7686" max="7686" width="12.25" style="53" bestFit="1" customWidth="1"/>
    <col min="7687" max="7932" width="9" style="53"/>
    <col min="7933" max="7933" width="12.375" style="53" customWidth="1"/>
    <col min="7934" max="7934" width="11" style="53" customWidth="1"/>
    <col min="7935" max="7935" width="12.5" style="53" customWidth="1"/>
    <col min="7936" max="7936" width="12.875" style="53" customWidth="1"/>
    <col min="7937" max="7937" width="9" style="53"/>
    <col min="7938" max="7938" width="6.875" style="53" customWidth="1"/>
    <col min="7939" max="7939" width="9" style="53"/>
    <col min="7940" max="7941" width="8.875" style="53" bestFit="1" customWidth="1"/>
    <col min="7942" max="7942" width="12.25" style="53" bestFit="1" customWidth="1"/>
    <col min="7943" max="8188" width="9" style="53"/>
    <col min="8189" max="8189" width="12.375" style="53" customWidth="1"/>
    <col min="8190" max="8190" width="11" style="53" customWidth="1"/>
    <col min="8191" max="8191" width="12.5" style="53" customWidth="1"/>
    <col min="8192" max="8192" width="12.875" style="53" customWidth="1"/>
    <col min="8193" max="8193" width="9" style="53"/>
    <col min="8194" max="8194" width="6.875" style="53" customWidth="1"/>
    <col min="8195" max="8195" width="9" style="53"/>
    <col min="8196" max="8197" width="8.875" style="53" bestFit="1" customWidth="1"/>
    <col min="8198" max="8198" width="12.25" style="53" bestFit="1" customWidth="1"/>
    <col min="8199" max="8444" width="9" style="53"/>
    <col min="8445" max="8445" width="12.375" style="53" customWidth="1"/>
    <col min="8446" max="8446" width="11" style="53" customWidth="1"/>
    <col min="8447" max="8447" width="12.5" style="53" customWidth="1"/>
    <col min="8448" max="8448" width="12.875" style="53" customWidth="1"/>
    <col min="8449" max="8449" width="9" style="53"/>
    <col min="8450" max="8450" width="6.875" style="53" customWidth="1"/>
    <col min="8451" max="8451" width="9" style="53"/>
    <col min="8452" max="8453" width="8.875" style="53" bestFit="1" customWidth="1"/>
    <col min="8454" max="8454" width="12.25" style="53" bestFit="1" customWidth="1"/>
    <col min="8455" max="8700" width="9" style="53"/>
    <col min="8701" max="8701" width="12.375" style="53" customWidth="1"/>
    <col min="8702" max="8702" width="11" style="53" customWidth="1"/>
    <col min="8703" max="8703" width="12.5" style="53" customWidth="1"/>
    <col min="8704" max="8704" width="12.875" style="53" customWidth="1"/>
    <col min="8705" max="8705" width="9" style="53"/>
    <col min="8706" max="8706" width="6.875" style="53" customWidth="1"/>
    <col min="8707" max="8707" width="9" style="53"/>
    <col min="8708" max="8709" width="8.875" style="53" bestFit="1" customWidth="1"/>
    <col min="8710" max="8710" width="12.25" style="53" bestFit="1" customWidth="1"/>
    <col min="8711" max="8956" width="9" style="53"/>
    <col min="8957" max="8957" width="12.375" style="53" customWidth="1"/>
    <col min="8958" max="8958" width="11" style="53" customWidth="1"/>
    <col min="8959" max="8959" width="12.5" style="53" customWidth="1"/>
    <col min="8960" max="8960" width="12.875" style="53" customWidth="1"/>
    <col min="8961" max="8961" width="9" style="53"/>
    <col min="8962" max="8962" width="6.875" style="53" customWidth="1"/>
    <col min="8963" max="8963" width="9" style="53"/>
    <col min="8964" max="8965" width="8.875" style="53" bestFit="1" customWidth="1"/>
    <col min="8966" max="8966" width="12.25" style="53" bestFit="1" customWidth="1"/>
    <col min="8967" max="9212" width="9" style="53"/>
    <col min="9213" max="9213" width="12.375" style="53" customWidth="1"/>
    <col min="9214" max="9214" width="11" style="53" customWidth="1"/>
    <col min="9215" max="9215" width="12.5" style="53" customWidth="1"/>
    <col min="9216" max="9216" width="12.875" style="53" customWidth="1"/>
    <col min="9217" max="9217" width="9" style="53"/>
    <col min="9218" max="9218" width="6.875" style="53" customWidth="1"/>
    <col min="9219" max="9219" width="9" style="53"/>
    <col min="9220" max="9221" width="8.875" style="53" bestFit="1" customWidth="1"/>
    <col min="9222" max="9222" width="12.25" style="53" bestFit="1" customWidth="1"/>
    <col min="9223" max="9468" width="9" style="53"/>
    <col min="9469" max="9469" width="12.375" style="53" customWidth="1"/>
    <col min="9470" max="9470" width="11" style="53" customWidth="1"/>
    <col min="9471" max="9471" width="12.5" style="53" customWidth="1"/>
    <col min="9472" max="9472" width="12.875" style="53" customWidth="1"/>
    <col min="9473" max="9473" width="9" style="53"/>
    <col min="9474" max="9474" width="6.875" style="53" customWidth="1"/>
    <col min="9475" max="9475" width="9" style="53"/>
    <col min="9476" max="9477" width="8.875" style="53" bestFit="1" customWidth="1"/>
    <col min="9478" max="9478" width="12.25" style="53" bestFit="1" customWidth="1"/>
    <col min="9479" max="9724" width="9" style="53"/>
    <col min="9725" max="9725" width="12.375" style="53" customWidth="1"/>
    <col min="9726" max="9726" width="11" style="53" customWidth="1"/>
    <col min="9727" max="9727" width="12.5" style="53" customWidth="1"/>
    <col min="9728" max="9728" width="12.875" style="53" customWidth="1"/>
    <col min="9729" max="9729" width="9" style="53"/>
    <col min="9730" max="9730" width="6.875" style="53" customWidth="1"/>
    <col min="9731" max="9731" width="9" style="53"/>
    <col min="9732" max="9733" width="8.875" style="53" bestFit="1" customWidth="1"/>
    <col min="9734" max="9734" width="12.25" style="53" bestFit="1" customWidth="1"/>
    <col min="9735" max="9980" width="9" style="53"/>
    <col min="9981" max="9981" width="12.375" style="53" customWidth="1"/>
    <col min="9982" max="9982" width="11" style="53" customWidth="1"/>
    <col min="9983" max="9983" width="12.5" style="53" customWidth="1"/>
    <col min="9984" max="9984" width="12.875" style="53" customWidth="1"/>
    <col min="9985" max="9985" width="9" style="53"/>
    <col min="9986" max="9986" width="6.875" style="53" customWidth="1"/>
    <col min="9987" max="9987" width="9" style="53"/>
    <col min="9988" max="9989" width="8.875" style="53" bestFit="1" customWidth="1"/>
    <col min="9990" max="9990" width="12.25" style="53" bestFit="1" customWidth="1"/>
    <col min="9991" max="10236" width="9" style="53"/>
    <col min="10237" max="10237" width="12.375" style="53" customWidth="1"/>
    <col min="10238" max="10238" width="11" style="53" customWidth="1"/>
    <col min="10239" max="10239" width="12.5" style="53" customWidth="1"/>
    <col min="10240" max="10240" width="12.875" style="53" customWidth="1"/>
    <col min="10241" max="10241" width="9" style="53"/>
    <col min="10242" max="10242" width="6.875" style="53" customWidth="1"/>
    <col min="10243" max="10243" width="9" style="53"/>
    <col min="10244" max="10245" width="8.875" style="53" bestFit="1" customWidth="1"/>
    <col min="10246" max="10246" width="12.25" style="53" bestFit="1" customWidth="1"/>
    <col min="10247" max="10492" width="9" style="53"/>
    <col min="10493" max="10493" width="12.375" style="53" customWidth="1"/>
    <col min="10494" max="10494" width="11" style="53" customWidth="1"/>
    <col min="10495" max="10495" width="12.5" style="53" customWidth="1"/>
    <col min="10496" max="10496" width="12.875" style="53" customWidth="1"/>
    <col min="10497" max="10497" width="9" style="53"/>
    <col min="10498" max="10498" width="6.875" style="53" customWidth="1"/>
    <col min="10499" max="10499" width="9" style="53"/>
    <col min="10500" max="10501" width="8.875" style="53" bestFit="1" customWidth="1"/>
    <col min="10502" max="10502" width="12.25" style="53" bestFit="1" customWidth="1"/>
    <col min="10503" max="10748" width="9" style="53"/>
    <col min="10749" max="10749" width="12.375" style="53" customWidth="1"/>
    <col min="10750" max="10750" width="11" style="53" customWidth="1"/>
    <col min="10751" max="10751" width="12.5" style="53" customWidth="1"/>
    <col min="10752" max="10752" width="12.875" style="53" customWidth="1"/>
    <col min="10753" max="10753" width="9" style="53"/>
    <col min="10754" max="10754" width="6.875" style="53" customWidth="1"/>
    <col min="10755" max="10755" width="9" style="53"/>
    <col min="10756" max="10757" width="8.875" style="53" bestFit="1" customWidth="1"/>
    <col min="10758" max="10758" width="12.25" style="53" bestFit="1" customWidth="1"/>
    <col min="10759" max="11004" width="9" style="53"/>
    <col min="11005" max="11005" width="12.375" style="53" customWidth="1"/>
    <col min="11006" max="11006" width="11" style="53" customWidth="1"/>
    <col min="11007" max="11007" width="12.5" style="53" customWidth="1"/>
    <col min="11008" max="11008" width="12.875" style="53" customWidth="1"/>
    <col min="11009" max="11009" width="9" style="53"/>
    <col min="11010" max="11010" width="6.875" style="53" customWidth="1"/>
    <col min="11011" max="11011" width="9" style="53"/>
    <col min="11012" max="11013" width="8.875" style="53" bestFit="1" customWidth="1"/>
    <col min="11014" max="11014" width="12.25" style="53" bestFit="1" customWidth="1"/>
    <col min="11015" max="11260" width="9" style="53"/>
    <col min="11261" max="11261" width="12.375" style="53" customWidth="1"/>
    <col min="11262" max="11262" width="11" style="53" customWidth="1"/>
    <col min="11263" max="11263" width="12.5" style="53" customWidth="1"/>
    <col min="11264" max="11264" width="12.875" style="53" customWidth="1"/>
    <col min="11265" max="11265" width="9" style="53"/>
    <col min="11266" max="11266" width="6.875" style="53" customWidth="1"/>
    <col min="11267" max="11267" width="9" style="53"/>
    <col min="11268" max="11269" width="8.875" style="53" bestFit="1" customWidth="1"/>
    <col min="11270" max="11270" width="12.25" style="53" bestFit="1" customWidth="1"/>
    <col min="11271" max="11516" width="9" style="53"/>
    <col min="11517" max="11517" width="12.375" style="53" customWidth="1"/>
    <col min="11518" max="11518" width="11" style="53" customWidth="1"/>
    <col min="11519" max="11519" width="12.5" style="53" customWidth="1"/>
    <col min="11520" max="11520" width="12.875" style="53" customWidth="1"/>
    <col min="11521" max="11521" width="9" style="53"/>
    <col min="11522" max="11522" width="6.875" style="53" customWidth="1"/>
    <col min="11523" max="11523" width="9" style="53"/>
    <col min="11524" max="11525" width="8.875" style="53" bestFit="1" customWidth="1"/>
    <col min="11526" max="11526" width="12.25" style="53" bestFit="1" customWidth="1"/>
    <col min="11527" max="11772" width="9" style="53"/>
    <col min="11773" max="11773" width="12.375" style="53" customWidth="1"/>
    <col min="11774" max="11774" width="11" style="53" customWidth="1"/>
    <col min="11775" max="11775" width="12.5" style="53" customWidth="1"/>
    <col min="11776" max="11776" width="12.875" style="53" customWidth="1"/>
    <col min="11777" max="11777" width="9" style="53"/>
    <col min="11778" max="11778" width="6.875" style="53" customWidth="1"/>
    <col min="11779" max="11779" width="9" style="53"/>
    <col min="11780" max="11781" width="8.875" style="53" bestFit="1" customWidth="1"/>
    <col min="11782" max="11782" width="12.25" style="53" bestFit="1" customWidth="1"/>
    <col min="11783" max="12028" width="9" style="53"/>
    <col min="12029" max="12029" width="12.375" style="53" customWidth="1"/>
    <col min="12030" max="12030" width="11" style="53" customWidth="1"/>
    <col min="12031" max="12031" width="12.5" style="53" customWidth="1"/>
    <col min="12032" max="12032" width="12.875" style="53" customWidth="1"/>
    <col min="12033" max="12033" width="9" style="53"/>
    <col min="12034" max="12034" width="6.875" style="53" customWidth="1"/>
    <col min="12035" max="12035" width="9" style="53"/>
    <col min="12036" max="12037" width="8.875" style="53" bestFit="1" customWidth="1"/>
    <col min="12038" max="12038" width="12.25" style="53" bestFit="1" customWidth="1"/>
    <col min="12039" max="12284" width="9" style="53"/>
    <col min="12285" max="12285" width="12.375" style="53" customWidth="1"/>
    <col min="12286" max="12286" width="11" style="53" customWidth="1"/>
    <col min="12287" max="12287" width="12.5" style="53" customWidth="1"/>
    <col min="12288" max="12288" width="12.875" style="53" customWidth="1"/>
    <col min="12289" max="12289" width="9" style="53"/>
    <col min="12290" max="12290" width="6.875" style="53" customWidth="1"/>
    <col min="12291" max="12291" width="9" style="53"/>
    <col min="12292" max="12293" width="8.875" style="53" bestFit="1" customWidth="1"/>
    <col min="12294" max="12294" width="12.25" style="53" bestFit="1" customWidth="1"/>
    <col min="12295" max="12540" width="9" style="53"/>
    <col min="12541" max="12541" width="12.375" style="53" customWidth="1"/>
    <col min="12542" max="12542" width="11" style="53" customWidth="1"/>
    <col min="12543" max="12543" width="12.5" style="53" customWidth="1"/>
    <col min="12544" max="12544" width="12.875" style="53" customWidth="1"/>
    <col min="12545" max="12545" width="9" style="53"/>
    <col min="12546" max="12546" width="6.875" style="53" customWidth="1"/>
    <col min="12547" max="12547" width="9" style="53"/>
    <col min="12548" max="12549" width="8.875" style="53" bestFit="1" customWidth="1"/>
    <col min="12550" max="12550" width="12.25" style="53" bestFit="1" customWidth="1"/>
    <col min="12551" max="12796" width="9" style="53"/>
    <col min="12797" max="12797" width="12.375" style="53" customWidth="1"/>
    <col min="12798" max="12798" width="11" style="53" customWidth="1"/>
    <col min="12799" max="12799" width="12.5" style="53" customWidth="1"/>
    <col min="12800" max="12800" width="12.875" style="53" customWidth="1"/>
    <col min="12801" max="12801" width="9" style="53"/>
    <col min="12802" max="12802" width="6.875" style="53" customWidth="1"/>
    <col min="12803" max="12803" width="9" style="53"/>
    <col min="12804" max="12805" width="8.875" style="53" bestFit="1" customWidth="1"/>
    <col min="12806" max="12806" width="12.25" style="53" bestFit="1" customWidth="1"/>
    <col min="12807" max="13052" width="9" style="53"/>
    <col min="13053" max="13053" width="12.375" style="53" customWidth="1"/>
    <col min="13054" max="13054" width="11" style="53" customWidth="1"/>
    <col min="13055" max="13055" width="12.5" style="53" customWidth="1"/>
    <col min="13056" max="13056" width="12.875" style="53" customWidth="1"/>
    <col min="13057" max="13057" width="9" style="53"/>
    <col min="13058" max="13058" width="6.875" style="53" customWidth="1"/>
    <col min="13059" max="13059" width="9" style="53"/>
    <col min="13060" max="13061" width="8.875" style="53" bestFit="1" customWidth="1"/>
    <col min="13062" max="13062" width="12.25" style="53" bestFit="1" customWidth="1"/>
    <col min="13063" max="13308" width="9" style="53"/>
    <col min="13309" max="13309" width="12.375" style="53" customWidth="1"/>
    <col min="13310" max="13310" width="11" style="53" customWidth="1"/>
    <col min="13311" max="13311" width="12.5" style="53" customWidth="1"/>
    <col min="13312" max="13312" width="12.875" style="53" customWidth="1"/>
    <col min="13313" max="13313" width="9" style="53"/>
    <col min="13314" max="13314" width="6.875" style="53" customWidth="1"/>
    <col min="13315" max="13315" width="9" style="53"/>
    <col min="13316" max="13317" width="8.875" style="53" bestFit="1" customWidth="1"/>
    <col min="13318" max="13318" width="12.25" style="53" bestFit="1" customWidth="1"/>
    <col min="13319" max="13564" width="9" style="53"/>
    <col min="13565" max="13565" width="12.375" style="53" customWidth="1"/>
    <col min="13566" max="13566" width="11" style="53" customWidth="1"/>
    <col min="13567" max="13567" width="12.5" style="53" customWidth="1"/>
    <col min="13568" max="13568" width="12.875" style="53" customWidth="1"/>
    <col min="13569" max="13569" width="9" style="53"/>
    <col min="13570" max="13570" width="6.875" style="53" customWidth="1"/>
    <col min="13571" max="13571" width="9" style="53"/>
    <col min="13572" max="13573" width="8.875" style="53" bestFit="1" customWidth="1"/>
    <col min="13574" max="13574" width="12.25" style="53" bestFit="1" customWidth="1"/>
    <col min="13575" max="13820" width="9" style="53"/>
    <col min="13821" max="13821" width="12.375" style="53" customWidth="1"/>
    <col min="13822" max="13822" width="11" style="53" customWidth="1"/>
    <col min="13823" max="13823" width="12.5" style="53" customWidth="1"/>
    <col min="13824" max="13824" width="12.875" style="53" customWidth="1"/>
    <col min="13825" max="13825" width="9" style="53"/>
    <col min="13826" max="13826" width="6.875" style="53" customWidth="1"/>
    <col min="13827" max="13827" width="9" style="53"/>
    <col min="13828" max="13829" width="8.875" style="53" bestFit="1" customWidth="1"/>
    <col min="13830" max="13830" width="12.25" style="53" bestFit="1" customWidth="1"/>
    <col min="13831" max="14076" width="9" style="53"/>
    <col min="14077" max="14077" width="12.375" style="53" customWidth="1"/>
    <col min="14078" max="14078" width="11" style="53" customWidth="1"/>
    <col min="14079" max="14079" width="12.5" style="53" customWidth="1"/>
    <col min="14080" max="14080" width="12.875" style="53" customWidth="1"/>
    <col min="14081" max="14081" width="9" style="53"/>
    <col min="14082" max="14082" width="6.875" style="53" customWidth="1"/>
    <col min="14083" max="14083" width="9" style="53"/>
    <col min="14084" max="14085" width="8.875" style="53" bestFit="1" customWidth="1"/>
    <col min="14086" max="14086" width="12.25" style="53" bestFit="1" customWidth="1"/>
    <col min="14087" max="14332" width="9" style="53"/>
    <col min="14333" max="14333" width="12.375" style="53" customWidth="1"/>
    <col min="14334" max="14334" width="11" style="53" customWidth="1"/>
    <col min="14335" max="14335" width="12.5" style="53" customWidth="1"/>
    <col min="14336" max="14336" width="12.875" style="53" customWidth="1"/>
    <col min="14337" max="14337" width="9" style="53"/>
    <col min="14338" max="14338" width="6.875" style="53" customWidth="1"/>
    <col min="14339" max="14339" width="9" style="53"/>
    <col min="14340" max="14341" width="8.875" style="53" bestFit="1" customWidth="1"/>
    <col min="14342" max="14342" width="12.25" style="53" bestFit="1" customWidth="1"/>
    <col min="14343" max="14588" width="9" style="53"/>
    <col min="14589" max="14589" width="12.375" style="53" customWidth="1"/>
    <col min="14590" max="14590" width="11" style="53" customWidth="1"/>
    <col min="14591" max="14591" width="12.5" style="53" customWidth="1"/>
    <col min="14592" max="14592" width="12.875" style="53" customWidth="1"/>
    <col min="14593" max="14593" width="9" style="53"/>
    <col min="14594" max="14594" width="6.875" style="53" customWidth="1"/>
    <col min="14595" max="14595" width="9" style="53"/>
    <col min="14596" max="14597" width="8.875" style="53" bestFit="1" customWidth="1"/>
    <col min="14598" max="14598" width="12.25" style="53" bestFit="1" customWidth="1"/>
    <col min="14599" max="14844" width="9" style="53"/>
    <col min="14845" max="14845" width="12.375" style="53" customWidth="1"/>
    <col min="14846" max="14846" width="11" style="53" customWidth="1"/>
    <col min="14847" max="14847" width="12.5" style="53" customWidth="1"/>
    <col min="14848" max="14848" width="12.875" style="53" customWidth="1"/>
    <col min="14849" max="14849" width="9" style="53"/>
    <col min="14850" max="14850" width="6.875" style="53" customWidth="1"/>
    <col min="14851" max="14851" width="9" style="53"/>
    <col min="14852" max="14853" width="8.875" style="53" bestFit="1" customWidth="1"/>
    <col min="14854" max="14854" width="12.25" style="53" bestFit="1" customWidth="1"/>
    <col min="14855" max="15100" width="9" style="53"/>
    <col min="15101" max="15101" width="12.375" style="53" customWidth="1"/>
    <col min="15102" max="15102" width="11" style="53" customWidth="1"/>
    <col min="15103" max="15103" width="12.5" style="53" customWidth="1"/>
    <col min="15104" max="15104" width="12.875" style="53" customWidth="1"/>
    <col min="15105" max="15105" width="9" style="53"/>
    <col min="15106" max="15106" width="6.875" style="53" customWidth="1"/>
    <col min="15107" max="15107" width="9" style="53"/>
    <col min="15108" max="15109" width="8.875" style="53" bestFit="1" customWidth="1"/>
    <col min="15110" max="15110" width="12.25" style="53" bestFit="1" customWidth="1"/>
    <col min="15111" max="15356" width="9" style="53"/>
    <col min="15357" max="15357" width="12.375" style="53" customWidth="1"/>
    <col min="15358" max="15358" width="11" style="53" customWidth="1"/>
    <col min="15359" max="15359" width="12.5" style="53" customWidth="1"/>
    <col min="15360" max="15360" width="12.875" style="53" customWidth="1"/>
    <col min="15361" max="15361" width="9" style="53"/>
    <col min="15362" max="15362" width="6.875" style="53" customWidth="1"/>
    <col min="15363" max="15363" width="9" style="53"/>
    <col min="15364" max="15365" width="8.875" style="53" bestFit="1" customWidth="1"/>
    <col min="15366" max="15366" width="12.25" style="53" bestFit="1" customWidth="1"/>
    <col min="15367" max="15612" width="9" style="53"/>
    <col min="15613" max="15613" width="12.375" style="53" customWidth="1"/>
    <col min="15614" max="15614" width="11" style="53" customWidth="1"/>
    <col min="15615" max="15615" width="12.5" style="53" customWidth="1"/>
    <col min="15616" max="15616" width="12.875" style="53" customWidth="1"/>
    <col min="15617" max="15617" width="9" style="53"/>
    <col min="15618" max="15618" width="6.875" style="53" customWidth="1"/>
    <col min="15619" max="15619" width="9" style="53"/>
    <col min="15620" max="15621" width="8.875" style="53" bestFit="1" customWidth="1"/>
    <col min="15622" max="15622" width="12.25" style="53" bestFit="1" customWidth="1"/>
    <col min="15623" max="15868" width="9" style="53"/>
    <col min="15869" max="15869" width="12.375" style="53" customWidth="1"/>
    <col min="15870" max="15870" width="11" style="53" customWidth="1"/>
    <col min="15871" max="15871" width="12.5" style="53" customWidth="1"/>
    <col min="15872" max="15872" width="12.875" style="53" customWidth="1"/>
    <col min="15873" max="15873" width="9" style="53"/>
    <col min="15874" max="15874" width="6.875" style="53" customWidth="1"/>
    <col min="15875" max="15875" width="9" style="53"/>
    <col min="15876" max="15877" width="8.875" style="53" bestFit="1" customWidth="1"/>
    <col min="15878" max="15878" width="12.25" style="53" bestFit="1" customWidth="1"/>
    <col min="15879" max="16124" width="9" style="53"/>
    <col min="16125" max="16125" width="12.375" style="53" customWidth="1"/>
    <col min="16126" max="16126" width="11" style="53" customWidth="1"/>
    <col min="16127" max="16127" width="12.5" style="53" customWidth="1"/>
    <col min="16128" max="16128" width="12.875" style="53" customWidth="1"/>
    <col min="16129" max="16129" width="9" style="53"/>
    <col min="16130" max="16130" width="6.875" style="53" customWidth="1"/>
    <col min="16131" max="16131" width="9" style="53"/>
    <col min="16132" max="16133" width="8.875" style="53" bestFit="1" customWidth="1"/>
    <col min="16134" max="16134" width="12.25" style="53" bestFit="1" customWidth="1"/>
    <col min="16135" max="16384" width="9" style="53"/>
  </cols>
  <sheetData>
    <row r="1" spans="1:20" ht="18.75" customHeight="1">
      <c r="A1" s="115" t="s">
        <v>125</v>
      </c>
    </row>
    <row r="2" spans="1:20" ht="18.75" customHeight="1">
      <c r="A2" s="110" t="s">
        <v>124</v>
      </c>
      <c r="B2" s="114">
        <v>2007</v>
      </c>
      <c r="C2" s="114">
        <v>2008</v>
      </c>
      <c r="D2" s="114">
        <v>2009</v>
      </c>
      <c r="E2" s="114">
        <v>2010</v>
      </c>
      <c r="F2" s="114">
        <v>2011</v>
      </c>
      <c r="G2" s="114" t="s">
        <v>42</v>
      </c>
      <c r="H2" s="116"/>
      <c r="I2" s="116"/>
      <c r="J2" s="116"/>
      <c r="K2" s="116"/>
      <c r="L2" s="117"/>
      <c r="M2" s="117"/>
      <c r="N2" s="117"/>
    </row>
    <row r="3" spans="1:20" ht="18.75" customHeight="1">
      <c r="A3" s="118" t="s">
        <v>111</v>
      </c>
      <c r="B3" s="119">
        <v>11475</v>
      </c>
      <c r="C3" s="119">
        <v>21920</v>
      </c>
      <c r="D3" s="119">
        <v>20960</v>
      </c>
      <c r="E3" s="119">
        <v>13890</v>
      </c>
      <c r="F3" s="119">
        <v>10660</v>
      </c>
      <c r="G3" s="119">
        <f>AVERAGE(B3:F3)</f>
        <v>15781</v>
      </c>
      <c r="H3" s="117"/>
      <c r="K3" s="120"/>
      <c r="L3" s="120"/>
      <c r="M3" s="120"/>
      <c r="N3" s="121"/>
      <c r="O3" s="120"/>
      <c r="P3" s="120"/>
      <c r="Q3" s="120"/>
      <c r="R3" s="120"/>
      <c r="S3" s="120"/>
      <c r="T3" s="120"/>
    </row>
    <row r="4" spans="1:20" ht="18.75" customHeight="1">
      <c r="A4" s="118" t="s">
        <v>112</v>
      </c>
      <c r="B4" s="119">
        <v>10970</v>
      </c>
      <c r="C4" s="119">
        <v>21800</v>
      </c>
      <c r="D4" s="119">
        <v>18980</v>
      </c>
      <c r="E4" s="119">
        <v>14960</v>
      </c>
      <c r="F4" s="119">
        <v>13040</v>
      </c>
      <c r="G4" s="119">
        <f t="shared" ref="G4:G14" si="0">AVERAGE(B4:F4)</f>
        <v>15950</v>
      </c>
      <c r="H4" s="117"/>
      <c r="K4" s="122"/>
      <c r="L4" s="122"/>
      <c r="M4" s="122"/>
      <c r="N4" s="122"/>
      <c r="O4" s="122"/>
      <c r="P4" s="122"/>
      <c r="Q4" s="122"/>
      <c r="R4" s="122"/>
      <c r="S4" s="122"/>
      <c r="T4" s="122"/>
    </row>
    <row r="5" spans="1:20" ht="18.75" customHeight="1">
      <c r="A5" s="118" t="s">
        <v>113</v>
      </c>
      <c r="B5" s="119">
        <v>12450</v>
      </c>
      <c r="C5" s="119">
        <v>27945</v>
      </c>
      <c r="D5" s="119">
        <v>19570</v>
      </c>
      <c r="E5" s="119">
        <v>18230</v>
      </c>
      <c r="F5" s="119">
        <v>17390</v>
      </c>
      <c r="G5" s="119">
        <f t="shared" si="0"/>
        <v>19117</v>
      </c>
      <c r="H5" s="117"/>
    </row>
    <row r="6" spans="1:20" ht="18.75" customHeight="1">
      <c r="A6" s="118" t="s">
        <v>114</v>
      </c>
      <c r="B6" s="119">
        <v>11215</v>
      </c>
      <c r="C6" s="119">
        <v>24670</v>
      </c>
      <c r="D6" s="119">
        <v>21900</v>
      </c>
      <c r="E6" s="119">
        <v>16340</v>
      </c>
      <c r="F6" s="119">
        <v>17630</v>
      </c>
      <c r="G6" s="119">
        <f t="shared" si="0"/>
        <v>18351</v>
      </c>
      <c r="H6" s="117"/>
    </row>
    <row r="7" spans="1:20" ht="18.75" customHeight="1">
      <c r="A7" s="118" t="s">
        <v>115</v>
      </c>
      <c r="B7" s="119">
        <v>12960</v>
      </c>
      <c r="C7" s="119">
        <v>20400</v>
      </c>
      <c r="D7" s="119">
        <v>22820</v>
      </c>
      <c r="E7" s="119">
        <v>17100</v>
      </c>
      <c r="F7" s="119">
        <v>17870</v>
      </c>
      <c r="G7" s="119">
        <f t="shared" si="0"/>
        <v>18230</v>
      </c>
      <c r="H7" s="117"/>
    </row>
    <row r="8" spans="1:20" ht="18.75" customHeight="1">
      <c r="A8" s="118" t="s">
        <v>116</v>
      </c>
      <c r="B8" s="119">
        <v>15655</v>
      </c>
      <c r="C8" s="119">
        <v>19575</v>
      </c>
      <c r="D8" s="119">
        <v>23450</v>
      </c>
      <c r="E8" s="119">
        <v>17310</v>
      </c>
      <c r="F8" s="119">
        <v>16080</v>
      </c>
      <c r="G8" s="119">
        <f t="shared" si="0"/>
        <v>18414</v>
      </c>
      <c r="H8" s="117"/>
    </row>
    <row r="9" spans="1:20" ht="18.75" customHeight="1">
      <c r="A9" s="118" t="s">
        <v>117</v>
      </c>
      <c r="B9" s="119">
        <v>19015</v>
      </c>
      <c r="C9" s="119">
        <v>21050</v>
      </c>
      <c r="D9" s="119">
        <v>23820</v>
      </c>
      <c r="E9" s="119">
        <v>19680</v>
      </c>
      <c r="F9" s="119">
        <v>14250</v>
      </c>
      <c r="G9" s="119">
        <f t="shared" si="0"/>
        <v>19563</v>
      </c>
      <c r="H9" s="117"/>
    </row>
    <row r="10" spans="1:20" ht="18.75" customHeight="1">
      <c r="A10" s="118" t="s">
        <v>118</v>
      </c>
      <c r="B10" s="119">
        <v>21870</v>
      </c>
      <c r="C10" s="119">
        <v>21860</v>
      </c>
      <c r="D10" s="119">
        <v>20730</v>
      </c>
      <c r="E10" s="119">
        <v>18560</v>
      </c>
      <c r="F10" s="119">
        <v>14060</v>
      </c>
      <c r="G10" s="119">
        <f t="shared" si="0"/>
        <v>19416</v>
      </c>
      <c r="H10" s="117"/>
    </row>
    <row r="11" spans="1:20" ht="18.75" customHeight="1">
      <c r="A11" s="118" t="s">
        <v>119</v>
      </c>
      <c r="B11" s="119">
        <v>22940</v>
      </c>
      <c r="C11" s="119">
        <v>24930</v>
      </c>
      <c r="D11" s="119">
        <v>25660</v>
      </c>
      <c r="E11" s="119">
        <v>21800</v>
      </c>
      <c r="F11" s="119">
        <v>17400</v>
      </c>
      <c r="G11" s="119">
        <f t="shared" si="0"/>
        <v>22546</v>
      </c>
      <c r="H11" s="117"/>
    </row>
    <row r="12" spans="1:20" ht="18.75" customHeight="1">
      <c r="A12" s="118" t="s">
        <v>120</v>
      </c>
      <c r="B12" s="119">
        <v>23700</v>
      </c>
      <c r="C12" s="119">
        <v>26590</v>
      </c>
      <c r="D12" s="119">
        <v>29300</v>
      </c>
      <c r="E12" s="119">
        <v>19560</v>
      </c>
      <c r="F12" s="119">
        <v>19680</v>
      </c>
      <c r="G12" s="119">
        <f t="shared" si="0"/>
        <v>23766</v>
      </c>
      <c r="H12" s="117"/>
    </row>
    <row r="13" spans="1:20" ht="18.75" customHeight="1">
      <c r="A13" s="118" t="s">
        <v>121</v>
      </c>
      <c r="B13" s="119">
        <v>25355</v>
      </c>
      <c r="C13" s="119">
        <v>26560</v>
      </c>
      <c r="D13" s="119">
        <v>21030</v>
      </c>
      <c r="E13" s="119">
        <v>17070</v>
      </c>
      <c r="F13" s="147">
        <v>14460</v>
      </c>
      <c r="G13" s="119">
        <f t="shared" si="0"/>
        <v>20895</v>
      </c>
      <c r="H13" s="117"/>
    </row>
    <row r="14" spans="1:20" ht="18.75" customHeight="1" thickBot="1">
      <c r="A14" s="125" t="s">
        <v>122</v>
      </c>
      <c r="B14" s="126">
        <v>24350</v>
      </c>
      <c r="C14" s="126">
        <v>22590</v>
      </c>
      <c r="D14" s="126">
        <v>17560</v>
      </c>
      <c r="E14" s="126">
        <v>11180</v>
      </c>
      <c r="F14" s="144">
        <v>12600</v>
      </c>
      <c r="G14" s="126">
        <f t="shared" si="0"/>
        <v>17656</v>
      </c>
      <c r="H14" s="117"/>
    </row>
    <row r="15" spans="1:20" s="124" customFormat="1" ht="18.75" customHeight="1" thickTop="1" thickBot="1">
      <c r="A15" s="127" t="s">
        <v>123</v>
      </c>
      <c r="B15" s="128">
        <f>SUM(B3:B14)</f>
        <v>211955</v>
      </c>
      <c r="C15" s="128">
        <f t="shared" ref="C15:F15" si="1">SUM(C3:C14)</f>
        <v>279890</v>
      </c>
      <c r="D15" s="128">
        <f t="shared" si="1"/>
        <v>265780</v>
      </c>
      <c r="E15" s="128">
        <f t="shared" si="1"/>
        <v>205680</v>
      </c>
      <c r="F15" s="128">
        <f t="shared" si="1"/>
        <v>185120</v>
      </c>
      <c r="G15" s="129">
        <f>AVERAGE(B15:F15)</f>
        <v>229685</v>
      </c>
    </row>
    <row r="16" spans="1:20" ht="18.75" customHeight="1" thickTop="1">
      <c r="B16" s="207"/>
      <c r="C16" s="207"/>
      <c r="D16" s="207"/>
      <c r="E16" s="207"/>
      <c r="F16" s="207"/>
      <c r="G16" s="207"/>
    </row>
    <row r="17" spans="1:2" ht="18.75" customHeight="1">
      <c r="A17" s="130" t="s">
        <v>187</v>
      </c>
    </row>
    <row r="18" spans="1:2" ht="18.75" customHeight="1">
      <c r="A18" s="110" t="s">
        <v>188</v>
      </c>
      <c r="B18" s="110" t="s">
        <v>126</v>
      </c>
    </row>
    <row r="19" spans="1:2" ht="18.75" customHeight="1">
      <c r="A19" s="123">
        <v>2012</v>
      </c>
      <c r="B19" s="119">
        <v>210000</v>
      </c>
    </row>
    <row r="20" spans="1:2" ht="18.75" customHeight="1">
      <c r="A20" s="123">
        <v>2013</v>
      </c>
      <c r="B20" s="119">
        <v>220000</v>
      </c>
    </row>
    <row r="21" spans="1:2" ht="18.75" customHeight="1">
      <c r="A21" s="123">
        <v>2014</v>
      </c>
      <c r="B21" s="119">
        <v>240000</v>
      </c>
    </row>
    <row r="22" spans="1:2" ht="18.75" customHeight="1">
      <c r="A22" s="123">
        <v>2015</v>
      </c>
      <c r="B22" s="119">
        <v>260000</v>
      </c>
    </row>
    <row r="23" spans="1:2" ht="18.75" customHeight="1">
      <c r="A23" s="123">
        <v>2016</v>
      </c>
      <c r="B23" s="119">
        <v>280000</v>
      </c>
    </row>
    <row r="24" spans="1:2" ht="18.75" customHeight="1">
      <c r="A24" s="123">
        <v>2017</v>
      </c>
      <c r="B24" s="119">
        <v>280000</v>
      </c>
    </row>
    <row r="25" spans="1:2" ht="18.75" customHeight="1">
      <c r="A25" s="123">
        <v>2018</v>
      </c>
      <c r="B25" s="119">
        <v>280000</v>
      </c>
    </row>
    <row r="26" spans="1:2" ht="18.75" customHeight="1">
      <c r="A26" s="123">
        <v>2019</v>
      </c>
      <c r="B26" s="119">
        <v>280000</v>
      </c>
    </row>
    <row r="27" spans="1:2" ht="18.75" customHeight="1">
      <c r="A27" s="123">
        <v>2020</v>
      </c>
      <c r="B27" s="119">
        <v>280000</v>
      </c>
    </row>
    <row r="28" spans="1:2" ht="18.75" customHeight="1">
      <c r="A28" s="123">
        <v>2021</v>
      </c>
      <c r="B28" s="119">
        <v>280000</v>
      </c>
    </row>
    <row r="29" spans="1:2" ht="18.75" customHeight="1">
      <c r="A29" s="123">
        <v>2022</v>
      </c>
      <c r="B29" s="119">
        <v>280000</v>
      </c>
    </row>
    <row r="30" spans="1:2" ht="18.75" customHeight="1"/>
    <row r="31" spans="1:2" ht="18.75" customHeight="1"/>
    <row r="32" spans="1:2" ht="18.75" customHeight="1"/>
    <row r="33" ht="18.75" customHeight="1"/>
  </sheetData>
  <pageMargins left="0.75" right="0.75" top="1" bottom="1" header="0.5" footer="0.5"/>
  <pageSetup orientation="portrait" r:id="rId1"/>
  <headerFooter alignWithMargins="0"/>
  <ignoredErrors>
    <ignoredError sqref="B15:F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10" zoomScaleNormal="100" workbookViewId="0">
      <selection activeCell="B10" sqref="B10:I10"/>
    </sheetView>
  </sheetViews>
  <sheetFormatPr defaultRowHeight="13.5"/>
  <cols>
    <col min="1" max="1" width="1" style="19" customWidth="1"/>
    <col min="2" max="2" width="2.25" style="17" customWidth="1"/>
    <col min="3" max="3" width="1.375" style="17" customWidth="1"/>
    <col min="4" max="4" width="1.25" style="17" customWidth="1"/>
    <col min="5" max="5" width="1.125" style="17" customWidth="1"/>
    <col min="6" max="6" width="9.25" style="17" customWidth="1"/>
    <col min="7" max="7" width="12.25" style="17" customWidth="1"/>
    <col min="8" max="8" width="19.875" style="17" customWidth="1"/>
    <col min="9" max="9" width="38.875" style="17" customWidth="1"/>
    <col min="10" max="17" width="15.25" style="17" customWidth="1"/>
    <col min="18" max="18" width="15.125" style="17" customWidth="1"/>
    <col min="19" max="19" width="15.25" style="17" customWidth="1"/>
    <col min="20" max="20" width="15.125" style="17" customWidth="1"/>
    <col min="21" max="21" width="15.25" style="17" customWidth="1"/>
    <col min="22" max="16384" width="9" style="17"/>
  </cols>
  <sheetData>
    <row r="1" spans="1:14" s="25" customFormat="1">
      <c r="A1" s="243" t="s">
        <v>69</v>
      </c>
      <c r="B1" s="243"/>
      <c r="C1" s="243"/>
      <c r="D1" s="243"/>
      <c r="E1" s="243"/>
      <c r="F1" s="243"/>
      <c r="G1" s="243"/>
      <c r="H1" s="20"/>
      <c r="I1" s="20"/>
      <c r="J1" s="20"/>
    </row>
    <row r="2" spans="1:14" s="7" customFormat="1" ht="12.75" customHeight="1">
      <c r="A2" s="244"/>
      <c r="B2" s="244"/>
      <c r="C2" s="244"/>
      <c r="D2" s="244"/>
      <c r="E2" s="244"/>
      <c r="F2" s="244"/>
      <c r="G2" s="244"/>
      <c r="H2" s="20"/>
      <c r="I2" s="20"/>
      <c r="J2" s="20"/>
    </row>
    <row r="3" spans="1:14" s="134" customFormat="1" ht="17.25" customHeight="1">
      <c r="A3" s="244" t="s">
        <v>70</v>
      </c>
      <c r="B3" s="244"/>
      <c r="C3" s="244"/>
      <c r="D3" s="244"/>
      <c r="E3" s="244"/>
      <c r="F3" s="244"/>
      <c r="G3" s="244"/>
      <c r="H3" s="244"/>
      <c r="I3" s="133"/>
      <c r="J3" s="143">
        <v>2013</v>
      </c>
      <c r="K3" s="143">
        <v>2014</v>
      </c>
      <c r="L3" s="143">
        <v>2015</v>
      </c>
      <c r="M3" s="143" t="s">
        <v>127</v>
      </c>
      <c r="N3" s="143">
        <v>2022</v>
      </c>
    </row>
    <row r="4" spans="1:14" s="7" customFormat="1" ht="16.5" customHeight="1">
      <c r="A4" s="23"/>
      <c r="B4" s="245" t="s">
        <v>71</v>
      </c>
      <c r="C4" s="246"/>
      <c r="D4" s="246"/>
      <c r="E4" s="246"/>
      <c r="F4" s="246"/>
      <c r="G4" s="246"/>
      <c r="H4" s="246"/>
      <c r="I4" s="246"/>
      <c r="J4" s="150">
        <f>FFB!B20</f>
        <v>220000</v>
      </c>
      <c r="K4" s="150">
        <f>FFB!B21</f>
        <v>240000</v>
      </c>
      <c r="L4" s="150">
        <f>FFB!B22</f>
        <v>260000</v>
      </c>
      <c r="M4" s="150">
        <f>FFB!B23</f>
        <v>280000</v>
      </c>
      <c r="N4" s="150">
        <f>FFB!B29</f>
        <v>280000</v>
      </c>
    </row>
    <row r="5" spans="1:14" s="7" customFormat="1" ht="16.5" customHeight="1">
      <c r="A5" s="23"/>
      <c r="B5" s="237" t="s">
        <v>72</v>
      </c>
      <c r="C5" s="238"/>
      <c r="D5" s="238"/>
      <c r="E5" s="238"/>
      <c r="F5" s="238"/>
      <c r="G5" s="238"/>
      <c r="H5" s="238"/>
      <c r="I5" s="238"/>
      <c r="J5" s="151">
        <v>0.7</v>
      </c>
      <c r="K5" s="151">
        <f>J5</f>
        <v>0.7</v>
      </c>
      <c r="L5" s="151">
        <f t="shared" ref="L5:N5" si="0">K5</f>
        <v>0.7</v>
      </c>
      <c r="M5" s="151">
        <f t="shared" si="0"/>
        <v>0.7</v>
      </c>
      <c r="N5" s="151">
        <f t="shared" si="0"/>
        <v>0.7</v>
      </c>
    </row>
    <row r="6" spans="1:14" s="7" customFormat="1" ht="16.5" customHeight="1">
      <c r="A6" s="23"/>
      <c r="B6" s="237" t="s">
        <v>73</v>
      </c>
      <c r="C6" s="238"/>
      <c r="D6" s="238"/>
      <c r="E6" s="238"/>
      <c r="F6" s="238"/>
      <c r="G6" s="238"/>
      <c r="H6" s="238"/>
      <c r="I6" s="238"/>
      <c r="J6" s="152">
        <f>'11 day Sampling'!J13</f>
        <v>5.5686636363636362E-2</v>
      </c>
      <c r="K6" s="152">
        <f t="shared" ref="K6:N6" si="1">J6</f>
        <v>5.5686636363636362E-2</v>
      </c>
      <c r="L6" s="152">
        <f t="shared" si="1"/>
        <v>5.5686636363636362E-2</v>
      </c>
      <c r="M6" s="152">
        <f t="shared" si="1"/>
        <v>5.5686636363636362E-2</v>
      </c>
      <c r="N6" s="152">
        <f t="shared" si="1"/>
        <v>5.5686636363636362E-2</v>
      </c>
    </row>
    <row r="7" spans="1:14" s="7" customFormat="1" ht="16.5" customHeight="1">
      <c r="A7" s="23"/>
      <c r="B7" s="237" t="s">
        <v>74</v>
      </c>
      <c r="C7" s="238"/>
      <c r="D7" s="238"/>
      <c r="E7" s="238"/>
      <c r="F7" s="238"/>
      <c r="G7" s="238"/>
      <c r="H7" s="238"/>
      <c r="I7" s="238"/>
      <c r="J7" s="152">
        <f>'11 day Sampling'!J14</f>
        <v>2.6960909090909088E-3</v>
      </c>
      <c r="K7" s="152">
        <f t="shared" ref="K7:N7" si="2">J7</f>
        <v>2.6960909090909088E-3</v>
      </c>
      <c r="L7" s="152">
        <f t="shared" si="2"/>
        <v>2.6960909090909088E-3</v>
      </c>
      <c r="M7" s="152">
        <f t="shared" si="2"/>
        <v>2.6960909090909088E-3</v>
      </c>
      <c r="N7" s="152">
        <f t="shared" si="2"/>
        <v>2.6960909090909088E-3</v>
      </c>
    </row>
    <row r="8" spans="1:14" s="7" customFormat="1" ht="16.5" customHeight="1">
      <c r="A8" s="20"/>
      <c r="B8" s="239" t="s">
        <v>75</v>
      </c>
      <c r="C8" s="240"/>
      <c r="D8" s="240"/>
      <c r="E8" s="240"/>
      <c r="F8" s="240"/>
      <c r="G8" s="240"/>
      <c r="H8" s="240"/>
      <c r="I8" s="240"/>
      <c r="J8" s="153">
        <f>'11 day Sampling'!J15</f>
        <v>7.9836363636363633E-4</v>
      </c>
      <c r="K8" s="153">
        <f t="shared" ref="K8:N8" si="3">J8</f>
        <v>7.9836363636363633E-4</v>
      </c>
      <c r="L8" s="153">
        <f t="shared" si="3"/>
        <v>7.9836363636363633E-4</v>
      </c>
      <c r="M8" s="153">
        <f t="shared" si="3"/>
        <v>7.9836363636363633E-4</v>
      </c>
      <c r="N8" s="153">
        <f t="shared" si="3"/>
        <v>7.9836363636363633E-4</v>
      </c>
    </row>
    <row r="9" spans="1:14" s="24" customFormat="1" ht="14.25" customHeight="1">
      <c r="A9" s="18"/>
      <c r="B9" s="18"/>
      <c r="C9" s="18"/>
      <c r="D9" s="18"/>
      <c r="E9" s="18"/>
      <c r="F9" s="18"/>
      <c r="G9" s="18"/>
      <c r="H9" s="18"/>
      <c r="I9" s="18"/>
      <c r="J9" s="166"/>
      <c r="K9" s="166"/>
      <c r="L9" s="166"/>
      <c r="M9" s="166"/>
      <c r="N9" s="166"/>
    </row>
    <row r="10" spans="1:14" s="11" customFormat="1" ht="15.75">
      <c r="A10" s="5"/>
      <c r="B10" s="242" t="s">
        <v>30</v>
      </c>
      <c r="C10" s="242"/>
      <c r="D10" s="242"/>
      <c r="E10" s="242"/>
      <c r="F10" s="242"/>
      <c r="G10" s="242"/>
      <c r="H10" s="242"/>
      <c r="I10" s="242"/>
      <c r="J10" s="156"/>
      <c r="K10" s="156"/>
      <c r="L10" s="156"/>
      <c r="M10" s="156"/>
      <c r="N10" s="156"/>
    </row>
    <row r="11" spans="1:14" s="11" customFormat="1" ht="15.75">
      <c r="A11" s="5"/>
      <c r="B11" s="12"/>
      <c r="C11" s="241" t="s">
        <v>14</v>
      </c>
      <c r="D11" s="241"/>
      <c r="E11" s="241"/>
      <c r="F11" s="241"/>
      <c r="G11" s="241"/>
      <c r="H11" s="4" t="s">
        <v>25</v>
      </c>
      <c r="I11" s="13"/>
      <c r="J11" s="157">
        <f>J4*J5</f>
        <v>154000</v>
      </c>
      <c r="K11" s="157">
        <f t="shared" ref="K11:N11" si="4">K4*K5</f>
        <v>168000</v>
      </c>
      <c r="L11" s="157">
        <f t="shared" si="4"/>
        <v>182000</v>
      </c>
      <c r="M11" s="157">
        <f t="shared" si="4"/>
        <v>196000</v>
      </c>
      <c r="N11" s="157">
        <f t="shared" si="4"/>
        <v>196000</v>
      </c>
    </row>
    <row r="12" spans="1:14" s="8" customFormat="1" ht="15.75">
      <c r="A12" s="4"/>
      <c r="B12" s="14"/>
      <c r="C12" s="241" t="s">
        <v>24</v>
      </c>
      <c r="D12" s="241"/>
      <c r="E12" s="241"/>
      <c r="F12" s="241"/>
      <c r="G12" s="241"/>
      <c r="H12" s="4" t="s">
        <v>18</v>
      </c>
      <c r="I12" s="13"/>
      <c r="J12" s="158">
        <f>J6</f>
        <v>5.5686636363636362E-2</v>
      </c>
      <c r="K12" s="158">
        <f t="shared" ref="K12:N12" si="5">K6</f>
        <v>5.5686636363636362E-2</v>
      </c>
      <c r="L12" s="158">
        <f t="shared" si="5"/>
        <v>5.5686636363636362E-2</v>
      </c>
      <c r="M12" s="158">
        <f t="shared" si="5"/>
        <v>5.5686636363636362E-2</v>
      </c>
      <c r="N12" s="158">
        <f t="shared" si="5"/>
        <v>5.5686636363636362E-2</v>
      </c>
    </row>
    <row r="13" spans="1:14" s="8" customFormat="1" ht="15.75">
      <c r="A13" s="4"/>
      <c r="B13" s="14"/>
      <c r="C13" s="241" t="s">
        <v>164</v>
      </c>
      <c r="D13" s="241"/>
      <c r="E13" s="241"/>
      <c r="F13" s="241"/>
      <c r="G13" s="241"/>
      <c r="H13" s="4" t="s">
        <v>23</v>
      </c>
      <c r="I13" s="13" t="s">
        <v>172</v>
      </c>
      <c r="J13" s="158">
        <f>((J6-J8)/J6)*0.89</f>
        <v>0.87724032042941591</v>
      </c>
      <c r="K13" s="158">
        <f t="shared" ref="K13:N13" si="6">((K6-K8)/K6)*0.89</f>
        <v>0.87724032042941591</v>
      </c>
      <c r="L13" s="158">
        <f t="shared" si="6"/>
        <v>0.87724032042941591</v>
      </c>
      <c r="M13" s="158">
        <f t="shared" si="6"/>
        <v>0.87724032042941591</v>
      </c>
      <c r="N13" s="158">
        <f t="shared" si="6"/>
        <v>0.87724032042941591</v>
      </c>
    </row>
    <row r="14" spans="1:14" s="8" customFormat="1" ht="15.75">
      <c r="A14" s="4"/>
      <c r="B14" s="14"/>
      <c r="C14" s="241" t="s">
        <v>16</v>
      </c>
      <c r="D14" s="241"/>
      <c r="E14" s="241"/>
      <c r="F14" s="241"/>
      <c r="G14" s="241"/>
      <c r="H14" s="4" t="s">
        <v>20</v>
      </c>
      <c r="I14" s="4"/>
      <c r="J14" s="159">
        <v>0.8</v>
      </c>
      <c r="K14" s="159">
        <f t="shared" ref="K14:N14" si="7">J14</f>
        <v>0.8</v>
      </c>
      <c r="L14" s="159">
        <f t="shared" si="7"/>
        <v>0.8</v>
      </c>
      <c r="M14" s="159">
        <f t="shared" si="7"/>
        <v>0.8</v>
      </c>
      <c r="N14" s="159">
        <f t="shared" si="7"/>
        <v>0.8</v>
      </c>
    </row>
    <row r="15" spans="1:14" s="8" customFormat="1" ht="15.75">
      <c r="A15" s="4"/>
      <c r="B15" s="14"/>
      <c r="C15" s="241" t="s">
        <v>17</v>
      </c>
      <c r="D15" s="241"/>
      <c r="E15" s="241"/>
      <c r="F15" s="241"/>
      <c r="G15" s="241"/>
      <c r="H15" s="4" t="s">
        <v>19</v>
      </c>
      <c r="I15" s="15"/>
      <c r="J15" s="159">
        <v>0.25</v>
      </c>
      <c r="K15" s="159">
        <f t="shared" ref="K15:N17" si="8">J15</f>
        <v>0.25</v>
      </c>
      <c r="L15" s="159">
        <f t="shared" si="8"/>
        <v>0.25</v>
      </c>
      <c r="M15" s="159">
        <f t="shared" si="8"/>
        <v>0.25</v>
      </c>
      <c r="N15" s="159">
        <f t="shared" si="8"/>
        <v>0.25</v>
      </c>
    </row>
    <row r="16" spans="1:14" s="8" customFormat="1" ht="15.75">
      <c r="A16" s="4"/>
      <c r="B16" s="14"/>
      <c r="C16" s="241" t="s">
        <v>15</v>
      </c>
      <c r="D16" s="241"/>
      <c r="E16" s="241"/>
      <c r="F16" s="241"/>
      <c r="G16" s="241"/>
      <c r="H16" s="4" t="s">
        <v>20</v>
      </c>
      <c r="I16" s="15"/>
      <c r="J16" s="159">
        <v>0.89</v>
      </c>
      <c r="K16" s="159">
        <f t="shared" si="8"/>
        <v>0.89</v>
      </c>
      <c r="L16" s="159">
        <f t="shared" si="8"/>
        <v>0.89</v>
      </c>
      <c r="M16" s="159">
        <f t="shared" si="8"/>
        <v>0.89</v>
      </c>
      <c r="N16" s="159">
        <f t="shared" si="8"/>
        <v>0.89</v>
      </c>
    </row>
    <row r="17" spans="1:20" s="8" customFormat="1" ht="15.75">
      <c r="A17" s="4"/>
      <c r="B17" s="14"/>
      <c r="C17" s="241" t="s">
        <v>10</v>
      </c>
      <c r="D17" s="241"/>
      <c r="E17" s="241"/>
      <c r="F17" s="241"/>
      <c r="G17" s="241"/>
      <c r="H17" s="4" t="s">
        <v>11</v>
      </c>
      <c r="I17" s="15"/>
      <c r="J17" s="159">
        <v>21</v>
      </c>
      <c r="K17" s="159">
        <f t="shared" si="8"/>
        <v>21</v>
      </c>
      <c r="L17" s="159">
        <f t="shared" si="8"/>
        <v>21</v>
      </c>
      <c r="M17" s="159">
        <f t="shared" si="8"/>
        <v>21</v>
      </c>
      <c r="N17" s="159">
        <f t="shared" si="8"/>
        <v>21</v>
      </c>
    </row>
    <row r="18" spans="1:20" s="22" customFormat="1" ht="18.75" thickBot="1">
      <c r="A18" s="21"/>
      <c r="B18" s="236" t="s">
        <v>76</v>
      </c>
      <c r="C18" s="236"/>
      <c r="D18" s="236"/>
      <c r="E18" s="236"/>
      <c r="F18" s="236"/>
      <c r="G18" s="236"/>
      <c r="H18" s="236"/>
      <c r="I18" s="236"/>
      <c r="J18" s="167">
        <f t="shared" ref="J18:N18" si="9">J11*J12*J13*J14*J15*J16*J17</f>
        <v>28120.924135080004</v>
      </c>
      <c r="K18" s="167">
        <f t="shared" si="9"/>
        <v>30677.37178372364</v>
      </c>
      <c r="L18" s="167">
        <f t="shared" si="9"/>
        <v>33233.819432367272</v>
      </c>
      <c r="M18" s="167">
        <f t="shared" si="9"/>
        <v>35790.267081010905</v>
      </c>
      <c r="N18" s="167">
        <f t="shared" si="9"/>
        <v>35790.267081010905</v>
      </c>
    </row>
    <row r="19" spans="1:20" s="4" customFormat="1" ht="14.25" customHeight="1" thickTop="1">
      <c r="D19" s="16"/>
      <c r="E19" s="16"/>
      <c r="F19" s="16"/>
      <c r="G19" s="16"/>
      <c r="H19" s="16"/>
      <c r="I19" s="16"/>
      <c r="J19" s="155"/>
      <c r="K19" s="155"/>
      <c r="L19" s="155"/>
      <c r="M19" s="155"/>
      <c r="N19" s="155"/>
    </row>
    <row r="20" spans="1:20" s="30" customFormat="1" ht="22.5" customHeight="1" thickBot="1">
      <c r="A20" s="29"/>
      <c r="B20" s="235" t="s">
        <v>141</v>
      </c>
      <c r="C20" s="235"/>
      <c r="D20" s="235"/>
      <c r="E20" s="235"/>
      <c r="F20" s="235"/>
      <c r="G20" s="235"/>
      <c r="H20" s="235"/>
      <c r="I20" s="235"/>
      <c r="J20" s="168">
        <f t="shared" ref="J20:N20" si="10">J18</f>
        <v>28120.924135080004</v>
      </c>
      <c r="K20" s="168">
        <f t="shared" si="10"/>
        <v>30677.37178372364</v>
      </c>
      <c r="L20" s="168">
        <f t="shared" si="10"/>
        <v>33233.819432367272</v>
      </c>
      <c r="M20" s="168">
        <f t="shared" si="10"/>
        <v>35790.267081010905</v>
      </c>
      <c r="N20" s="168">
        <f t="shared" si="10"/>
        <v>35790.267081010905</v>
      </c>
    </row>
    <row r="21" spans="1:20" ht="14.25" thickTop="1"/>
    <row r="22" spans="1:20" s="31" customFormat="1" ht="29.25" customHeight="1">
      <c r="A22" s="32"/>
      <c r="H22" s="231" t="s">
        <v>77</v>
      </c>
      <c r="I22" s="232"/>
      <c r="J22" s="33">
        <v>2013</v>
      </c>
      <c r="K22" s="33">
        <v>2014</v>
      </c>
      <c r="L22" s="33">
        <v>2015</v>
      </c>
      <c r="M22" s="34">
        <v>2016</v>
      </c>
      <c r="N22" s="34">
        <v>2017</v>
      </c>
      <c r="O22" s="34">
        <v>2018</v>
      </c>
      <c r="P22" s="34">
        <v>2019</v>
      </c>
      <c r="Q22" s="34">
        <v>2020</v>
      </c>
      <c r="R22" s="34">
        <v>2021</v>
      </c>
      <c r="S22" s="34">
        <v>2022</v>
      </c>
      <c r="T22" s="33" t="s">
        <v>56</v>
      </c>
    </row>
    <row r="23" spans="1:20" s="31" customFormat="1" ht="29.25" customHeight="1">
      <c r="A23" s="32"/>
      <c r="H23" s="233" t="s">
        <v>142</v>
      </c>
      <c r="I23" s="233"/>
      <c r="J23" s="149">
        <f>J20</f>
        <v>28120.924135080004</v>
      </c>
      <c r="K23" s="149">
        <f t="shared" ref="K23:M23" si="11">K20</f>
        <v>30677.37178372364</v>
      </c>
      <c r="L23" s="149">
        <f t="shared" si="11"/>
        <v>33233.819432367272</v>
      </c>
      <c r="M23" s="149">
        <f t="shared" si="11"/>
        <v>35790.267081010905</v>
      </c>
      <c r="N23" s="149">
        <f>M23</f>
        <v>35790.267081010905</v>
      </c>
      <c r="O23" s="36">
        <f t="shared" ref="O23:R23" si="12">N23</f>
        <v>35790.267081010905</v>
      </c>
      <c r="P23" s="36">
        <f>O23</f>
        <v>35790.267081010905</v>
      </c>
      <c r="Q23" s="36">
        <f t="shared" si="12"/>
        <v>35790.267081010905</v>
      </c>
      <c r="R23" s="36">
        <f t="shared" si="12"/>
        <v>35790.267081010905</v>
      </c>
      <c r="S23" s="36">
        <f>N20</f>
        <v>35790.267081010905</v>
      </c>
      <c r="T23" s="35">
        <f>SUM(J23:S23)</f>
        <v>342563.98491824727</v>
      </c>
    </row>
    <row r="24" spans="1:20" s="31" customFormat="1" ht="29.25" customHeight="1">
      <c r="A24" s="32"/>
      <c r="H24" s="234" t="s">
        <v>78</v>
      </c>
      <c r="I24" s="234"/>
      <c r="J24" s="149">
        <f>J18</f>
        <v>28120.924135080004</v>
      </c>
      <c r="K24" s="149">
        <f>K18</f>
        <v>30677.37178372364</v>
      </c>
      <c r="L24" s="149">
        <f>L18</f>
        <v>33233.819432367272</v>
      </c>
      <c r="M24" s="149">
        <f>M18</f>
        <v>35790.267081010905</v>
      </c>
      <c r="N24" s="36">
        <f t="shared" ref="N24" si="13">M24</f>
        <v>35790.267081010905</v>
      </c>
      <c r="O24" s="36">
        <f t="shared" ref="O24:R24" si="14">N24</f>
        <v>35790.267081010905</v>
      </c>
      <c r="P24" s="36">
        <f>O24</f>
        <v>35790.267081010905</v>
      </c>
      <c r="Q24" s="36">
        <f t="shared" si="14"/>
        <v>35790.267081010905</v>
      </c>
      <c r="R24" s="36">
        <f t="shared" si="14"/>
        <v>35790.267081010905</v>
      </c>
      <c r="S24" s="36">
        <f>N18</f>
        <v>35790.267081010905</v>
      </c>
      <c r="T24" s="35">
        <f>SUM(J24:S24)</f>
        <v>342563.98491824727</v>
      </c>
    </row>
    <row r="25" spans="1:20">
      <c r="J25" s="26"/>
      <c r="K25" s="26"/>
      <c r="L25" s="26"/>
      <c r="M25" s="26"/>
      <c r="N25" s="26"/>
    </row>
  </sheetData>
  <mergeCells count="21">
    <mergeCell ref="A1:G1"/>
    <mergeCell ref="A2:G2"/>
    <mergeCell ref="A3:H3"/>
    <mergeCell ref="B4:I4"/>
    <mergeCell ref="B5:I5"/>
    <mergeCell ref="C17:G17"/>
    <mergeCell ref="C11:G11"/>
    <mergeCell ref="C12:G12"/>
    <mergeCell ref="C14:G14"/>
    <mergeCell ref="C15:G15"/>
    <mergeCell ref="C13:G13"/>
    <mergeCell ref="B6:I6"/>
    <mergeCell ref="B7:I7"/>
    <mergeCell ref="B8:I8"/>
    <mergeCell ref="C16:G16"/>
    <mergeCell ref="B10:I10"/>
    <mergeCell ref="H22:I22"/>
    <mergeCell ref="H23:I23"/>
    <mergeCell ref="H24:I24"/>
    <mergeCell ref="B20:I20"/>
    <mergeCell ref="B18:I18"/>
  </mergeCells>
  <phoneticPr fontId="2"/>
  <pageMargins left="0.46" right="0.67" top="1.1399999999999999" bottom="0.8" header="0.51181102362204722" footer="0.51181102362204722"/>
  <pageSetup paperSize="9" orientation="portrait" r:id="rId1"/>
  <headerFooter alignWithMargins="0">
    <oddHeader>&amp;L&amp;"ＭＳ Ｐゴシック,太字"&amp;16IGES ERs Calculation Sheet&amp;R&amp;G</oddHeader>
    <oddFooter>&amp;R&amp;"ＭＳ Ｐゴシック,太字"&amp;12AMS-III.H. Version 15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opLeftCell="G22" zoomScaleNormal="100" workbookViewId="0">
      <selection activeCell="N43" sqref="N43"/>
    </sheetView>
  </sheetViews>
  <sheetFormatPr defaultRowHeight="13.5"/>
  <cols>
    <col min="1" max="1" width="1" style="42" customWidth="1"/>
    <col min="2" max="2" width="2.25" customWidth="1"/>
    <col min="3" max="3" width="1.375" customWidth="1"/>
    <col min="4" max="4" width="1.25" customWidth="1"/>
    <col min="5" max="5" width="1.125" customWidth="1"/>
    <col min="6" max="6" width="9.25" customWidth="1"/>
    <col min="7" max="7" width="12.25" customWidth="1"/>
    <col min="8" max="8" width="11.75" customWidth="1"/>
    <col min="9" max="9" width="47.125" customWidth="1"/>
    <col min="10" max="20" width="15.375" customWidth="1"/>
    <col min="21" max="21" width="15.25" customWidth="1"/>
  </cols>
  <sheetData>
    <row r="1" spans="1:14" s="25" customFormat="1">
      <c r="A1" s="243" t="s">
        <v>69</v>
      </c>
      <c r="B1" s="243"/>
      <c r="C1" s="243"/>
      <c r="D1" s="243"/>
      <c r="E1" s="243"/>
      <c r="F1" s="243"/>
      <c r="G1" s="243"/>
      <c r="H1" s="20"/>
      <c r="I1" s="20"/>
      <c r="J1" s="20"/>
    </row>
    <row r="2" spans="1:14" s="7" customFormat="1" ht="12.75" customHeight="1">
      <c r="A2" s="244"/>
      <c r="B2" s="244"/>
      <c r="C2" s="244"/>
      <c r="D2" s="244"/>
      <c r="E2" s="244"/>
      <c r="F2" s="244"/>
      <c r="G2" s="244"/>
      <c r="H2" s="20"/>
      <c r="I2" s="20"/>
      <c r="J2" s="20"/>
    </row>
    <row r="3" spans="1:14" s="134" customFormat="1" ht="17.25" customHeight="1">
      <c r="A3" s="244" t="s">
        <v>70</v>
      </c>
      <c r="B3" s="244"/>
      <c r="C3" s="244"/>
      <c r="D3" s="244"/>
      <c r="E3" s="244"/>
      <c r="F3" s="244"/>
      <c r="G3" s="244"/>
      <c r="H3" s="244"/>
      <c r="I3" s="133"/>
      <c r="J3" s="143">
        <v>2013</v>
      </c>
      <c r="K3" s="143">
        <v>2014</v>
      </c>
      <c r="L3" s="143">
        <v>2015</v>
      </c>
      <c r="M3" s="143" t="s">
        <v>127</v>
      </c>
      <c r="N3" s="143">
        <v>2022</v>
      </c>
    </row>
    <row r="4" spans="1:14" s="7" customFormat="1" ht="16.5" customHeight="1">
      <c r="A4" s="40"/>
      <c r="B4" s="245" t="s">
        <v>71</v>
      </c>
      <c r="C4" s="246"/>
      <c r="D4" s="246"/>
      <c r="E4" s="246"/>
      <c r="F4" s="246"/>
      <c r="G4" s="246"/>
      <c r="H4" s="246"/>
      <c r="I4" s="246"/>
      <c r="J4" s="150">
        <f>BEs!J4</f>
        <v>220000</v>
      </c>
      <c r="K4" s="150">
        <f>BEs!K4</f>
        <v>240000</v>
      </c>
      <c r="L4" s="150">
        <f>BEs!L4</f>
        <v>260000</v>
      </c>
      <c r="M4" s="150">
        <f>BEs!M4</f>
        <v>280000</v>
      </c>
      <c r="N4" s="150">
        <f>BEs!N4</f>
        <v>280000</v>
      </c>
    </row>
    <row r="5" spans="1:14" s="7" customFormat="1" ht="16.5" customHeight="1">
      <c r="A5" s="40"/>
      <c r="B5" s="237" t="s">
        <v>72</v>
      </c>
      <c r="C5" s="238"/>
      <c r="D5" s="238"/>
      <c r="E5" s="238"/>
      <c r="F5" s="238"/>
      <c r="G5" s="238"/>
      <c r="H5" s="238"/>
      <c r="I5" s="238"/>
      <c r="J5" s="151">
        <v>0.7</v>
      </c>
      <c r="K5" s="151">
        <f t="shared" ref="K5:N5" si="0">J5</f>
        <v>0.7</v>
      </c>
      <c r="L5" s="151">
        <f t="shared" si="0"/>
        <v>0.7</v>
      </c>
      <c r="M5" s="151">
        <f t="shared" si="0"/>
        <v>0.7</v>
      </c>
      <c r="N5" s="151">
        <f t="shared" si="0"/>
        <v>0.7</v>
      </c>
    </row>
    <row r="6" spans="1:14" s="7" customFormat="1" ht="16.5" customHeight="1">
      <c r="A6" s="40"/>
      <c r="B6" s="237" t="s">
        <v>73</v>
      </c>
      <c r="C6" s="238"/>
      <c r="D6" s="238"/>
      <c r="E6" s="238"/>
      <c r="F6" s="238"/>
      <c r="G6" s="238"/>
      <c r="H6" s="238"/>
      <c r="I6" s="238"/>
      <c r="J6" s="152">
        <f>BEs!J6</f>
        <v>5.5686636363636362E-2</v>
      </c>
      <c r="K6" s="152">
        <f t="shared" ref="K6:N6" si="1">J6</f>
        <v>5.5686636363636362E-2</v>
      </c>
      <c r="L6" s="152">
        <f t="shared" si="1"/>
        <v>5.5686636363636362E-2</v>
      </c>
      <c r="M6" s="152">
        <f t="shared" si="1"/>
        <v>5.5686636363636362E-2</v>
      </c>
      <c r="N6" s="152">
        <f t="shared" si="1"/>
        <v>5.5686636363636362E-2</v>
      </c>
    </row>
    <row r="7" spans="1:14" s="7" customFormat="1" ht="16.5" customHeight="1">
      <c r="A7" s="40"/>
      <c r="B7" s="237" t="s">
        <v>74</v>
      </c>
      <c r="C7" s="238"/>
      <c r="D7" s="238"/>
      <c r="E7" s="238"/>
      <c r="F7" s="238"/>
      <c r="G7" s="238"/>
      <c r="H7" s="238"/>
      <c r="I7" s="238"/>
      <c r="J7" s="152">
        <f>BEs!J7</f>
        <v>2.6960909090909088E-3</v>
      </c>
      <c r="K7" s="152">
        <f t="shared" ref="K7:N7" si="2">J7</f>
        <v>2.6960909090909088E-3</v>
      </c>
      <c r="L7" s="152">
        <f t="shared" si="2"/>
        <v>2.6960909090909088E-3</v>
      </c>
      <c r="M7" s="152">
        <f t="shared" si="2"/>
        <v>2.6960909090909088E-3</v>
      </c>
      <c r="N7" s="152">
        <f t="shared" si="2"/>
        <v>2.6960909090909088E-3</v>
      </c>
    </row>
    <row r="8" spans="1:14" s="7" customFormat="1" ht="16.5" customHeight="1">
      <c r="A8" s="20"/>
      <c r="B8" s="239" t="s">
        <v>75</v>
      </c>
      <c r="C8" s="240"/>
      <c r="D8" s="240"/>
      <c r="E8" s="240"/>
      <c r="F8" s="240"/>
      <c r="G8" s="240"/>
      <c r="H8" s="240"/>
      <c r="I8" s="240"/>
      <c r="J8" s="153">
        <f>BEs!J8</f>
        <v>7.9836363636363633E-4</v>
      </c>
      <c r="K8" s="153">
        <f t="shared" ref="K8:N8" si="3">J8</f>
        <v>7.9836363636363633E-4</v>
      </c>
      <c r="L8" s="153">
        <f t="shared" si="3"/>
        <v>7.9836363636363633E-4</v>
      </c>
      <c r="M8" s="153">
        <f t="shared" si="3"/>
        <v>7.9836363636363633E-4</v>
      </c>
      <c r="N8" s="153">
        <f t="shared" si="3"/>
        <v>7.9836363636363633E-4</v>
      </c>
    </row>
    <row r="9" spans="1:14" s="24" customFormat="1" ht="14.25" customHeight="1">
      <c r="A9" s="18"/>
      <c r="B9" s="18"/>
      <c r="C9" s="18"/>
      <c r="D9" s="18"/>
      <c r="E9" s="18"/>
      <c r="F9" s="18"/>
      <c r="G9" s="18"/>
      <c r="H9" s="18"/>
      <c r="I9" s="18"/>
      <c r="J9" s="166"/>
      <c r="K9" s="154"/>
      <c r="L9" s="166"/>
      <c r="M9" s="154"/>
      <c r="N9" s="154"/>
    </row>
    <row r="10" spans="1:14" s="1" customFormat="1" ht="15">
      <c r="A10" s="6"/>
      <c r="B10" s="253" t="s">
        <v>143</v>
      </c>
      <c r="C10" s="253"/>
      <c r="D10" s="253"/>
      <c r="E10" s="253"/>
      <c r="F10" s="253"/>
      <c r="G10" s="253"/>
      <c r="H10" s="253"/>
      <c r="I10" s="253"/>
      <c r="J10" s="142"/>
      <c r="K10" s="142"/>
      <c r="L10" s="142"/>
      <c r="M10" s="142"/>
      <c r="N10" s="142"/>
    </row>
    <row r="11" spans="1:14" s="1" customFormat="1" ht="15.75">
      <c r="A11" s="6"/>
      <c r="B11" s="27"/>
      <c r="C11" s="250" t="s">
        <v>169</v>
      </c>
      <c r="D11" s="250"/>
      <c r="E11" s="250"/>
      <c r="F11" s="250"/>
      <c r="G11" s="250"/>
      <c r="H11" s="8" t="s">
        <v>12</v>
      </c>
      <c r="I11" s="9"/>
      <c r="J11" s="159">
        <f>PEypower!F19</f>
        <v>1007.43066</v>
      </c>
      <c r="K11" s="159">
        <f t="shared" ref="K11:M11" si="4">J11</f>
        <v>1007.43066</v>
      </c>
      <c r="L11" s="159">
        <f t="shared" si="4"/>
        <v>1007.43066</v>
      </c>
      <c r="M11" s="159">
        <f t="shared" si="4"/>
        <v>1007.43066</v>
      </c>
      <c r="N11" s="159">
        <f>M11</f>
        <v>1007.43066</v>
      </c>
    </row>
    <row r="12" spans="1:14" s="1" customFormat="1" ht="15.75">
      <c r="A12" s="6"/>
      <c r="B12" s="27"/>
      <c r="C12" s="250" t="s">
        <v>170</v>
      </c>
      <c r="D12" s="250"/>
      <c r="E12" s="250"/>
      <c r="F12" s="250"/>
      <c r="G12" s="250"/>
      <c r="H12" s="8" t="s">
        <v>13</v>
      </c>
      <c r="I12" s="37"/>
      <c r="J12" s="159">
        <v>1.3</v>
      </c>
      <c r="K12" s="159">
        <f t="shared" ref="K12:N12" si="5">J12</f>
        <v>1.3</v>
      </c>
      <c r="L12" s="159">
        <f t="shared" si="5"/>
        <v>1.3</v>
      </c>
      <c r="M12" s="159">
        <f t="shared" si="5"/>
        <v>1.3</v>
      </c>
      <c r="N12" s="159">
        <f t="shared" si="5"/>
        <v>1.3</v>
      </c>
    </row>
    <row r="13" spans="1:14" s="1" customFormat="1" ht="15.75">
      <c r="A13" s="6"/>
      <c r="B13" s="27"/>
      <c r="C13" s="250" t="s">
        <v>171</v>
      </c>
      <c r="D13" s="250"/>
      <c r="E13" s="250"/>
      <c r="F13" s="250"/>
      <c r="G13" s="250"/>
      <c r="H13" s="140" t="s">
        <v>144</v>
      </c>
      <c r="I13" s="10"/>
      <c r="J13" s="159">
        <v>0</v>
      </c>
      <c r="K13" s="159">
        <f t="shared" ref="K13:N13" si="6">J13</f>
        <v>0</v>
      </c>
      <c r="L13" s="159">
        <f t="shared" si="6"/>
        <v>0</v>
      </c>
      <c r="M13" s="159">
        <f t="shared" si="6"/>
        <v>0</v>
      </c>
      <c r="N13" s="159">
        <f t="shared" si="6"/>
        <v>0</v>
      </c>
    </row>
    <row r="14" spans="1:14" s="2" customFormat="1" ht="18.75" thickBot="1">
      <c r="A14" s="44"/>
      <c r="B14" s="251" t="s">
        <v>79</v>
      </c>
      <c r="C14" s="251"/>
      <c r="D14" s="251"/>
      <c r="E14" s="251"/>
      <c r="F14" s="251"/>
      <c r="G14" s="251"/>
      <c r="H14" s="251"/>
      <c r="I14" s="251"/>
      <c r="J14" s="146">
        <f t="shared" ref="J14:N14" si="7">J11*J12*(1+J13)</f>
        <v>1309.659858</v>
      </c>
      <c r="K14" s="146">
        <f t="shared" si="7"/>
        <v>1309.659858</v>
      </c>
      <c r="L14" s="146">
        <f t="shared" si="7"/>
        <v>1309.659858</v>
      </c>
      <c r="M14" s="146">
        <f t="shared" si="7"/>
        <v>1309.659858</v>
      </c>
      <c r="N14" s="146">
        <f t="shared" si="7"/>
        <v>1309.659858</v>
      </c>
    </row>
    <row r="15" spans="1:14" s="43" customFormat="1" thickTop="1">
      <c r="A15" s="6"/>
      <c r="B15" s="4"/>
      <c r="C15" s="16"/>
      <c r="D15" s="16"/>
      <c r="E15" s="16"/>
      <c r="F15" s="16"/>
      <c r="G15" s="16"/>
      <c r="H15" s="4"/>
      <c r="I15" s="15"/>
      <c r="J15" s="155"/>
      <c r="K15" s="155"/>
      <c r="L15" s="155"/>
      <c r="M15" s="155"/>
      <c r="N15" s="155"/>
    </row>
    <row r="16" spans="1:14" s="3" customFormat="1" ht="14.25">
      <c r="A16" s="41"/>
      <c r="B16" s="242" t="s">
        <v>110</v>
      </c>
      <c r="C16" s="242"/>
      <c r="D16" s="242"/>
      <c r="E16" s="242"/>
      <c r="F16" s="242"/>
      <c r="G16" s="242"/>
      <c r="H16" s="242"/>
      <c r="I16" s="242"/>
      <c r="J16" s="156"/>
      <c r="K16" s="156"/>
      <c r="L16" s="156"/>
      <c r="M16" s="156"/>
      <c r="N16" s="156"/>
    </row>
    <row r="17" spans="1:14" s="3" customFormat="1" ht="15.75">
      <c r="A17" s="41"/>
      <c r="B17" s="12"/>
      <c r="C17" s="241" t="s">
        <v>27</v>
      </c>
      <c r="D17" s="241"/>
      <c r="E17" s="241"/>
      <c r="F17" s="241"/>
      <c r="G17" s="241"/>
      <c r="H17" s="4" t="s">
        <v>26</v>
      </c>
      <c r="I17" s="13"/>
      <c r="J17" s="157">
        <f t="shared" ref="J17:M17" si="8">J4*J5</f>
        <v>154000</v>
      </c>
      <c r="K17" s="157">
        <f t="shared" si="8"/>
        <v>168000</v>
      </c>
      <c r="L17" s="157">
        <f t="shared" si="8"/>
        <v>182000</v>
      </c>
      <c r="M17" s="157">
        <f t="shared" si="8"/>
        <v>196000</v>
      </c>
      <c r="N17" s="157">
        <f t="shared" ref="N17" si="9">N4*N5</f>
        <v>196000</v>
      </c>
    </row>
    <row r="18" spans="1:14" s="1" customFormat="1" ht="15.75">
      <c r="A18" s="6"/>
      <c r="B18" s="14"/>
      <c r="C18" s="241" t="s">
        <v>28</v>
      </c>
      <c r="D18" s="241"/>
      <c r="E18" s="241"/>
      <c r="F18" s="241"/>
      <c r="G18" s="241"/>
      <c r="H18" s="8" t="s">
        <v>18</v>
      </c>
      <c r="I18" s="13"/>
      <c r="J18" s="158">
        <f>J7</f>
        <v>2.6960909090909088E-3</v>
      </c>
      <c r="K18" s="158">
        <f t="shared" ref="K18:N18" si="10">K7</f>
        <v>2.6960909090909088E-3</v>
      </c>
      <c r="L18" s="158">
        <f t="shared" si="10"/>
        <v>2.6960909090909088E-3</v>
      </c>
      <c r="M18" s="158">
        <f t="shared" si="10"/>
        <v>2.6960909090909088E-3</v>
      </c>
      <c r="N18" s="158">
        <f t="shared" si="10"/>
        <v>2.6960909090909088E-3</v>
      </c>
    </row>
    <row r="19" spans="1:14" s="1" customFormat="1" ht="15.75">
      <c r="A19" s="6"/>
      <c r="B19" s="14"/>
      <c r="C19" s="241" t="s">
        <v>163</v>
      </c>
      <c r="D19" s="241"/>
      <c r="E19" s="241"/>
      <c r="F19" s="241"/>
      <c r="G19" s="241"/>
      <c r="H19" s="4" t="s">
        <v>23</v>
      </c>
      <c r="I19" s="13"/>
      <c r="J19" s="158">
        <f>(J7-J8)/J7</f>
        <v>0.70388103988940209</v>
      </c>
      <c r="K19" s="158">
        <f t="shared" ref="K19:N19" si="11">(K7-K8)/K7</f>
        <v>0.70388103988940209</v>
      </c>
      <c r="L19" s="158">
        <f t="shared" si="11"/>
        <v>0.70388103988940209</v>
      </c>
      <c r="M19" s="158">
        <f t="shared" si="11"/>
        <v>0.70388103988940209</v>
      </c>
      <c r="N19" s="158">
        <f t="shared" si="11"/>
        <v>0.70388103988940209</v>
      </c>
    </row>
    <row r="20" spans="1:14" s="1" customFormat="1" ht="15.75">
      <c r="A20" s="6"/>
      <c r="B20" s="14"/>
      <c r="C20" s="250" t="s">
        <v>22</v>
      </c>
      <c r="D20" s="250"/>
      <c r="E20" s="250"/>
      <c r="F20" s="250"/>
      <c r="G20" s="250"/>
      <c r="H20" s="8" t="s">
        <v>20</v>
      </c>
      <c r="I20" s="4"/>
      <c r="J20" s="157">
        <v>0.8</v>
      </c>
      <c r="K20" s="157">
        <v>0.8</v>
      </c>
      <c r="L20" s="157">
        <v>0.8</v>
      </c>
      <c r="M20" s="157">
        <v>0.8</v>
      </c>
      <c r="N20" s="157">
        <v>0.8</v>
      </c>
    </row>
    <row r="21" spans="1:14" s="1" customFormat="1" ht="15.75">
      <c r="A21" s="6"/>
      <c r="B21" s="14"/>
      <c r="C21" s="250" t="s">
        <v>29</v>
      </c>
      <c r="D21" s="250"/>
      <c r="E21" s="250"/>
      <c r="F21" s="250"/>
      <c r="G21" s="250"/>
      <c r="H21" s="8" t="s">
        <v>19</v>
      </c>
      <c r="I21" s="10"/>
      <c r="J21" s="159">
        <v>0.25</v>
      </c>
      <c r="K21" s="159">
        <v>0.25</v>
      </c>
      <c r="L21" s="159">
        <v>0.25</v>
      </c>
      <c r="M21" s="159">
        <v>0.25</v>
      </c>
      <c r="N21" s="159">
        <v>0.25</v>
      </c>
    </row>
    <row r="22" spans="1:14" s="1" customFormat="1" ht="15.75">
      <c r="A22" s="6"/>
      <c r="B22" s="14"/>
      <c r="C22" s="250" t="s">
        <v>0</v>
      </c>
      <c r="D22" s="250"/>
      <c r="E22" s="250"/>
      <c r="F22" s="250"/>
      <c r="G22" s="250"/>
      <c r="H22" s="8" t="s">
        <v>20</v>
      </c>
      <c r="I22" s="10"/>
      <c r="J22" s="159">
        <v>1.1200000000000001</v>
      </c>
      <c r="K22" s="159">
        <v>1.1200000000000001</v>
      </c>
      <c r="L22" s="159">
        <v>1.1200000000000001</v>
      </c>
      <c r="M22" s="159">
        <v>1.1200000000000001</v>
      </c>
      <c r="N22" s="159">
        <v>1.1200000000000001</v>
      </c>
    </row>
    <row r="23" spans="1:14" s="1" customFormat="1" ht="15.75">
      <c r="A23" s="6"/>
      <c r="B23" s="14"/>
      <c r="C23" s="250" t="s">
        <v>10</v>
      </c>
      <c r="D23" s="250"/>
      <c r="E23" s="250"/>
      <c r="F23" s="250"/>
      <c r="G23" s="250"/>
      <c r="H23" s="8" t="s">
        <v>11</v>
      </c>
      <c r="I23" s="10"/>
      <c r="J23" s="159">
        <v>21</v>
      </c>
      <c r="K23" s="159">
        <v>21</v>
      </c>
      <c r="L23" s="159">
        <v>21</v>
      </c>
      <c r="M23" s="159">
        <v>21</v>
      </c>
      <c r="N23" s="159">
        <v>21</v>
      </c>
    </row>
    <row r="24" spans="1:14" s="2" customFormat="1" ht="18.75" thickBot="1">
      <c r="A24" s="44"/>
      <c r="B24" s="249" t="s">
        <v>80</v>
      </c>
      <c r="C24" s="249"/>
      <c r="D24" s="249"/>
      <c r="E24" s="249"/>
      <c r="F24" s="249"/>
      <c r="G24" s="249"/>
      <c r="H24" s="249"/>
      <c r="I24" s="249"/>
      <c r="J24" s="160">
        <f t="shared" ref="J24:M24" si="12">J17*J18*J19*J20*J21*J22*J23</f>
        <v>1374.7439999999999</v>
      </c>
      <c r="K24" s="160">
        <f t="shared" si="12"/>
        <v>1499.7207272727271</v>
      </c>
      <c r="L24" s="160">
        <f t="shared" si="12"/>
        <v>1624.6974545454543</v>
      </c>
      <c r="M24" s="160">
        <f t="shared" si="12"/>
        <v>1749.6741818181813</v>
      </c>
      <c r="N24" s="160">
        <f t="shared" ref="N24" si="13">N17*N18*N19*N20*N21*N22*N23</f>
        <v>1749.6741818181813</v>
      </c>
    </row>
    <row r="25" spans="1:14" s="43" customFormat="1" thickTop="1">
      <c r="A25" s="6"/>
      <c r="B25" s="4"/>
      <c r="C25" s="4"/>
      <c r="D25" s="4"/>
      <c r="E25" s="4"/>
      <c r="F25" s="4"/>
      <c r="G25" s="4"/>
      <c r="H25" s="4"/>
      <c r="I25" s="4"/>
      <c r="J25" s="155"/>
      <c r="K25" s="155"/>
      <c r="L25" s="155"/>
      <c r="M25" s="155"/>
      <c r="N25" s="155"/>
    </row>
    <row r="26" spans="1:14" s="1" customFormat="1" ht="14.25">
      <c r="A26" s="6"/>
      <c r="B26" s="242" t="s">
        <v>2</v>
      </c>
      <c r="C26" s="242"/>
      <c r="D26" s="242"/>
      <c r="E26" s="242"/>
      <c r="F26" s="242"/>
      <c r="G26" s="242"/>
      <c r="H26" s="242"/>
      <c r="I26" s="242"/>
      <c r="J26" s="161"/>
      <c r="K26" s="161"/>
      <c r="L26" s="161"/>
      <c r="M26" s="161"/>
      <c r="N26" s="161"/>
    </row>
    <row r="27" spans="1:14" s="1" customFormat="1" ht="14.25">
      <c r="A27" s="6"/>
      <c r="B27" s="14"/>
      <c r="C27" s="252" t="s">
        <v>4</v>
      </c>
      <c r="D27" s="252"/>
      <c r="E27" s="252"/>
      <c r="F27" s="252"/>
      <c r="G27" s="252"/>
      <c r="H27" s="252"/>
      <c r="I27" s="252"/>
      <c r="J27" s="162">
        <f>(1-J28)*J29*J30</f>
        <v>3838.7198976</v>
      </c>
      <c r="K27" s="162">
        <f t="shared" ref="K27:M27" si="14">(1-K28)*K29*K30</f>
        <v>4187.6944337454543</v>
      </c>
      <c r="L27" s="162">
        <f t="shared" si="14"/>
        <v>4536.6689698909086</v>
      </c>
      <c r="M27" s="162">
        <f t="shared" si="14"/>
        <v>4885.6435060363638</v>
      </c>
      <c r="N27" s="162">
        <f t="shared" ref="N27" si="15">(1-N28)*N29*N30</f>
        <v>4885.6435060363638</v>
      </c>
    </row>
    <row r="28" spans="1:14" s="1" customFormat="1" ht="15.75">
      <c r="A28" s="6"/>
      <c r="B28" s="14"/>
      <c r="C28" s="38"/>
      <c r="D28" s="241" t="s">
        <v>3</v>
      </c>
      <c r="E28" s="241"/>
      <c r="F28" s="241"/>
      <c r="G28" s="241"/>
      <c r="H28" s="4" t="s">
        <v>20</v>
      </c>
      <c r="I28" s="15"/>
      <c r="J28" s="157">
        <v>0.9</v>
      </c>
      <c r="K28" s="157">
        <v>0.9</v>
      </c>
      <c r="L28" s="157">
        <v>0.9</v>
      </c>
      <c r="M28" s="157">
        <v>0.9</v>
      </c>
      <c r="N28" s="157">
        <v>0.9</v>
      </c>
    </row>
    <row r="29" spans="1:14" s="1" customFormat="1" ht="15.75">
      <c r="A29" s="6"/>
      <c r="B29" s="14"/>
      <c r="C29" s="38"/>
      <c r="D29" s="241" t="s">
        <v>5</v>
      </c>
      <c r="E29" s="241"/>
      <c r="F29" s="241"/>
      <c r="G29" s="241"/>
      <c r="H29" s="4" t="s">
        <v>7</v>
      </c>
      <c r="I29" s="4"/>
      <c r="J29" s="157">
        <f>J31</f>
        <v>1827.9618560000004</v>
      </c>
      <c r="K29" s="157">
        <f t="shared" ref="K29:M29" si="16">K31</f>
        <v>1994.1402065454547</v>
      </c>
      <c r="L29" s="157">
        <f t="shared" si="16"/>
        <v>2160.3185570909095</v>
      </c>
      <c r="M29" s="157">
        <f t="shared" si="16"/>
        <v>2326.4969076363641</v>
      </c>
      <c r="N29" s="157">
        <f t="shared" ref="N29" si="17">N31</f>
        <v>2326.4969076363641</v>
      </c>
    </row>
    <row r="30" spans="1:14" s="1" customFormat="1" ht="15.75">
      <c r="A30" s="6"/>
      <c r="B30" s="14"/>
      <c r="C30" s="38"/>
      <c r="D30" s="241" t="s">
        <v>10</v>
      </c>
      <c r="E30" s="241"/>
      <c r="F30" s="241"/>
      <c r="G30" s="241"/>
      <c r="H30" s="4" t="s">
        <v>11</v>
      </c>
      <c r="I30" s="15"/>
      <c r="J30" s="157">
        <v>21</v>
      </c>
      <c r="K30" s="157">
        <v>21</v>
      </c>
      <c r="L30" s="157">
        <v>21</v>
      </c>
      <c r="M30" s="157">
        <v>21</v>
      </c>
      <c r="N30" s="157">
        <v>21</v>
      </c>
    </row>
    <row r="31" spans="1:14" s="1" customFormat="1" ht="14.25">
      <c r="A31" s="6"/>
      <c r="B31" s="14"/>
      <c r="C31" s="38"/>
      <c r="D31" s="248" t="s">
        <v>6</v>
      </c>
      <c r="E31" s="248"/>
      <c r="F31" s="248"/>
      <c r="G31" s="248"/>
      <c r="H31" s="248"/>
      <c r="I31" s="248"/>
      <c r="J31" s="162">
        <f t="shared" ref="J31:M31" si="18">J32*J33*J34*J35*J36</f>
        <v>1827.9618560000004</v>
      </c>
      <c r="K31" s="162">
        <f t="shared" si="18"/>
        <v>1994.1402065454547</v>
      </c>
      <c r="L31" s="162">
        <f t="shared" si="18"/>
        <v>2160.3185570909095</v>
      </c>
      <c r="M31" s="162">
        <f t="shared" si="18"/>
        <v>2326.4969076363641</v>
      </c>
      <c r="N31" s="162">
        <f t="shared" ref="N31" si="19">N32*N33*N34*N35*N36</f>
        <v>2326.4969076363641</v>
      </c>
    </row>
    <row r="32" spans="1:14" s="1" customFormat="1" ht="15.75">
      <c r="A32" s="6"/>
      <c r="B32" s="14"/>
      <c r="C32" s="38"/>
      <c r="D32" s="39"/>
      <c r="E32" s="241" t="s">
        <v>8</v>
      </c>
      <c r="F32" s="241"/>
      <c r="G32" s="241"/>
      <c r="H32" s="4" t="s">
        <v>25</v>
      </c>
      <c r="I32" s="13"/>
      <c r="J32" s="157">
        <f t="shared" ref="J32:N32" si="20">J4*J5</f>
        <v>154000</v>
      </c>
      <c r="K32" s="157">
        <f t="shared" si="20"/>
        <v>168000</v>
      </c>
      <c r="L32" s="157">
        <f t="shared" si="20"/>
        <v>182000</v>
      </c>
      <c r="M32" s="157">
        <f t="shared" si="20"/>
        <v>196000</v>
      </c>
      <c r="N32" s="157">
        <f t="shared" si="20"/>
        <v>196000</v>
      </c>
    </row>
    <row r="33" spans="1:14" s="1" customFormat="1" ht="15.75">
      <c r="A33" s="6"/>
      <c r="B33" s="14"/>
      <c r="C33" s="38"/>
      <c r="D33" s="39"/>
      <c r="E33" s="241" t="s">
        <v>9</v>
      </c>
      <c r="F33" s="241"/>
      <c r="G33" s="241"/>
      <c r="H33" s="4" t="s">
        <v>19</v>
      </c>
      <c r="I33" s="15"/>
      <c r="J33" s="157">
        <v>0.25</v>
      </c>
      <c r="K33" s="157">
        <f t="shared" ref="K33:N33" si="21">J33</f>
        <v>0.25</v>
      </c>
      <c r="L33" s="157">
        <f t="shared" si="21"/>
        <v>0.25</v>
      </c>
      <c r="M33" s="157">
        <f t="shared" si="21"/>
        <v>0.25</v>
      </c>
      <c r="N33" s="157">
        <f t="shared" si="21"/>
        <v>0.25</v>
      </c>
    </row>
    <row r="34" spans="1:14" s="1" customFormat="1" ht="15.75">
      <c r="A34" s="6"/>
      <c r="B34" s="14"/>
      <c r="C34" s="38"/>
      <c r="D34" s="39"/>
      <c r="E34" s="241" t="s">
        <v>0</v>
      </c>
      <c r="F34" s="241"/>
      <c r="G34" s="241"/>
      <c r="H34" s="4" t="s">
        <v>20</v>
      </c>
      <c r="I34" s="15"/>
      <c r="J34" s="157">
        <v>1.1200000000000001</v>
      </c>
      <c r="K34" s="157">
        <v>1.1200000000000001</v>
      </c>
      <c r="L34" s="157">
        <v>1.1200000000000001</v>
      </c>
      <c r="M34" s="157">
        <v>1.1200000000000001</v>
      </c>
      <c r="N34" s="157">
        <v>1.1200000000000001</v>
      </c>
    </row>
    <row r="35" spans="1:14" s="1" customFormat="1" ht="15.75">
      <c r="A35" s="6"/>
      <c r="B35" s="14"/>
      <c r="C35" s="38"/>
      <c r="D35" s="39"/>
      <c r="E35" s="241" t="s">
        <v>21</v>
      </c>
      <c r="F35" s="241"/>
      <c r="G35" s="241"/>
      <c r="H35" s="4" t="s">
        <v>18</v>
      </c>
      <c r="I35" s="13"/>
      <c r="J35" s="158">
        <f>J6-J7</f>
        <v>5.299054545454545E-2</v>
      </c>
      <c r="K35" s="158">
        <f t="shared" ref="K35:N35" si="22">K6-K7</f>
        <v>5.299054545454545E-2</v>
      </c>
      <c r="L35" s="158">
        <f t="shared" si="22"/>
        <v>5.299054545454545E-2</v>
      </c>
      <c r="M35" s="158">
        <f t="shared" si="22"/>
        <v>5.299054545454545E-2</v>
      </c>
      <c r="N35" s="158">
        <f t="shared" si="22"/>
        <v>5.299054545454545E-2</v>
      </c>
    </row>
    <row r="36" spans="1:14" s="1" customFormat="1" ht="15.75">
      <c r="A36" s="6"/>
      <c r="B36" s="14"/>
      <c r="C36" s="38"/>
      <c r="D36" s="39"/>
      <c r="E36" s="241" t="s">
        <v>22</v>
      </c>
      <c r="F36" s="241"/>
      <c r="G36" s="241"/>
      <c r="H36" s="4" t="s">
        <v>20</v>
      </c>
      <c r="I36" s="15"/>
      <c r="J36" s="157">
        <v>0.8</v>
      </c>
      <c r="K36" s="157">
        <v>0.8</v>
      </c>
      <c r="L36" s="157">
        <v>0.8</v>
      </c>
      <c r="M36" s="157">
        <v>0.8</v>
      </c>
      <c r="N36" s="157">
        <v>0.8</v>
      </c>
    </row>
    <row r="37" spans="1:14" s="2" customFormat="1" ht="18.75" customHeight="1" thickBot="1">
      <c r="A37" s="44"/>
      <c r="B37" s="249" t="s">
        <v>81</v>
      </c>
      <c r="C37" s="249"/>
      <c r="D37" s="249"/>
      <c r="E37" s="249"/>
      <c r="F37" s="249"/>
      <c r="G37" s="249"/>
      <c r="H37" s="249"/>
      <c r="I37" s="249"/>
      <c r="J37" s="160">
        <f t="shared" ref="J37:N37" si="23">J27</f>
        <v>3838.7198976</v>
      </c>
      <c r="K37" s="160">
        <f t="shared" si="23"/>
        <v>4187.6944337454543</v>
      </c>
      <c r="L37" s="160">
        <f t="shared" si="23"/>
        <v>4536.6689698909086</v>
      </c>
      <c r="M37" s="160">
        <f t="shared" si="23"/>
        <v>4885.6435060363638</v>
      </c>
      <c r="N37" s="160">
        <f t="shared" si="23"/>
        <v>4885.6435060363638</v>
      </c>
    </row>
    <row r="38" spans="1:14" s="43" customFormat="1" ht="14.25" customHeight="1" thickTop="1">
      <c r="A38" s="6"/>
      <c r="B38" s="4"/>
      <c r="C38" s="4"/>
      <c r="D38" s="4"/>
      <c r="E38" s="16"/>
      <c r="F38" s="16"/>
      <c r="G38" s="16"/>
      <c r="H38" s="4"/>
      <c r="I38" s="15"/>
      <c r="J38" s="155"/>
      <c r="K38" s="155"/>
      <c r="L38" s="155"/>
      <c r="M38" s="155"/>
      <c r="N38" s="155"/>
    </row>
    <row r="39" spans="1:14" s="3" customFormat="1" ht="14.25">
      <c r="A39" s="41"/>
      <c r="B39" s="12" t="s">
        <v>168</v>
      </c>
      <c r="C39" s="28"/>
      <c r="D39" s="28"/>
      <c r="E39" s="28"/>
      <c r="F39" s="12"/>
      <c r="G39" s="28"/>
      <c r="H39" s="28"/>
      <c r="I39" s="28"/>
      <c r="J39" s="156"/>
      <c r="K39" s="156"/>
      <c r="L39" s="156"/>
      <c r="M39" s="156"/>
      <c r="N39" s="156"/>
    </row>
    <row r="40" spans="1:14" s="3" customFormat="1" ht="15.75">
      <c r="A40" s="41"/>
      <c r="B40" s="12"/>
      <c r="C40" s="241" t="s">
        <v>27</v>
      </c>
      <c r="D40" s="241"/>
      <c r="E40" s="241"/>
      <c r="F40" s="241"/>
      <c r="G40" s="241"/>
      <c r="H40" s="4" t="s">
        <v>25</v>
      </c>
      <c r="I40" s="5"/>
      <c r="J40" s="157">
        <f>BEs!J11</f>
        <v>154000</v>
      </c>
      <c r="K40" s="157">
        <f>BEs!K11</f>
        <v>168000</v>
      </c>
      <c r="L40" s="157">
        <f>BEs!L11</f>
        <v>182000</v>
      </c>
      <c r="M40" s="157">
        <f>BEs!M11</f>
        <v>196000</v>
      </c>
      <c r="N40" s="157">
        <f>BEs!N11</f>
        <v>196000</v>
      </c>
    </row>
    <row r="41" spans="1:14" s="3" customFormat="1" ht="15.75">
      <c r="A41" s="41"/>
      <c r="B41" s="12"/>
      <c r="C41" s="241" t="s">
        <v>167</v>
      </c>
      <c r="D41" s="241"/>
      <c r="E41" s="241"/>
      <c r="F41" s="241"/>
      <c r="G41" s="241"/>
      <c r="H41" s="4" t="s">
        <v>18</v>
      </c>
      <c r="I41" s="5"/>
      <c r="J41" s="163">
        <f>BEs!J12</f>
        <v>5.5686636363636362E-2</v>
      </c>
      <c r="K41" s="163">
        <f>BEs!K12</f>
        <v>5.5686636363636362E-2</v>
      </c>
      <c r="L41" s="163">
        <f>BEs!L12</f>
        <v>5.5686636363636362E-2</v>
      </c>
      <c r="M41" s="163">
        <f>BEs!M12</f>
        <v>5.5686636363636362E-2</v>
      </c>
      <c r="N41" s="163">
        <f>BEs!N12</f>
        <v>5.5686636363636362E-2</v>
      </c>
    </row>
    <row r="42" spans="1:14" s="3" customFormat="1" ht="15.75">
      <c r="A42" s="41"/>
      <c r="B42" s="12"/>
      <c r="C42" s="241" t="s">
        <v>163</v>
      </c>
      <c r="D42" s="241"/>
      <c r="E42" s="241"/>
      <c r="F42" s="241"/>
      <c r="G42" s="241"/>
      <c r="H42" s="4" t="s">
        <v>23</v>
      </c>
      <c r="I42" s="4"/>
      <c r="J42" s="158">
        <f>(J6-J7)/J6</f>
        <v>0.95158459757767899</v>
      </c>
      <c r="K42" s="158">
        <f t="shared" ref="K42:M42" si="24">(K6-K7)/K6</f>
        <v>0.95158459757767899</v>
      </c>
      <c r="L42" s="158">
        <f t="shared" si="24"/>
        <v>0.95158459757767899</v>
      </c>
      <c r="M42" s="158">
        <f t="shared" si="24"/>
        <v>0.95158459757767899</v>
      </c>
      <c r="N42" s="158">
        <f>(N6-N7)/N6</f>
        <v>0.95158459757767899</v>
      </c>
    </row>
    <row r="43" spans="1:14" s="1" customFormat="1" ht="15.75">
      <c r="A43" s="6"/>
      <c r="B43" s="14"/>
      <c r="C43" s="241" t="s">
        <v>166</v>
      </c>
      <c r="D43" s="241"/>
      <c r="E43" s="241"/>
      <c r="F43" s="241"/>
      <c r="G43" s="241"/>
      <c r="H43" s="4" t="s">
        <v>1</v>
      </c>
      <c r="I43" s="4"/>
      <c r="J43" s="157">
        <f>BEs!J14</f>
        <v>0.8</v>
      </c>
      <c r="K43" s="157">
        <f>BEs!K14</f>
        <v>0.8</v>
      </c>
      <c r="L43" s="157">
        <f>BEs!L14</f>
        <v>0.8</v>
      </c>
      <c r="M43" s="157">
        <f>BEs!M14</f>
        <v>0.8</v>
      </c>
      <c r="N43" s="157">
        <f>BEs!N14</f>
        <v>0.8</v>
      </c>
    </row>
    <row r="44" spans="1:14" s="1" customFormat="1" ht="15.75">
      <c r="A44" s="6"/>
      <c r="B44" s="14"/>
      <c r="C44" s="241" t="s">
        <v>17</v>
      </c>
      <c r="D44" s="241"/>
      <c r="E44" s="241"/>
      <c r="F44" s="241"/>
      <c r="G44" s="241"/>
      <c r="H44" s="4" t="s">
        <v>19</v>
      </c>
      <c r="I44" s="4"/>
      <c r="J44" s="157">
        <f>BEs!J15</f>
        <v>0.25</v>
      </c>
      <c r="K44" s="157">
        <f>BEs!K15</f>
        <v>0.25</v>
      </c>
      <c r="L44" s="157">
        <f>BEs!L15</f>
        <v>0.25</v>
      </c>
      <c r="M44" s="157">
        <f>BEs!M15</f>
        <v>0.25</v>
      </c>
      <c r="N44" s="157">
        <f>BEs!N15</f>
        <v>0.25</v>
      </c>
    </row>
    <row r="45" spans="1:14" s="1" customFormat="1" ht="15.75">
      <c r="A45" s="6"/>
      <c r="B45" s="14"/>
      <c r="C45" s="241" t="s">
        <v>165</v>
      </c>
      <c r="D45" s="241"/>
      <c r="E45" s="241"/>
      <c r="F45" s="241"/>
      <c r="G45" s="241"/>
      <c r="H45" s="4" t="s">
        <v>1</v>
      </c>
      <c r="I45" s="4"/>
      <c r="J45" s="157">
        <v>1.1200000000000001</v>
      </c>
      <c r="K45" s="157">
        <f t="shared" ref="K45:N45" si="25">J45</f>
        <v>1.1200000000000001</v>
      </c>
      <c r="L45" s="157">
        <f t="shared" si="25"/>
        <v>1.1200000000000001</v>
      </c>
      <c r="M45" s="157">
        <f t="shared" si="25"/>
        <v>1.1200000000000001</v>
      </c>
      <c r="N45" s="157">
        <f t="shared" si="25"/>
        <v>1.1200000000000001</v>
      </c>
    </row>
    <row r="46" spans="1:14" s="2" customFormat="1" ht="18.75" thickBot="1">
      <c r="A46" s="45" t="s">
        <v>83</v>
      </c>
      <c r="B46" s="249" t="s">
        <v>82</v>
      </c>
      <c r="C46" s="249"/>
      <c r="D46" s="249"/>
      <c r="E46" s="249"/>
      <c r="F46" s="249"/>
      <c r="G46" s="249"/>
      <c r="H46" s="249"/>
      <c r="I46" s="249"/>
      <c r="J46" s="160">
        <f t="shared" ref="J46:N46" si="26">(J40*J41*J42*J43*J44*J45)</f>
        <v>1827.9618560000001</v>
      </c>
      <c r="K46" s="160">
        <f t="shared" si="26"/>
        <v>1994.1402065454549</v>
      </c>
      <c r="L46" s="160">
        <f t="shared" si="26"/>
        <v>2160.3185570909091</v>
      </c>
      <c r="M46" s="160">
        <f t="shared" si="26"/>
        <v>2326.4969076363641</v>
      </c>
      <c r="N46" s="160">
        <f t="shared" si="26"/>
        <v>2326.4969076363641</v>
      </c>
    </row>
    <row r="47" spans="1:14" s="42" customFormat="1" ht="14.25" thickTop="1">
      <c r="J47" s="164"/>
      <c r="K47" s="164"/>
      <c r="L47" s="164"/>
      <c r="M47" s="164"/>
      <c r="N47" s="164"/>
    </row>
    <row r="48" spans="1:14" s="46" customFormat="1" ht="22.5" customHeight="1" thickBot="1">
      <c r="A48" s="47"/>
      <c r="B48" s="247" t="s">
        <v>84</v>
      </c>
      <c r="C48" s="247"/>
      <c r="D48" s="247"/>
      <c r="E48" s="247"/>
      <c r="F48" s="247"/>
      <c r="G48" s="247"/>
      <c r="H48" s="247"/>
      <c r="I48" s="247"/>
      <c r="J48" s="165">
        <f t="shared" ref="J48:N48" si="27">J14+J24+J37+J46</f>
        <v>8351.0856115999995</v>
      </c>
      <c r="K48" s="165">
        <f t="shared" si="27"/>
        <v>8991.2152255636356</v>
      </c>
      <c r="L48" s="165">
        <f t="shared" si="27"/>
        <v>9631.3448395272717</v>
      </c>
      <c r="M48" s="165">
        <f t="shared" si="27"/>
        <v>10271.474453490908</v>
      </c>
      <c r="N48" s="165">
        <f t="shared" si="27"/>
        <v>10271.474453490908</v>
      </c>
    </row>
    <row r="49" spans="8:20" ht="14.25" thickTop="1"/>
    <row r="50" spans="8:20" ht="29.25" customHeight="1">
      <c r="H50" s="231" t="s">
        <v>77</v>
      </c>
      <c r="I50" s="232"/>
      <c r="J50" s="33">
        <v>2013</v>
      </c>
      <c r="K50" s="33">
        <v>2014</v>
      </c>
      <c r="L50" s="33">
        <v>2015</v>
      </c>
      <c r="M50" s="34">
        <v>2016</v>
      </c>
      <c r="N50" s="34">
        <v>2017</v>
      </c>
      <c r="O50" s="34">
        <v>2018</v>
      </c>
      <c r="P50" s="34">
        <v>2019</v>
      </c>
      <c r="Q50" s="34">
        <v>2020</v>
      </c>
      <c r="R50" s="34">
        <v>2021</v>
      </c>
      <c r="S50" s="34">
        <v>2022</v>
      </c>
      <c r="T50" s="33" t="s">
        <v>56</v>
      </c>
    </row>
    <row r="51" spans="8:20" ht="29.25" customHeight="1">
      <c r="H51" s="233" t="s">
        <v>147</v>
      </c>
      <c r="I51" s="233"/>
      <c r="J51" s="149">
        <f t="shared" ref="J51:M51" si="28">J48</f>
        <v>8351.0856115999995</v>
      </c>
      <c r="K51" s="149">
        <f t="shared" si="28"/>
        <v>8991.2152255636356</v>
      </c>
      <c r="L51" s="149">
        <f t="shared" si="28"/>
        <v>9631.3448395272717</v>
      </c>
      <c r="M51" s="149">
        <f t="shared" si="28"/>
        <v>10271.474453490908</v>
      </c>
      <c r="N51" s="36">
        <f>M51</f>
        <v>10271.474453490908</v>
      </c>
      <c r="O51" s="36">
        <f t="shared" ref="O51:R51" si="29">N51</f>
        <v>10271.474453490908</v>
      </c>
      <c r="P51" s="36">
        <f t="shared" si="29"/>
        <v>10271.474453490908</v>
      </c>
      <c r="Q51" s="36">
        <f t="shared" si="29"/>
        <v>10271.474453490908</v>
      </c>
      <c r="R51" s="36">
        <f t="shared" si="29"/>
        <v>10271.474453490908</v>
      </c>
      <c r="S51" s="36">
        <f>N48</f>
        <v>10271.474453490908</v>
      </c>
      <c r="T51" s="35">
        <f>SUM(J51:S51)</f>
        <v>98873.966851127276</v>
      </c>
    </row>
    <row r="52" spans="8:20" ht="29.25" customHeight="1">
      <c r="H52" s="234" t="s">
        <v>85</v>
      </c>
      <c r="I52" s="234"/>
      <c r="J52" s="145">
        <f>J14</f>
        <v>1309.659858</v>
      </c>
      <c r="K52" s="145">
        <f>K14</f>
        <v>1309.659858</v>
      </c>
      <c r="L52" s="145">
        <f>L14</f>
        <v>1309.659858</v>
      </c>
      <c r="M52" s="145">
        <f>M14</f>
        <v>1309.659858</v>
      </c>
      <c r="N52" s="36">
        <f t="shared" ref="N52:R55" si="30">M52</f>
        <v>1309.659858</v>
      </c>
      <c r="O52" s="36">
        <f t="shared" si="30"/>
        <v>1309.659858</v>
      </c>
      <c r="P52" s="36">
        <f t="shared" si="30"/>
        <v>1309.659858</v>
      </c>
      <c r="Q52" s="36">
        <f t="shared" si="30"/>
        <v>1309.659858</v>
      </c>
      <c r="R52" s="36">
        <f t="shared" si="30"/>
        <v>1309.659858</v>
      </c>
      <c r="S52" s="36">
        <f>N14</f>
        <v>1309.659858</v>
      </c>
      <c r="T52" s="35">
        <f>SUM(J52:S52)</f>
        <v>13096.598579999998</v>
      </c>
    </row>
    <row r="53" spans="8:20" ht="29.25" customHeight="1">
      <c r="H53" s="234" t="s">
        <v>86</v>
      </c>
      <c r="I53" s="234"/>
      <c r="J53" s="149">
        <f>J24</f>
        <v>1374.7439999999999</v>
      </c>
      <c r="K53" s="149">
        <f>K24</f>
        <v>1499.7207272727271</v>
      </c>
      <c r="L53" s="149">
        <f>L24</f>
        <v>1624.6974545454543</v>
      </c>
      <c r="M53" s="149">
        <f>M24</f>
        <v>1749.6741818181813</v>
      </c>
      <c r="N53" s="36">
        <f t="shared" si="30"/>
        <v>1749.6741818181813</v>
      </c>
      <c r="O53" s="36">
        <f t="shared" si="30"/>
        <v>1749.6741818181813</v>
      </c>
      <c r="P53" s="36">
        <f t="shared" si="30"/>
        <v>1749.6741818181813</v>
      </c>
      <c r="Q53" s="36">
        <f t="shared" si="30"/>
        <v>1749.6741818181813</v>
      </c>
      <c r="R53" s="36">
        <f t="shared" si="30"/>
        <v>1749.6741818181813</v>
      </c>
      <c r="S53" s="36">
        <f>N24</f>
        <v>1749.6741818181813</v>
      </c>
      <c r="T53" s="35">
        <f>SUM(J53:S53)</f>
        <v>16746.881454545452</v>
      </c>
    </row>
    <row r="54" spans="8:20" ht="29.25" customHeight="1">
      <c r="H54" s="234" t="s">
        <v>87</v>
      </c>
      <c r="I54" s="234"/>
      <c r="J54" s="149">
        <f t="shared" ref="J54:M54" si="31">J37</f>
        <v>3838.7198976</v>
      </c>
      <c r="K54" s="149">
        <f t="shared" si="31"/>
        <v>4187.6944337454543</v>
      </c>
      <c r="L54" s="149">
        <f t="shared" si="31"/>
        <v>4536.6689698909086</v>
      </c>
      <c r="M54" s="149">
        <f t="shared" si="31"/>
        <v>4885.6435060363638</v>
      </c>
      <c r="N54" s="36">
        <f t="shared" si="30"/>
        <v>4885.6435060363638</v>
      </c>
      <c r="O54" s="36">
        <f t="shared" si="30"/>
        <v>4885.6435060363638</v>
      </c>
      <c r="P54" s="36">
        <f t="shared" si="30"/>
        <v>4885.6435060363638</v>
      </c>
      <c r="Q54" s="36">
        <f t="shared" si="30"/>
        <v>4885.6435060363638</v>
      </c>
      <c r="R54" s="36">
        <f t="shared" si="30"/>
        <v>4885.6435060363638</v>
      </c>
      <c r="S54" s="36">
        <f>N37</f>
        <v>4885.6435060363638</v>
      </c>
      <c r="T54" s="35">
        <f>SUM(J54:S54)</f>
        <v>46762.587843490917</v>
      </c>
    </row>
    <row r="55" spans="8:20" ht="29.25" customHeight="1">
      <c r="H55" s="234" t="s">
        <v>88</v>
      </c>
      <c r="I55" s="234"/>
      <c r="J55" s="149">
        <f t="shared" ref="J55:M55" si="32">J46</f>
        <v>1827.9618560000001</v>
      </c>
      <c r="K55" s="149">
        <f t="shared" si="32"/>
        <v>1994.1402065454549</v>
      </c>
      <c r="L55" s="149">
        <f t="shared" si="32"/>
        <v>2160.3185570909091</v>
      </c>
      <c r="M55" s="149">
        <f t="shared" si="32"/>
        <v>2326.4969076363641</v>
      </c>
      <c r="N55" s="36">
        <f t="shared" si="30"/>
        <v>2326.4969076363641</v>
      </c>
      <c r="O55" s="36">
        <f t="shared" si="30"/>
        <v>2326.4969076363641</v>
      </c>
      <c r="P55" s="36">
        <f t="shared" si="30"/>
        <v>2326.4969076363641</v>
      </c>
      <c r="Q55" s="36">
        <f t="shared" si="30"/>
        <v>2326.4969076363641</v>
      </c>
      <c r="R55" s="36">
        <f t="shared" si="30"/>
        <v>2326.4969076363641</v>
      </c>
      <c r="S55" s="36">
        <f>N46</f>
        <v>2326.4969076363641</v>
      </c>
      <c r="T55" s="35">
        <f>SUM(J55:S55)</f>
        <v>22267.898973090909</v>
      </c>
    </row>
  </sheetData>
  <mergeCells count="48">
    <mergeCell ref="D29:G29"/>
    <mergeCell ref="D30:G30"/>
    <mergeCell ref="C18:G18"/>
    <mergeCell ref="B4:I4"/>
    <mergeCell ref="B5:I5"/>
    <mergeCell ref="B6:I6"/>
    <mergeCell ref="B24:I24"/>
    <mergeCell ref="C19:G19"/>
    <mergeCell ref="C21:G21"/>
    <mergeCell ref="C22:G22"/>
    <mergeCell ref="C23:G23"/>
    <mergeCell ref="B7:I7"/>
    <mergeCell ref="B8:I8"/>
    <mergeCell ref="C20:G20"/>
    <mergeCell ref="C17:G17"/>
    <mergeCell ref="B10:I10"/>
    <mergeCell ref="D28:G28"/>
    <mergeCell ref="B26:I26"/>
    <mergeCell ref="A1:G1"/>
    <mergeCell ref="A2:G2"/>
    <mergeCell ref="A3:H3"/>
    <mergeCell ref="C11:G11"/>
    <mergeCell ref="C12:G12"/>
    <mergeCell ref="C13:G13"/>
    <mergeCell ref="B16:I16"/>
    <mergeCell ref="B14:I14"/>
    <mergeCell ref="C27:I27"/>
    <mergeCell ref="H54:I54"/>
    <mergeCell ref="H55:I55"/>
    <mergeCell ref="H52:I52"/>
    <mergeCell ref="H53:I53"/>
    <mergeCell ref="D31:I31"/>
    <mergeCell ref="E32:G32"/>
    <mergeCell ref="E33:G33"/>
    <mergeCell ref="E34:G34"/>
    <mergeCell ref="E35:G35"/>
    <mergeCell ref="E36:G36"/>
    <mergeCell ref="H51:I51"/>
    <mergeCell ref="B37:I37"/>
    <mergeCell ref="B46:I46"/>
    <mergeCell ref="C44:G44"/>
    <mergeCell ref="C45:G45"/>
    <mergeCell ref="C40:G40"/>
    <mergeCell ref="C41:G41"/>
    <mergeCell ref="C42:G42"/>
    <mergeCell ref="C43:G43"/>
    <mergeCell ref="B48:I48"/>
    <mergeCell ref="H50:I50"/>
  </mergeCells>
  <phoneticPr fontId="2"/>
  <pageMargins left="0.41" right="0.31" top="1.1000000000000001" bottom="0.79" header="0.51200000000000001" footer="0.51200000000000001"/>
  <pageSetup paperSize="9" orientation="portrait" r:id="rId1"/>
  <headerFooter alignWithMargins="0">
    <oddHeader>&amp;L&amp;"ＭＳ Ｐゴシック,太字"&amp;16IGES ERs Calculation Sheet&amp;R&amp;G</oddHeader>
    <oddFooter>&amp;R&amp;"ＭＳ Ｐゴシック,太字"&amp;12AMS-III.H. Version 15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6"/>
  <sheetViews>
    <sheetView workbookViewId="0">
      <selection activeCell="C9" sqref="C9"/>
    </sheetView>
  </sheetViews>
  <sheetFormatPr defaultRowHeight="12.75"/>
  <cols>
    <col min="1" max="1" width="3.75" style="53" customWidth="1"/>
    <col min="2" max="2" width="23.875" style="53" customWidth="1"/>
    <col min="3" max="6" width="14.5" style="53" customWidth="1"/>
    <col min="7" max="11" width="9" style="53"/>
    <col min="12" max="12" width="9.375" style="53" customWidth="1"/>
    <col min="13" max="256" width="9" style="53"/>
    <col min="257" max="257" width="10.125" style="53" customWidth="1"/>
    <col min="258" max="258" width="23.875" style="53" customWidth="1"/>
    <col min="259" max="259" width="8.625" style="53" customWidth="1"/>
    <col min="260" max="260" width="10.125" style="53" customWidth="1"/>
    <col min="261" max="261" width="9.5" style="53" customWidth="1"/>
    <col min="262" max="262" width="10.25" style="53" customWidth="1"/>
    <col min="263" max="267" width="9" style="53"/>
    <col min="268" max="268" width="9.375" style="53" customWidth="1"/>
    <col min="269" max="512" width="9" style="53"/>
    <col min="513" max="513" width="10.125" style="53" customWidth="1"/>
    <col min="514" max="514" width="23.875" style="53" customWidth="1"/>
    <col min="515" max="515" width="8.625" style="53" customWidth="1"/>
    <col min="516" max="516" width="10.125" style="53" customWidth="1"/>
    <col min="517" max="517" width="9.5" style="53" customWidth="1"/>
    <col min="518" max="518" width="10.25" style="53" customWidth="1"/>
    <col min="519" max="523" width="9" style="53"/>
    <col min="524" max="524" width="9.375" style="53" customWidth="1"/>
    <col min="525" max="768" width="9" style="53"/>
    <col min="769" max="769" width="10.125" style="53" customWidth="1"/>
    <col min="770" max="770" width="23.875" style="53" customWidth="1"/>
    <col min="771" max="771" width="8.625" style="53" customWidth="1"/>
    <col min="772" max="772" width="10.125" style="53" customWidth="1"/>
    <col min="773" max="773" width="9.5" style="53" customWidth="1"/>
    <col min="774" max="774" width="10.25" style="53" customWidth="1"/>
    <col min="775" max="779" width="9" style="53"/>
    <col min="780" max="780" width="9.375" style="53" customWidth="1"/>
    <col min="781" max="1024" width="9" style="53"/>
    <col min="1025" max="1025" width="10.125" style="53" customWidth="1"/>
    <col min="1026" max="1026" width="23.875" style="53" customWidth="1"/>
    <col min="1027" max="1027" width="8.625" style="53" customWidth="1"/>
    <col min="1028" max="1028" width="10.125" style="53" customWidth="1"/>
    <col min="1029" max="1029" width="9.5" style="53" customWidth="1"/>
    <col min="1030" max="1030" width="10.25" style="53" customWidth="1"/>
    <col min="1031" max="1035" width="9" style="53"/>
    <col min="1036" max="1036" width="9.375" style="53" customWidth="1"/>
    <col min="1037" max="1280" width="9" style="53"/>
    <col min="1281" max="1281" width="10.125" style="53" customWidth="1"/>
    <col min="1282" max="1282" width="23.875" style="53" customWidth="1"/>
    <col min="1283" max="1283" width="8.625" style="53" customWidth="1"/>
    <col min="1284" max="1284" width="10.125" style="53" customWidth="1"/>
    <col min="1285" max="1285" width="9.5" style="53" customWidth="1"/>
    <col min="1286" max="1286" width="10.25" style="53" customWidth="1"/>
    <col min="1287" max="1291" width="9" style="53"/>
    <col min="1292" max="1292" width="9.375" style="53" customWidth="1"/>
    <col min="1293" max="1536" width="9" style="53"/>
    <col min="1537" max="1537" width="10.125" style="53" customWidth="1"/>
    <col min="1538" max="1538" width="23.875" style="53" customWidth="1"/>
    <col min="1539" max="1539" width="8.625" style="53" customWidth="1"/>
    <col min="1540" max="1540" width="10.125" style="53" customWidth="1"/>
    <col min="1541" max="1541" width="9.5" style="53" customWidth="1"/>
    <col min="1542" max="1542" width="10.25" style="53" customWidth="1"/>
    <col min="1543" max="1547" width="9" style="53"/>
    <col min="1548" max="1548" width="9.375" style="53" customWidth="1"/>
    <col min="1549" max="1792" width="9" style="53"/>
    <col min="1793" max="1793" width="10.125" style="53" customWidth="1"/>
    <col min="1794" max="1794" width="23.875" style="53" customWidth="1"/>
    <col min="1795" max="1795" width="8.625" style="53" customWidth="1"/>
    <col min="1796" max="1796" width="10.125" style="53" customWidth="1"/>
    <col min="1797" max="1797" width="9.5" style="53" customWidth="1"/>
    <col min="1798" max="1798" width="10.25" style="53" customWidth="1"/>
    <col min="1799" max="1803" width="9" style="53"/>
    <col min="1804" max="1804" width="9.375" style="53" customWidth="1"/>
    <col min="1805" max="2048" width="9" style="53"/>
    <col min="2049" max="2049" width="10.125" style="53" customWidth="1"/>
    <col min="2050" max="2050" width="23.875" style="53" customWidth="1"/>
    <col min="2051" max="2051" width="8.625" style="53" customWidth="1"/>
    <col min="2052" max="2052" width="10.125" style="53" customWidth="1"/>
    <col min="2053" max="2053" width="9.5" style="53" customWidth="1"/>
    <col min="2054" max="2054" width="10.25" style="53" customWidth="1"/>
    <col min="2055" max="2059" width="9" style="53"/>
    <col min="2060" max="2060" width="9.375" style="53" customWidth="1"/>
    <col min="2061" max="2304" width="9" style="53"/>
    <col min="2305" max="2305" width="10.125" style="53" customWidth="1"/>
    <col min="2306" max="2306" width="23.875" style="53" customWidth="1"/>
    <col min="2307" max="2307" width="8.625" style="53" customWidth="1"/>
    <col min="2308" max="2308" width="10.125" style="53" customWidth="1"/>
    <col min="2309" max="2309" width="9.5" style="53" customWidth="1"/>
    <col min="2310" max="2310" width="10.25" style="53" customWidth="1"/>
    <col min="2311" max="2315" width="9" style="53"/>
    <col min="2316" max="2316" width="9.375" style="53" customWidth="1"/>
    <col min="2317" max="2560" width="9" style="53"/>
    <col min="2561" max="2561" width="10.125" style="53" customWidth="1"/>
    <col min="2562" max="2562" width="23.875" style="53" customWidth="1"/>
    <col min="2563" max="2563" width="8.625" style="53" customWidth="1"/>
    <col min="2564" max="2564" width="10.125" style="53" customWidth="1"/>
    <col min="2565" max="2565" width="9.5" style="53" customWidth="1"/>
    <col min="2566" max="2566" width="10.25" style="53" customWidth="1"/>
    <col min="2567" max="2571" width="9" style="53"/>
    <col min="2572" max="2572" width="9.375" style="53" customWidth="1"/>
    <col min="2573" max="2816" width="9" style="53"/>
    <col min="2817" max="2817" width="10.125" style="53" customWidth="1"/>
    <col min="2818" max="2818" width="23.875" style="53" customWidth="1"/>
    <col min="2819" max="2819" width="8.625" style="53" customWidth="1"/>
    <col min="2820" max="2820" width="10.125" style="53" customWidth="1"/>
    <col min="2821" max="2821" width="9.5" style="53" customWidth="1"/>
    <col min="2822" max="2822" width="10.25" style="53" customWidth="1"/>
    <col min="2823" max="2827" width="9" style="53"/>
    <col min="2828" max="2828" width="9.375" style="53" customWidth="1"/>
    <col min="2829" max="3072" width="9" style="53"/>
    <col min="3073" max="3073" width="10.125" style="53" customWidth="1"/>
    <col min="3074" max="3074" width="23.875" style="53" customWidth="1"/>
    <col min="3075" max="3075" width="8.625" style="53" customWidth="1"/>
    <col min="3076" max="3076" width="10.125" style="53" customWidth="1"/>
    <col min="3077" max="3077" width="9.5" style="53" customWidth="1"/>
    <col min="3078" max="3078" width="10.25" style="53" customWidth="1"/>
    <col min="3079" max="3083" width="9" style="53"/>
    <col min="3084" max="3084" width="9.375" style="53" customWidth="1"/>
    <col min="3085" max="3328" width="9" style="53"/>
    <col min="3329" max="3329" width="10.125" style="53" customWidth="1"/>
    <col min="3330" max="3330" width="23.875" style="53" customWidth="1"/>
    <col min="3331" max="3331" width="8.625" style="53" customWidth="1"/>
    <col min="3332" max="3332" width="10.125" style="53" customWidth="1"/>
    <col min="3333" max="3333" width="9.5" style="53" customWidth="1"/>
    <col min="3334" max="3334" width="10.25" style="53" customWidth="1"/>
    <col min="3335" max="3339" width="9" style="53"/>
    <col min="3340" max="3340" width="9.375" style="53" customWidth="1"/>
    <col min="3341" max="3584" width="9" style="53"/>
    <col min="3585" max="3585" width="10.125" style="53" customWidth="1"/>
    <col min="3586" max="3586" width="23.875" style="53" customWidth="1"/>
    <col min="3587" max="3587" width="8.625" style="53" customWidth="1"/>
    <col min="3588" max="3588" width="10.125" style="53" customWidth="1"/>
    <col min="3589" max="3589" width="9.5" style="53" customWidth="1"/>
    <col min="3590" max="3590" width="10.25" style="53" customWidth="1"/>
    <col min="3591" max="3595" width="9" style="53"/>
    <col min="3596" max="3596" width="9.375" style="53" customWidth="1"/>
    <col min="3597" max="3840" width="9" style="53"/>
    <col min="3841" max="3841" width="10.125" style="53" customWidth="1"/>
    <col min="3842" max="3842" width="23.875" style="53" customWidth="1"/>
    <col min="3843" max="3843" width="8.625" style="53" customWidth="1"/>
    <col min="3844" max="3844" width="10.125" style="53" customWidth="1"/>
    <col min="3845" max="3845" width="9.5" style="53" customWidth="1"/>
    <col min="3846" max="3846" width="10.25" style="53" customWidth="1"/>
    <col min="3847" max="3851" width="9" style="53"/>
    <col min="3852" max="3852" width="9.375" style="53" customWidth="1"/>
    <col min="3853" max="4096" width="9" style="53"/>
    <col min="4097" max="4097" width="10.125" style="53" customWidth="1"/>
    <col min="4098" max="4098" width="23.875" style="53" customWidth="1"/>
    <col min="4099" max="4099" width="8.625" style="53" customWidth="1"/>
    <col min="4100" max="4100" width="10.125" style="53" customWidth="1"/>
    <col min="4101" max="4101" width="9.5" style="53" customWidth="1"/>
    <col min="4102" max="4102" width="10.25" style="53" customWidth="1"/>
    <col min="4103" max="4107" width="9" style="53"/>
    <col min="4108" max="4108" width="9.375" style="53" customWidth="1"/>
    <col min="4109" max="4352" width="9" style="53"/>
    <col min="4353" max="4353" width="10.125" style="53" customWidth="1"/>
    <col min="4354" max="4354" width="23.875" style="53" customWidth="1"/>
    <col min="4355" max="4355" width="8.625" style="53" customWidth="1"/>
    <col min="4356" max="4356" width="10.125" style="53" customWidth="1"/>
    <col min="4357" max="4357" width="9.5" style="53" customWidth="1"/>
    <col min="4358" max="4358" width="10.25" style="53" customWidth="1"/>
    <col min="4359" max="4363" width="9" style="53"/>
    <col min="4364" max="4364" width="9.375" style="53" customWidth="1"/>
    <col min="4365" max="4608" width="9" style="53"/>
    <col min="4609" max="4609" width="10.125" style="53" customWidth="1"/>
    <col min="4610" max="4610" width="23.875" style="53" customWidth="1"/>
    <col min="4611" max="4611" width="8.625" style="53" customWidth="1"/>
    <col min="4612" max="4612" width="10.125" style="53" customWidth="1"/>
    <col min="4613" max="4613" width="9.5" style="53" customWidth="1"/>
    <col min="4614" max="4614" width="10.25" style="53" customWidth="1"/>
    <col min="4615" max="4619" width="9" style="53"/>
    <col min="4620" max="4620" width="9.375" style="53" customWidth="1"/>
    <col min="4621" max="4864" width="9" style="53"/>
    <col min="4865" max="4865" width="10.125" style="53" customWidth="1"/>
    <col min="4866" max="4866" width="23.875" style="53" customWidth="1"/>
    <col min="4867" max="4867" width="8.625" style="53" customWidth="1"/>
    <col min="4868" max="4868" width="10.125" style="53" customWidth="1"/>
    <col min="4869" max="4869" width="9.5" style="53" customWidth="1"/>
    <col min="4870" max="4870" width="10.25" style="53" customWidth="1"/>
    <col min="4871" max="4875" width="9" style="53"/>
    <col min="4876" max="4876" width="9.375" style="53" customWidth="1"/>
    <col min="4877" max="5120" width="9" style="53"/>
    <col min="5121" max="5121" width="10.125" style="53" customWidth="1"/>
    <col min="5122" max="5122" width="23.875" style="53" customWidth="1"/>
    <col min="5123" max="5123" width="8.625" style="53" customWidth="1"/>
    <col min="5124" max="5124" width="10.125" style="53" customWidth="1"/>
    <col min="5125" max="5125" width="9.5" style="53" customWidth="1"/>
    <col min="5126" max="5126" width="10.25" style="53" customWidth="1"/>
    <col min="5127" max="5131" width="9" style="53"/>
    <col min="5132" max="5132" width="9.375" style="53" customWidth="1"/>
    <col min="5133" max="5376" width="9" style="53"/>
    <col min="5377" max="5377" width="10.125" style="53" customWidth="1"/>
    <col min="5378" max="5378" width="23.875" style="53" customWidth="1"/>
    <col min="5379" max="5379" width="8.625" style="53" customWidth="1"/>
    <col min="5380" max="5380" width="10.125" style="53" customWidth="1"/>
    <col min="5381" max="5381" width="9.5" style="53" customWidth="1"/>
    <col min="5382" max="5382" width="10.25" style="53" customWidth="1"/>
    <col min="5383" max="5387" width="9" style="53"/>
    <col min="5388" max="5388" width="9.375" style="53" customWidth="1"/>
    <col min="5389" max="5632" width="9" style="53"/>
    <col min="5633" max="5633" width="10.125" style="53" customWidth="1"/>
    <col min="5634" max="5634" width="23.875" style="53" customWidth="1"/>
    <col min="5635" max="5635" width="8.625" style="53" customWidth="1"/>
    <col min="5636" max="5636" width="10.125" style="53" customWidth="1"/>
    <col min="5637" max="5637" width="9.5" style="53" customWidth="1"/>
    <col min="5638" max="5638" width="10.25" style="53" customWidth="1"/>
    <col min="5639" max="5643" width="9" style="53"/>
    <col min="5644" max="5644" width="9.375" style="53" customWidth="1"/>
    <col min="5645" max="5888" width="9" style="53"/>
    <col min="5889" max="5889" width="10.125" style="53" customWidth="1"/>
    <col min="5890" max="5890" width="23.875" style="53" customWidth="1"/>
    <col min="5891" max="5891" width="8.625" style="53" customWidth="1"/>
    <col min="5892" max="5892" width="10.125" style="53" customWidth="1"/>
    <col min="5893" max="5893" width="9.5" style="53" customWidth="1"/>
    <col min="5894" max="5894" width="10.25" style="53" customWidth="1"/>
    <col min="5895" max="5899" width="9" style="53"/>
    <col min="5900" max="5900" width="9.375" style="53" customWidth="1"/>
    <col min="5901" max="6144" width="9" style="53"/>
    <col min="6145" max="6145" width="10.125" style="53" customWidth="1"/>
    <col min="6146" max="6146" width="23.875" style="53" customWidth="1"/>
    <col min="6147" max="6147" width="8.625" style="53" customWidth="1"/>
    <col min="6148" max="6148" width="10.125" style="53" customWidth="1"/>
    <col min="6149" max="6149" width="9.5" style="53" customWidth="1"/>
    <col min="6150" max="6150" width="10.25" style="53" customWidth="1"/>
    <col min="6151" max="6155" width="9" style="53"/>
    <col min="6156" max="6156" width="9.375" style="53" customWidth="1"/>
    <col min="6157" max="6400" width="9" style="53"/>
    <col min="6401" max="6401" width="10.125" style="53" customWidth="1"/>
    <col min="6402" max="6402" width="23.875" style="53" customWidth="1"/>
    <col min="6403" max="6403" width="8.625" style="53" customWidth="1"/>
    <col min="6404" max="6404" width="10.125" style="53" customWidth="1"/>
    <col min="6405" max="6405" width="9.5" style="53" customWidth="1"/>
    <col min="6406" max="6406" width="10.25" style="53" customWidth="1"/>
    <col min="6407" max="6411" width="9" style="53"/>
    <col min="6412" max="6412" width="9.375" style="53" customWidth="1"/>
    <col min="6413" max="6656" width="9" style="53"/>
    <col min="6657" max="6657" width="10.125" style="53" customWidth="1"/>
    <col min="6658" max="6658" width="23.875" style="53" customWidth="1"/>
    <col min="6659" max="6659" width="8.625" style="53" customWidth="1"/>
    <col min="6660" max="6660" width="10.125" style="53" customWidth="1"/>
    <col min="6661" max="6661" width="9.5" style="53" customWidth="1"/>
    <col min="6662" max="6662" width="10.25" style="53" customWidth="1"/>
    <col min="6663" max="6667" width="9" style="53"/>
    <col min="6668" max="6668" width="9.375" style="53" customWidth="1"/>
    <col min="6669" max="6912" width="9" style="53"/>
    <col min="6913" max="6913" width="10.125" style="53" customWidth="1"/>
    <col min="6914" max="6914" width="23.875" style="53" customWidth="1"/>
    <col min="6915" max="6915" width="8.625" style="53" customWidth="1"/>
    <col min="6916" max="6916" width="10.125" style="53" customWidth="1"/>
    <col min="6917" max="6917" width="9.5" style="53" customWidth="1"/>
    <col min="6918" max="6918" width="10.25" style="53" customWidth="1"/>
    <col min="6919" max="6923" width="9" style="53"/>
    <col min="6924" max="6924" width="9.375" style="53" customWidth="1"/>
    <col min="6925" max="7168" width="9" style="53"/>
    <col min="7169" max="7169" width="10.125" style="53" customWidth="1"/>
    <col min="7170" max="7170" width="23.875" style="53" customWidth="1"/>
    <col min="7171" max="7171" width="8.625" style="53" customWidth="1"/>
    <col min="7172" max="7172" width="10.125" style="53" customWidth="1"/>
    <col min="7173" max="7173" width="9.5" style="53" customWidth="1"/>
    <col min="7174" max="7174" width="10.25" style="53" customWidth="1"/>
    <col min="7175" max="7179" width="9" style="53"/>
    <col min="7180" max="7180" width="9.375" style="53" customWidth="1"/>
    <col min="7181" max="7424" width="9" style="53"/>
    <col min="7425" max="7425" width="10.125" style="53" customWidth="1"/>
    <col min="7426" max="7426" width="23.875" style="53" customWidth="1"/>
    <col min="7427" max="7427" width="8.625" style="53" customWidth="1"/>
    <col min="7428" max="7428" width="10.125" style="53" customWidth="1"/>
    <col min="7429" max="7429" width="9.5" style="53" customWidth="1"/>
    <col min="7430" max="7430" width="10.25" style="53" customWidth="1"/>
    <col min="7431" max="7435" width="9" style="53"/>
    <col min="7436" max="7436" width="9.375" style="53" customWidth="1"/>
    <col min="7437" max="7680" width="9" style="53"/>
    <col min="7681" max="7681" width="10.125" style="53" customWidth="1"/>
    <col min="7682" max="7682" width="23.875" style="53" customWidth="1"/>
    <col min="7683" max="7683" width="8.625" style="53" customWidth="1"/>
    <col min="7684" max="7684" width="10.125" style="53" customWidth="1"/>
    <col min="7685" max="7685" width="9.5" style="53" customWidth="1"/>
    <col min="7686" max="7686" width="10.25" style="53" customWidth="1"/>
    <col min="7687" max="7691" width="9" style="53"/>
    <col min="7692" max="7692" width="9.375" style="53" customWidth="1"/>
    <col min="7693" max="7936" width="9" style="53"/>
    <col min="7937" max="7937" width="10.125" style="53" customWidth="1"/>
    <col min="7938" max="7938" width="23.875" style="53" customWidth="1"/>
    <col min="7939" max="7939" width="8.625" style="53" customWidth="1"/>
    <col min="7940" max="7940" width="10.125" style="53" customWidth="1"/>
    <col min="7941" max="7941" width="9.5" style="53" customWidth="1"/>
    <col min="7942" max="7942" width="10.25" style="53" customWidth="1"/>
    <col min="7943" max="7947" width="9" style="53"/>
    <col min="7948" max="7948" width="9.375" style="53" customWidth="1"/>
    <col min="7949" max="8192" width="9" style="53"/>
    <col min="8193" max="8193" width="10.125" style="53" customWidth="1"/>
    <col min="8194" max="8194" width="23.875" style="53" customWidth="1"/>
    <col min="8195" max="8195" width="8.625" style="53" customWidth="1"/>
    <col min="8196" max="8196" width="10.125" style="53" customWidth="1"/>
    <col min="8197" max="8197" width="9.5" style="53" customWidth="1"/>
    <col min="8198" max="8198" width="10.25" style="53" customWidth="1"/>
    <col min="8199" max="8203" width="9" style="53"/>
    <col min="8204" max="8204" width="9.375" style="53" customWidth="1"/>
    <col min="8205" max="8448" width="9" style="53"/>
    <col min="8449" max="8449" width="10.125" style="53" customWidth="1"/>
    <col min="8450" max="8450" width="23.875" style="53" customWidth="1"/>
    <col min="8451" max="8451" width="8.625" style="53" customWidth="1"/>
    <col min="8452" max="8452" width="10.125" style="53" customWidth="1"/>
    <col min="8453" max="8453" width="9.5" style="53" customWidth="1"/>
    <col min="8454" max="8454" width="10.25" style="53" customWidth="1"/>
    <col min="8455" max="8459" width="9" style="53"/>
    <col min="8460" max="8460" width="9.375" style="53" customWidth="1"/>
    <col min="8461" max="8704" width="9" style="53"/>
    <col min="8705" max="8705" width="10.125" style="53" customWidth="1"/>
    <col min="8706" max="8706" width="23.875" style="53" customWidth="1"/>
    <col min="8707" max="8707" width="8.625" style="53" customWidth="1"/>
    <col min="8708" max="8708" width="10.125" style="53" customWidth="1"/>
    <col min="8709" max="8709" width="9.5" style="53" customWidth="1"/>
    <col min="8710" max="8710" width="10.25" style="53" customWidth="1"/>
    <col min="8711" max="8715" width="9" style="53"/>
    <col min="8716" max="8716" width="9.375" style="53" customWidth="1"/>
    <col min="8717" max="8960" width="9" style="53"/>
    <col min="8961" max="8961" width="10.125" style="53" customWidth="1"/>
    <col min="8962" max="8962" width="23.875" style="53" customWidth="1"/>
    <col min="8963" max="8963" width="8.625" style="53" customWidth="1"/>
    <col min="8964" max="8964" width="10.125" style="53" customWidth="1"/>
    <col min="8965" max="8965" width="9.5" style="53" customWidth="1"/>
    <col min="8966" max="8966" width="10.25" style="53" customWidth="1"/>
    <col min="8967" max="8971" width="9" style="53"/>
    <col min="8972" max="8972" width="9.375" style="53" customWidth="1"/>
    <col min="8973" max="9216" width="9" style="53"/>
    <col min="9217" max="9217" width="10.125" style="53" customWidth="1"/>
    <col min="9218" max="9218" width="23.875" style="53" customWidth="1"/>
    <col min="9219" max="9219" width="8.625" style="53" customWidth="1"/>
    <col min="9220" max="9220" width="10.125" style="53" customWidth="1"/>
    <col min="9221" max="9221" width="9.5" style="53" customWidth="1"/>
    <col min="9222" max="9222" width="10.25" style="53" customWidth="1"/>
    <col min="9223" max="9227" width="9" style="53"/>
    <col min="9228" max="9228" width="9.375" style="53" customWidth="1"/>
    <col min="9229" max="9472" width="9" style="53"/>
    <col min="9473" max="9473" width="10.125" style="53" customWidth="1"/>
    <col min="9474" max="9474" width="23.875" style="53" customWidth="1"/>
    <col min="9475" max="9475" width="8.625" style="53" customWidth="1"/>
    <col min="9476" max="9476" width="10.125" style="53" customWidth="1"/>
    <col min="9477" max="9477" width="9.5" style="53" customWidth="1"/>
    <col min="9478" max="9478" width="10.25" style="53" customWidth="1"/>
    <col min="9479" max="9483" width="9" style="53"/>
    <col min="9484" max="9484" width="9.375" style="53" customWidth="1"/>
    <col min="9485" max="9728" width="9" style="53"/>
    <col min="9729" max="9729" width="10.125" style="53" customWidth="1"/>
    <col min="9730" max="9730" width="23.875" style="53" customWidth="1"/>
    <col min="9731" max="9731" width="8.625" style="53" customWidth="1"/>
    <col min="9732" max="9732" width="10.125" style="53" customWidth="1"/>
    <col min="9733" max="9733" width="9.5" style="53" customWidth="1"/>
    <col min="9734" max="9734" width="10.25" style="53" customWidth="1"/>
    <col min="9735" max="9739" width="9" style="53"/>
    <col min="9740" max="9740" width="9.375" style="53" customWidth="1"/>
    <col min="9741" max="9984" width="9" style="53"/>
    <col min="9985" max="9985" width="10.125" style="53" customWidth="1"/>
    <col min="9986" max="9986" width="23.875" style="53" customWidth="1"/>
    <col min="9987" max="9987" width="8.625" style="53" customWidth="1"/>
    <col min="9988" max="9988" width="10.125" style="53" customWidth="1"/>
    <col min="9989" max="9989" width="9.5" style="53" customWidth="1"/>
    <col min="9990" max="9990" width="10.25" style="53" customWidth="1"/>
    <col min="9991" max="9995" width="9" style="53"/>
    <col min="9996" max="9996" width="9.375" style="53" customWidth="1"/>
    <col min="9997" max="10240" width="9" style="53"/>
    <col min="10241" max="10241" width="10.125" style="53" customWidth="1"/>
    <col min="10242" max="10242" width="23.875" style="53" customWidth="1"/>
    <col min="10243" max="10243" width="8.625" style="53" customWidth="1"/>
    <col min="10244" max="10244" width="10.125" style="53" customWidth="1"/>
    <col min="10245" max="10245" width="9.5" style="53" customWidth="1"/>
    <col min="10246" max="10246" width="10.25" style="53" customWidth="1"/>
    <col min="10247" max="10251" width="9" style="53"/>
    <col min="10252" max="10252" width="9.375" style="53" customWidth="1"/>
    <col min="10253" max="10496" width="9" style="53"/>
    <col min="10497" max="10497" width="10.125" style="53" customWidth="1"/>
    <col min="10498" max="10498" width="23.875" style="53" customWidth="1"/>
    <col min="10499" max="10499" width="8.625" style="53" customWidth="1"/>
    <col min="10500" max="10500" width="10.125" style="53" customWidth="1"/>
    <col min="10501" max="10501" width="9.5" style="53" customWidth="1"/>
    <col min="10502" max="10502" width="10.25" style="53" customWidth="1"/>
    <col min="10503" max="10507" width="9" style="53"/>
    <col min="10508" max="10508" width="9.375" style="53" customWidth="1"/>
    <col min="10509" max="10752" width="9" style="53"/>
    <col min="10753" max="10753" width="10.125" style="53" customWidth="1"/>
    <col min="10754" max="10754" width="23.875" style="53" customWidth="1"/>
    <col min="10755" max="10755" width="8.625" style="53" customWidth="1"/>
    <col min="10756" max="10756" width="10.125" style="53" customWidth="1"/>
    <col min="10757" max="10757" width="9.5" style="53" customWidth="1"/>
    <col min="10758" max="10758" width="10.25" style="53" customWidth="1"/>
    <col min="10759" max="10763" width="9" style="53"/>
    <col min="10764" max="10764" width="9.375" style="53" customWidth="1"/>
    <col min="10765" max="11008" width="9" style="53"/>
    <col min="11009" max="11009" width="10.125" style="53" customWidth="1"/>
    <col min="11010" max="11010" width="23.875" style="53" customWidth="1"/>
    <col min="11011" max="11011" width="8.625" style="53" customWidth="1"/>
    <col min="11012" max="11012" width="10.125" style="53" customWidth="1"/>
    <col min="11013" max="11013" width="9.5" style="53" customWidth="1"/>
    <col min="11014" max="11014" width="10.25" style="53" customWidth="1"/>
    <col min="11015" max="11019" width="9" style="53"/>
    <col min="11020" max="11020" width="9.375" style="53" customWidth="1"/>
    <col min="11021" max="11264" width="9" style="53"/>
    <col min="11265" max="11265" width="10.125" style="53" customWidth="1"/>
    <col min="11266" max="11266" width="23.875" style="53" customWidth="1"/>
    <col min="11267" max="11267" width="8.625" style="53" customWidth="1"/>
    <col min="11268" max="11268" width="10.125" style="53" customWidth="1"/>
    <col min="11269" max="11269" width="9.5" style="53" customWidth="1"/>
    <col min="11270" max="11270" width="10.25" style="53" customWidth="1"/>
    <col min="11271" max="11275" width="9" style="53"/>
    <col min="11276" max="11276" width="9.375" style="53" customWidth="1"/>
    <col min="11277" max="11520" width="9" style="53"/>
    <col min="11521" max="11521" width="10.125" style="53" customWidth="1"/>
    <col min="11522" max="11522" width="23.875" style="53" customWidth="1"/>
    <col min="11523" max="11523" width="8.625" style="53" customWidth="1"/>
    <col min="11524" max="11524" width="10.125" style="53" customWidth="1"/>
    <col min="11525" max="11525" width="9.5" style="53" customWidth="1"/>
    <col min="11526" max="11526" width="10.25" style="53" customWidth="1"/>
    <col min="11527" max="11531" width="9" style="53"/>
    <col min="11532" max="11532" width="9.375" style="53" customWidth="1"/>
    <col min="11533" max="11776" width="9" style="53"/>
    <col min="11777" max="11777" width="10.125" style="53" customWidth="1"/>
    <col min="11778" max="11778" width="23.875" style="53" customWidth="1"/>
    <col min="11779" max="11779" width="8.625" style="53" customWidth="1"/>
    <col min="11780" max="11780" width="10.125" style="53" customWidth="1"/>
    <col min="11781" max="11781" width="9.5" style="53" customWidth="1"/>
    <col min="11782" max="11782" width="10.25" style="53" customWidth="1"/>
    <col min="11783" max="11787" width="9" style="53"/>
    <col min="11788" max="11788" width="9.375" style="53" customWidth="1"/>
    <col min="11789" max="12032" width="9" style="53"/>
    <col min="12033" max="12033" width="10.125" style="53" customWidth="1"/>
    <col min="12034" max="12034" width="23.875" style="53" customWidth="1"/>
    <col min="12035" max="12035" width="8.625" style="53" customWidth="1"/>
    <col min="12036" max="12036" width="10.125" style="53" customWidth="1"/>
    <col min="12037" max="12037" width="9.5" style="53" customWidth="1"/>
    <col min="12038" max="12038" width="10.25" style="53" customWidth="1"/>
    <col min="12039" max="12043" width="9" style="53"/>
    <col min="12044" max="12044" width="9.375" style="53" customWidth="1"/>
    <col min="12045" max="12288" width="9" style="53"/>
    <col min="12289" max="12289" width="10.125" style="53" customWidth="1"/>
    <col min="12290" max="12290" width="23.875" style="53" customWidth="1"/>
    <col min="12291" max="12291" width="8.625" style="53" customWidth="1"/>
    <col min="12292" max="12292" width="10.125" style="53" customWidth="1"/>
    <col min="12293" max="12293" width="9.5" style="53" customWidth="1"/>
    <col min="12294" max="12294" width="10.25" style="53" customWidth="1"/>
    <col min="12295" max="12299" width="9" style="53"/>
    <col min="12300" max="12300" width="9.375" style="53" customWidth="1"/>
    <col min="12301" max="12544" width="9" style="53"/>
    <col min="12545" max="12545" width="10.125" style="53" customWidth="1"/>
    <col min="12546" max="12546" width="23.875" style="53" customWidth="1"/>
    <col min="12547" max="12547" width="8.625" style="53" customWidth="1"/>
    <col min="12548" max="12548" width="10.125" style="53" customWidth="1"/>
    <col min="12549" max="12549" width="9.5" style="53" customWidth="1"/>
    <col min="12550" max="12550" width="10.25" style="53" customWidth="1"/>
    <col min="12551" max="12555" width="9" style="53"/>
    <col min="12556" max="12556" width="9.375" style="53" customWidth="1"/>
    <col min="12557" max="12800" width="9" style="53"/>
    <col min="12801" max="12801" width="10.125" style="53" customWidth="1"/>
    <col min="12802" max="12802" width="23.875" style="53" customWidth="1"/>
    <col min="12803" max="12803" width="8.625" style="53" customWidth="1"/>
    <col min="12804" max="12804" width="10.125" style="53" customWidth="1"/>
    <col min="12805" max="12805" width="9.5" style="53" customWidth="1"/>
    <col min="12806" max="12806" width="10.25" style="53" customWidth="1"/>
    <col min="12807" max="12811" width="9" style="53"/>
    <col min="12812" max="12812" width="9.375" style="53" customWidth="1"/>
    <col min="12813" max="13056" width="9" style="53"/>
    <col min="13057" max="13057" width="10.125" style="53" customWidth="1"/>
    <col min="13058" max="13058" width="23.875" style="53" customWidth="1"/>
    <col min="13059" max="13059" width="8.625" style="53" customWidth="1"/>
    <col min="13060" max="13060" width="10.125" style="53" customWidth="1"/>
    <col min="13061" max="13061" width="9.5" style="53" customWidth="1"/>
    <col min="13062" max="13062" width="10.25" style="53" customWidth="1"/>
    <col min="13063" max="13067" width="9" style="53"/>
    <col min="13068" max="13068" width="9.375" style="53" customWidth="1"/>
    <col min="13069" max="13312" width="9" style="53"/>
    <col min="13313" max="13313" width="10.125" style="53" customWidth="1"/>
    <col min="13314" max="13314" width="23.875" style="53" customWidth="1"/>
    <col min="13315" max="13315" width="8.625" style="53" customWidth="1"/>
    <col min="13316" max="13316" width="10.125" style="53" customWidth="1"/>
    <col min="13317" max="13317" width="9.5" style="53" customWidth="1"/>
    <col min="13318" max="13318" width="10.25" style="53" customWidth="1"/>
    <col min="13319" max="13323" width="9" style="53"/>
    <col min="13324" max="13324" width="9.375" style="53" customWidth="1"/>
    <col min="13325" max="13568" width="9" style="53"/>
    <col min="13569" max="13569" width="10.125" style="53" customWidth="1"/>
    <col min="13570" max="13570" width="23.875" style="53" customWidth="1"/>
    <col min="13571" max="13571" width="8.625" style="53" customWidth="1"/>
    <col min="13572" max="13572" width="10.125" style="53" customWidth="1"/>
    <col min="13573" max="13573" width="9.5" style="53" customWidth="1"/>
    <col min="13574" max="13574" width="10.25" style="53" customWidth="1"/>
    <col min="13575" max="13579" width="9" style="53"/>
    <col min="13580" max="13580" width="9.375" style="53" customWidth="1"/>
    <col min="13581" max="13824" width="9" style="53"/>
    <col min="13825" max="13825" width="10.125" style="53" customWidth="1"/>
    <col min="13826" max="13826" width="23.875" style="53" customWidth="1"/>
    <col min="13827" max="13827" width="8.625" style="53" customWidth="1"/>
    <col min="13828" max="13828" width="10.125" style="53" customWidth="1"/>
    <col min="13829" max="13829" width="9.5" style="53" customWidth="1"/>
    <col min="13830" max="13830" width="10.25" style="53" customWidth="1"/>
    <col min="13831" max="13835" width="9" style="53"/>
    <col min="13836" max="13836" width="9.375" style="53" customWidth="1"/>
    <col min="13837" max="14080" width="9" style="53"/>
    <col min="14081" max="14081" width="10.125" style="53" customWidth="1"/>
    <col min="14082" max="14082" width="23.875" style="53" customWidth="1"/>
    <col min="14083" max="14083" width="8.625" style="53" customWidth="1"/>
    <col min="14084" max="14084" width="10.125" style="53" customWidth="1"/>
    <col min="14085" max="14085" width="9.5" style="53" customWidth="1"/>
    <col min="14086" max="14086" width="10.25" style="53" customWidth="1"/>
    <col min="14087" max="14091" width="9" style="53"/>
    <col min="14092" max="14092" width="9.375" style="53" customWidth="1"/>
    <col min="14093" max="14336" width="9" style="53"/>
    <col min="14337" max="14337" width="10.125" style="53" customWidth="1"/>
    <col min="14338" max="14338" width="23.875" style="53" customWidth="1"/>
    <col min="14339" max="14339" width="8.625" style="53" customWidth="1"/>
    <col min="14340" max="14340" width="10.125" style="53" customWidth="1"/>
    <col min="14341" max="14341" width="9.5" style="53" customWidth="1"/>
    <col min="14342" max="14342" width="10.25" style="53" customWidth="1"/>
    <col min="14343" max="14347" width="9" style="53"/>
    <col min="14348" max="14348" width="9.375" style="53" customWidth="1"/>
    <col min="14349" max="14592" width="9" style="53"/>
    <col min="14593" max="14593" width="10.125" style="53" customWidth="1"/>
    <col min="14594" max="14594" width="23.875" style="53" customWidth="1"/>
    <col min="14595" max="14595" width="8.625" style="53" customWidth="1"/>
    <col min="14596" max="14596" width="10.125" style="53" customWidth="1"/>
    <col min="14597" max="14597" width="9.5" style="53" customWidth="1"/>
    <col min="14598" max="14598" width="10.25" style="53" customWidth="1"/>
    <col min="14599" max="14603" width="9" style="53"/>
    <col min="14604" max="14604" width="9.375" style="53" customWidth="1"/>
    <col min="14605" max="14848" width="9" style="53"/>
    <col min="14849" max="14849" width="10.125" style="53" customWidth="1"/>
    <col min="14850" max="14850" width="23.875" style="53" customWidth="1"/>
    <col min="14851" max="14851" width="8.625" style="53" customWidth="1"/>
    <col min="14852" max="14852" width="10.125" style="53" customWidth="1"/>
    <col min="14853" max="14853" width="9.5" style="53" customWidth="1"/>
    <col min="14854" max="14854" width="10.25" style="53" customWidth="1"/>
    <col min="14855" max="14859" width="9" style="53"/>
    <col min="14860" max="14860" width="9.375" style="53" customWidth="1"/>
    <col min="14861" max="15104" width="9" style="53"/>
    <col min="15105" max="15105" width="10.125" style="53" customWidth="1"/>
    <col min="15106" max="15106" width="23.875" style="53" customWidth="1"/>
    <col min="15107" max="15107" width="8.625" style="53" customWidth="1"/>
    <col min="15108" max="15108" width="10.125" style="53" customWidth="1"/>
    <col min="15109" max="15109" width="9.5" style="53" customWidth="1"/>
    <col min="15110" max="15110" width="10.25" style="53" customWidth="1"/>
    <col min="15111" max="15115" width="9" style="53"/>
    <col min="15116" max="15116" width="9.375" style="53" customWidth="1"/>
    <col min="15117" max="15360" width="9" style="53"/>
    <col min="15361" max="15361" width="10.125" style="53" customWidth="1"/>
    <col min="15362" max="15362" width="23.875" style="53" customWidth="1"/>
    <col min="15363" max="15363" width="8.625" style="53" customWidth="1"/>
    <col min="15364" max="15364" width="10.125" style="53" customWidth="1"/>
    <col min="15365" max="15365" width="9.5" style="53" customWidth="1"/>
    <col min="15366" max="15366" width="10.25" style="53" customWidth="1"/>
    <col min="15367" max="15371" width="9" style="53"/>
    <col min="15372" max="15372" width="9.375" style="53" customWidth="1"/>
    <col min="15373" max="15616" width="9" style="53"/>
    <col min="15617" max="15617" width="10.125" style="53" customWidth="1"/>
    <col min="15618" max="15618" width="23.875" style="53" customWidth="1"/>
    <col min="15619" max="15619" width="8.625" style="53" customWidth="1"/>
    <col min="15620" max="15620" width="10.125" style="53" customWidth="1"/>
    <col min="15621" max="15621" width="9.5" style="53" customWidth="1"/>
    <col min="15622" max="15622" width="10.25" style="53" customWidth="1"/>
    <col min="15623" max="15627" width="9" style="53"/>
    <col min="15628" max="15628" width="9.375" style="53" customWidth="1"/>
    <col min="15629" max="15872" width="9" style="53"/>
    <col min="15873" max="15873" width="10.125" style="53" customWidth="1"/>
    <col min="15874" max="15874" width="23.875" style="53" customWidth="1"/>
    <col min="15875" max="15875" width="8.625" style="53" customWidth="1"/>
    <col min="15876" max="15876" width="10.125" style="53" customWidth="1"/>
    <col min="15877" max="15877" width="9.5" style="53" customWidth="1"/>
    <col min="15878" max="15878" width="10.25" style="53" customWidth="1"/>
    <col min="15879" max="15883" width="9" style="53"/>
    <col min="15884" max="15884" width="9.375" style="53" customWidth="1"/>
    <col min="15885" max="16128" width="9" style="53"/>
    <col min="16129" max="16129" width="10.125" style="53" customWidth="1"/>
    <col min="16130" max="16130" width="23.875" style="53" customWidth="1"/>
    <col min="16131" max="16131" width="8.625" style="53" customWidth="1"/>
    <col min="16132" max="16132" width="10.125" style="53" customWidth="1"/>
    <col min="16133" max="16133" width="9.5" style="53" customWidth="1"/>
    <col min="16134" max="16134" width="10.25" style="53" customWidth="1"/>
    <col min="16135" max="16139" width="9" style="53"/>
    <col min="16140" max="16140" width="9.375" style="53" customWidth="1"/>
    <col min="16141" max="16384" width="9" style="53"/>
  </cols>
  <sheetData>
    <row r="1" spans="2:8" ht="17.25" customHeight="1">
      <c r="B1" s="106" t="s">
        <v>89</v>
      </c>
      <c r="C1" s="107"/>
      <c r="D1" s="107"/>
      <c r="E1" s="107"/>
      <c r="F1" s="107"/>
    </row>
    <row r="2" spans="2:8">
      <c r="B2" s="254"/>
      <c r="C2" s="254"/>
      <c r="D2" s="254"/>
      <c r="E2" s="254"/>
      <c r="F2" s="68"/>
      <c r="G2" s="54"/>
    </row>
    <row r="3" spans="2:8">
      <c r="B3" s="115" t="s">
        <v>130</v>
      </c>
    </row>
    <row r="4" spans="2:8" ht="25.5">
      <c r="B4" s="49" t="s">
        <v>44</v>
      </c>
      <c r="C4" s="50" t="s">
        <v>45</v>
      </c>
      <c r="D4" s="51" t="s">
        <v>46</v>
      </c>
      <c r="E4" s="51" t="s">
        <v>47</v>
      </c>
      <c r="F4" s="52" t="s">
        <v>90</v>
      </c>
      <c r="H4" s="206"/>
    </row>
    <row r="5" spans="2:8">
      <c r="B5" s="202" t="s">
        <v>129</v>
      </c>
      <c r="C5" s="203">
        <v>76</v>
      </c>
      <c r="D5" s="57">
        <v>24</v>
      </c>
      <c r="E5" s="58">
        <v>1</v>
      </c>
      <c r="F5" s="59">
        <f t="shared" ref="F5:F14" si="0">C5*D5*365*E5</f>
        <v>665760</v>
      </c>
      <c r="H5" s="206"/>
    </row>
    <row r="6" spans="2:8">
      <c r="B6" s="204" t="s">
        <v>131</v>
      </c>
      <c r="C6" s="205">
        <f>15*0.746</f>
        <v>11.19</v>
      </c>
      <c r="D6" s="60">
        <v>24</v>
      </c>
      <c r="E6" s="61">
        <v>2</v>
      </c>
      <c r="F6" s="62">
        <f t="shared" si="0"/>
        <v>196048.8</v>
      </c>
      <c r="H6" s="206"/>
    </row>
    <row r="7" spans="2:8">
      <c r="B7" s="204" t="s">
        <v>132</v>
      </c>
      <c r="C7" s="205">
        <f>2.5/1000</f>
        <v>2.5000000000000001E-3</v>
      </c>
      <c r="D7" s="60">
        <v>24</v>
      </c>
      <c r="E7" s="61">
        <v>5</v>
      </c>
      <c r="F7" s="62">
        <f t="shared" si="0"/>
        <v>109.5</v>
      </c>
      <c r="H7" s="206"/>
    </row>
    <row r="8" spans="2:8">
      <c r="B8" s="204" t="s">
        <v>179</v>
      </c>
      <c r="C8" s="205">
        <v>1.472</v>
      </c>
      <c r="D8" s="60">
        <v>24</v>
      </c>
      <c r="E8" s="61">
        <v>1</v>
      </c>
      <c r="F8" s="62">
        <f t="shared" si="0"/>
        <v>12894.720000000001</v>
      </c>
      <c r="H8" s="206"/>
    </row>
    <row r="9" spans="2:8">
      <c r="B9" s="204" t="s">
        <v>186</v>
      </c>
      <c r="C9" s="205">
        <f>15*0.746</f>
        <v>11.19</v>
      </c>
      <c r="D9" s="60">
        <v>24</v>
      </c>
      <c r="E9" s="61">
        <v>1</v>
      </c>
      <c r="F9" s="62">
        <f t="shared" si="0"/>
        <v>98024.4</v>
      </c>
      <c r="H9" s="206"/>
    </row>
    <row r="10" spans="2:8">
      <c r="B10" s="204" t="s">
        <v>133</v>
      </c>
      <c r="C10" s="205">
        <v>0.4</v>
      </c>
      <c r="D10" s="60">
        <v>24</v>
      </c>
      <c r="E10" s="61">
        <v>2</v>
      </c>
      <c r="F10" s="62">
        <f t="shared" si="0"/>
        <v>7008.0000000000009</v>
      </c>
      <c r="H10" s="206"/>
    </row>
    <row r="11" spans="2:8">
      <c r="B11" s="204" t="s">
        <v>134</v>
      </c>
      <c r="C11" s="205">
        <v>0.05</v>
      </c>
      <c r="D11" s="60">
        <v>24</v>
      </c>
      <c r="E11" s="61">
        <v>1</v>
      </c>
      <c r="F11" s="62">
        <f t="shared" si="0"/>
        <v>438.00000000000006</v>
      </c>
      <c r="H11" s="206"/>
    </row>
    <row r="12" spans="2:8">
      <c r="B12" s="204" t="s">
        <v>135</v>
      </c>
      <c r="C12" s="205">
        <v>4.5999999999999999E-2</v>
      </c>
      <c r="D12" s="60">
        <v>24</v>
      </c>
      <c r="E12" s="61">
        <v>1</v>
      </c>
      <c r="F12" s="62">
        <f t="shared" si="0"/>
        <v>402.96000000000004</v>
      </c>
      <c r="H12" s="206"/>
    </row>
    <row r="13" spans="2:8" s="148" customFormat="1">
      <c r="B13" s="204" t="s">
        <v>180</v>
      </c>
      <c r="C13" s="205">
        <v>2.99</v>
      </c>
      <c r="D13" s="60">
        <v>24</v>
      </c>
      <c r="E13" s="61">
        <v>1</v>
      </c>
      <c r="F13" s="62">
        <f t="shared" ref="F13" si="1">C13*D13*365*E13</f>
        <v>26192.400000000001</v>
      </c>
      <c r="H13" s="206"/>
    </row>
    <row r="14" spans="2:8">
      <c r="B14" s="204" t="s">
        <v>136</v>
      </c>
      <c r="C14" s="205">
        <v>6.3E-2</v>
      </c>
      <c r="D14" s="60">
        <v>24</v>
      </c>
      <c r="E14" s="61">
        <v>1</v>
      </c>
      <c r="F14" s="62">
        <f t="shared" si="0"/>
        <v>551.88</v>
      </c>
      <c r="H14" s="206"/>
    </row>
    <row r="15" spans="2:8">
      <c r="B15" s="197" t="s">
        <v>56</v>
      </c>
      <c r="C15" s="198">
        <f>SUM(C5:C14)</f>
        <v>103.40349999999999</v>
      </c>
      <c r="D15" s="64"/>
      <c r="E15" s="199">
        <f>SUM(E5:E14)</f>
        <v>16</v>
      </c>
      <c r="F15" s="55">
        <f>SUM(F5:F14)</f>
        <v>1007430.66</v>
      </c>
      <c r="H15" s="206"/>
    </row>
    <row r="16" spans="2:8">
      <c r="B16" s="63"/>
      <c r="C16" s="65"/>
      <c r="D16" s="65"/>
      <c r="E16" s="65"/>
      <c r="F16" s="66"/>
      <c r="H16" s="206"/>
    </row>
    <row r="18" spans="2:6" ht="15" customHeight="1">
      <c r="B18" s="255" t="s">
        <v>145</v>
      </c>
      <c r="C18" s="255"/>
      <c r="D18" s="255"/>
      <c r="E18" s="255"/>
      <c r="F18" s="67">
        <f>F15</f>
        <v>1007430.66</v>
      </c>
    </row>
    <row r="19" spans="2:6" ht="14.25" customHeight="1">
      <c r="B19" s="256" t="s">
        <v>146</v>
      </c>
      <c r="C19" s="257"/>
      <c r="D19" s="257"/>
      <c r="E19" s="258"/>
      <c r="F19" s="141">
        <f>F18/1000</f>
        <v>1007.43066</v>
      </c>
    </row>
    <row r="21" spans="2:6">
      <c r="B21" s="53" t="s">
        <v>173</v>
      </c>
    </row>
    <row r="22" spans="2:6" s="201" customFormat="1">
      <c r="B22" s="201" t="s">
        <v>174</v>
      </c>
    </row>
    <row r="23" spans="2:6" s="201" customFormat="1">
      <c r="B23" s="201" t="s">
        <v>175</v>
      </c>
    </row>
    <row r="24" spans="2:6" s="201" customFormat="1">
      <c r="B24" s="201" t="s">
        <v>181</v>
      </c>
    </row>
    <row r="25" spans="2:6" s="201" customFormat="1">
      <c r="B25" s="201" t="s">
        <v>176</v>
      </c>
    </row>
    <row r="26" spans="2:6" s="201" customFormat="1"/>
    <row r="27" spans="2:6" s="201" customFormat="1">
      <c r="B27" s="201" t="s">
        <v>177</v>
      </c>
    </row>
    <row r="28" spans="2:6" s="201" customFormat="1">
      <c r="B28" s="201" t="s">
        <v>175</v>
      </c>
    </row>
    <row r="29" spans="2:6" s="201" customFormat="1">
      <c r="B29" s="201" t="s">
        <v>178</v>
      </c>
    </row>
    <row r="30" spans="2:6" s="201" customFormat="1">
      <c r="B30" s="201" t="s">
        <v>176</v>
      </c>
    </row>
    <row r="31" spans="2:6" s="201" customFormat="1"/>
    <row r="32" spans="2:6" s="201" customFormat="1">
      <c r="B32" s="201" t="s">
        <v>185</v>
      </c>
    </row>
    <row r="33" spans="2:2" s="201" customFormat="1">
      <c r="B33" s="201" t="s">
        <v>182</v>
      </c>
    </row>
    <row r="34" spans="2:2" s="201" customFormat="1">
      <c r="B34" s="201" t="s">
        <v>183</v>
      </c>
    </row>
    <row r="35" spans="2:2" s="201" customFormat="1">
      <c r="B35" s="201" t="s">
        <v>176</v>
      </c>
    </row>
    <row r="36" spans="2:2" s="201" customFormat="1">
      <c r="B36" s="201" t="s">
        <v>184</v>
      </c>
    </row>
    <row r="37" spans="2:2" s="201" customFormat="1"/>
    <row r="38" spans="2:2" s="201" customFormat="1"/>
    <row r="39" spans="2:2" s="201" customFormat="1"/>
    <row r="40" spans="2:2" s="201" customFormat="1"/>
    <row r="41" spans="2:2" s="201" customFormat="1"/>
    <row r="42" spans="2:2" s="201" customFormat="1"/>
    <row r="43" spans="2:2" s="201" customFormat="1"/>
    <row r="44" spans="2:2" s="201" customFormat="1"/>
    <row r="45" spans="2:2" s="201" customFormat="1"/>
    <row r="46" spans="2:2" s="201" customFormat="1"/>
  </sheetData>
  <mergeCells count="3">
    <mergeCell ref="B2:E2"/>
    <mergeCell ref="B18:E18"/>
    <mergeCell ref="B19:E19"/>
  </mergeCell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8"/>
  <sheetViews>
    <sheetView zoomScale="90" zoomScaleNormal="90" workbookViewId="0">
      <selection activeCell="I21" sqref="I21"/>
    </sheetView>
  </sheetViews>
  <sheetFormatPr defaultRowHeight="12.75"/>
  <cols>
    <col min="1" max="1" width="6.25" style="74" customWidth="1"/>
    <col min="2" max="2" width="9" style="74"/>
    <col min="3" max="3" width="25.75" style="74" customWidth="1"/>
    <col min="4" max="4" width="5" style="74" hidden="1" customWidth="1"/>
    <col min="5" max="8" width="11.375" style="74" customWidth="1"/>
    <col min="9" max="13" width="11.875" style="78" customWidth="1"/>
    <col min="14" max="15" width="12" style="74" customWidth="1"/>
    <col min="16" max="16" width="10.625" style="74" customWidth="1"/>
    <col min="17" max="257" width="9" style="74"/>
    <col min="258" max="258" width="16.625" style="74" customWidth="1"/>
    <col min="259" max="259" width="9" style="74"/>
    <col min="260" max="260" width="27.75" style="74" customWidth="1"/>
    <col min="261" max="261" width="0" style="74" hidden="1" customWidth="1"/>
    <col min="262" max="264" width="7.875" style="74" bestFit="1" customWidth="1"/>
    <col min="265" max="265" width="9.5" style="74" customWidth="1"/>
    <col min="266" max="270" width="8.375" style="74" bestFit="1" customWidth="1"/>
    <col min="271" max="513" width="9" style="74"/>
    <col min="514" max="514" width="16.625" style="74" customWidth="1"/>
    <col min="515" max="515" width="9" style="74"/>
    <col min="516" max="516" width="27.75" style="74" customWidth="1"/>
    <col min="517" max="517" width="0" style="74" hidden="1" customWidth="1"/>
    <col min="518" max="520" width="7.875" style="74" bestFit="1" customWidth="1"/>
    <col min="521" max="521" width="9.5" style="74" customWidth="1"/>
    <col min="522" max="526" width="8.375" style="74" bestFit="1" customWidth="1"/>
    <col min="527" max="769" width="9" style="74"/>
    <col min="770" max="770" width="16.625" style="74" customWidth="1"/>
    <col min="771" max="771" width="9" style="74"/>
    <col min="772" max="772" width="27.75" style="74" customWidth="1"/>
    <col min="773" max="773" width="0" style="74" hidden="1" customWidth="1"/>
    <col min="774" max="776" width="7.875" style="74" bestFit="1" customWidth="1"/>
    <col min="777" max="777" width="9.5" style="74" customWidth="1"/>
    <col min="778" max="782" width="8.375" style="74" bestFit="1" customWidth="1"/>
    <col min="783" max="1025" width="9" style="74"/>
    <col min="1026" max="1026" width="16.625" style="74" customWidth="1"/>
    <col min="1027" max="1027" width="9" style="74"/>
    <col min="1028" max="1028" width="27.75" style="74" customWidth="1"/>
    <col min="1029" max="1029" width="0" style="74" hidden="1" customWidth="1"/>
    <col min="1030" max="1032" width="7.875" style="74" bestFit="1" customWidth="1"/>
    <col min="1033" max="1033" width="9.5" style="74" customWidth="1"/>
    <col min="1034" max="1038" width="8.375" style="74" bestFit="1" customWidth="1"/>
    <col min="1039" max="1281" width="9" style="74"/>
    <col min="1282" max="1282" width="16.625" style="74" customWidth="1"/>
    <col min="1283" max="1283" width="9" style="74"/>
    <col min="1284" max="1284" width="27.75" style="74" customWidth="1"/>
    <col min="1285" max="1285" width="0" style="74" hidden="1" customWidth="1"/>
    <col min="1286" max="1288" width="7.875" style="74" bestFit="1" customWidth="1"/>
    <col min="1289" max="1289" width="9.5" style="74" customWidth="1"/>
    <col min="1290" max="1294" width="8.375" style="74" bestFit="1" customWidth="1"/>
    <col min="1295" max="1537" width="9" style="74"/>
    <col min="1538" max="1538" width="16.625" style="74" customWidth="1"/>
    <col min="1539" max="1539" width="9" style="74"/>
    <col min="1540" max="1540" width="27.75" style="74" customWidth="1"/>
    <col min="1541" max="1541" width="0" style="74" hidden="1" customWidth="1"/>
    <col min="1542" max="1544" width="7.875" style="74" bestFit="1" customWidth="1"/>
    <col min="1545" max="1545" width="9.5" style="74" customWidth="1"/>
    <col min="1546" max="1550" width="8.375" style="74" bestFit="1" customWidth="1"/>
    <col min="1551" max="1793" width="9" style="74"/>
    <col min="1794" max="1794" width="16.625" style="74" customWidth="1"/>
    <col min="1795" max="1795" width="9" style="74"/>
    <col min="1796" max="1796" width="27.75" style="74" customWidth="1"/>
    <col min="1797" max="1797" width="0" style="74" hidden="1" customWidth="1"/>
    <col min="1798" max="1800" width="7.875" style="74" bestFit="1" customWidth="1"/>
    <col min="1801" max="1801" width="9.5" style="74" customWidth="1"/>
    <col min="1802" max="1806" width="8.375" style="74" bestFit="1" customWidth="1"/>
    <col min="1807" max="2049" width="9" style="74"/>
    <col min="2050" max="2050" width="16.625" style="74" customWidth="1"/>
    <col min="2051" max="2051" width="9" style="74"/>
    <col min="2052" max="2052" width="27.75" style="74" customWidth="1"/>
    <col min="2053" max="2053" width="0" style="74" hidden="1" customWidth="1"/>
    <col min="2054" max="2056" width="7.875" style="74" bestFit="1" customWidth="1"/>
    <col min="2057" max="2057" width="9.5" style="74" customWidth="1"/>
    <col min="2058" max="2062" width="8.375" style="74" bestFit="1" customWidth="1"/>
    <col min="2063" max="2305" width="9" style="74"/>
    <col min="2306" max="2306" width="16.625" style="74" customWidth="1"/>
    <col min="2307" max="2307" width="9" style="74"/>
    <col min="2308" max="2308" width="27.75" style="74" customWidth="1"/>
    <col min="2309" max="2309" width="0" style="74" hidden="1" customWidth="1"/>
    <col min="2310" max="2312" width="7.875" style="74" bestFit="1" customWidth="1"/>
    <col min="2313" max="2313" width="9.5" style="74" customWidth="1"/>
    <col min="2314" max="2318" width="8.375" style="74" bestFit="1" customWidth="1"/>
    <col min="2319" max="2561" width="9" style="74"/>
    <col min="2562" max="2562" width="16.625" style="74" customWidth="1"/>
    <col min="2563" max="2563" width="9" style="74"/>
    <col min="2564" max="2564" width="27.75" style="74" customWidth="1"/>
    <col min="2565" max="2565" width="0" style="74" hidden="1" customWidth="1"/>
    <col min="2566" max="2568" width="7.875" style="74" bestFit="1" customWidth="1"/>
    <col min="2569" max="2569" width="9.5" style="74" customWidth="1"/>
    <col min="2570" max="2574" width="8.375" style="74" bestFit="1" customWidth="1"/>
    <col min="2575" max="2817" width="9" style="74"/>
    <col min="2818" max="2818" width="16.625" style="74" customWidth="1"/>
    <col min="2819" max="2819" width="9" style="74"/>
    <col min="2820" max="2820" width="27.75" style="74" customWidth="1"/>
    <col min="2821" max="2821" width="0" style="74" hidden="1" customWidth="1"/>
    <col min="2822" max="2824" width="7.875" style="74" bestFit="1" customWidth="1"/>
    <col min="2825" max="2825" width="9.5" style="74" customWidth="1"/>
    <col min="2826" max="2830" width="8.375" style="74" bestFit="1" customWidth="1"/>
    <col min="2831" max="3073" width="9" style="74"/>
    <col min="3074" max="3074" width="16.625" style="74" customWidth="1"/>
    <col min="3075" max="3075" width="9" style="74"/>
    <col min="3076" max="3076" width="27.75" style="74" customWidth="1"/>
    <col min="3077" max="3077" width="0" style="74" hidden="1" customWidth="1"/>
    <col min="3078" max="3080" width="7.875" style="74" bestFit="1" customWidth="1"/>
    <col min="3081" max="3081" width="9.5" style="74" customWidth="1"/>
    <col min="3082" max="3086" width="8.375" style="74" bestFit="1" customWidth="1"/>
    <col min="3087" max="3329" width="9" style="74"/>
    <col min="3330" max="3330" width="16.625" style="74" customWidth="1"/>
    <col min="3331" max="3331" width="9" style="74"/>
    <col min="3332" max="3332" width="27.75" style="74" customWidth="1"/>
    <col min="3333" max="3333" width="0" style="74" hidden="1" customWidth="1"/>
    <col min="3334" max="3336" width="7.875" style="74" bestFit="1" customWidth="1"/>
    <col min="3337" max="3337" width="9.5" style="74" customWidth="1"/>
    <col min="3338" max="3342" width="8.375" style="74" bestFit="1" customWidth="1"/>
    <col min="3343" max="3585" width="9" style="74"/>
    <col min="3586" max="3586" width="16.625" style="74" customWidth="1"/>
    <col min="3587" max="3587" width="9" style="74"/>
    <col min="3588" max="3588" width="27.75" style="74" customWidth="1"/>
    <col min="3589" max="3589" width="0" style="74" hidden="1" customWidth="1"/>
    <col min="3590" max="3592" width="7.875" style="74" bestFit="1" customWidth="1"/>
    <col min="3593" max="3593" width="9.5" style="74" customWidth="1"/>
    <col min="3594" max="3598" width="8.375" style="74" bestFit="1" customWidth="1"/>
    <col min="3599" max="3841" width="9" style="74"/>
    <col min="3842" max="3842" width="16.625" style="74" customWidth="1"/>
    <col min="3843" max="3843" width="9" style="74"/>
    <col min="3844" max="3844" width="27.75" style="74" customWidth="1"/>
    <col min="3845" max="3845" width="0" style="74" hidden="1" customWidth="1"/>
    <col min="3846" max="3848" width="7.875" style="74" bestFit="1" customWidth="1"/>
    <col min="3849" max="3849" width="9.5" style="74" customWidth="1"/>
    <col min="3850" max="3854" width="8.375" style="74" bestFit="1" customWidth="1"/>
    <col min="3855" max="4097" width="9" style="74"/>
    <col min="4098" max="4098" width="16.625" style="74" customWidth="1"/>
    <col min="4099" max="4099" width="9" style="74"/>
    <col min="4100" max="4100" width="27.75" style="74" customWidth="1"/>
    <col min="4101" max="4101" width="0" style="74" hidden="1" customWidth="1"/>
    <col min="4102" max="4104" width="7.875" style="74" bestFit="1" customWidth="1"/>
    <col min="4105" max="4105" width="9.5" style="74" customWidth="1"/>
    <col min="4106" max="4110" width="8.375" style="74" bestFit="1" customWidth="1"/>
    <col min="4111" max="4353" width="9" style="74"/>
    <col min="4354" max="4354" width="16.625" style="74" customWidth="1"/>
    <col min="4355" max="4355" width="9" style="74"/>
    <col min="4356" max="4356" width="27.75" style="74" customWidth="1"/>
    <col min="4357" max="4357" width="0" style="74" hidden="1" customWidth="1"/>
    <col min="4358" max="4360" width="7.875" style="74" bestFit="1" customWidth="1"/>
    <col min="4361" max="4361" width="9.5" style="74" customWidth="1"/>
    <col min="4362" max="4366" width="8.375" style="74" bestFit="1" customWidth="1"/>
    <col min="4367" max="4609" width="9" style="74"/>
    <col min="4610" max="4610" width="16.625" style="74" customWidth="1"/>
    <col min="4611" max="4611" width="9" style="74"/>
    <col min="4612" max="4612" width="27.75" style="74" customWidth="1"/>
    <col min="4613" max="4613" width="0" style="74" hidden="1" customWidth="1"/>
    <col min="4614" max="4616" width="7.875" style="74" bestFit="1" customWidth="1"/>
    <col min="4617" max="4617" width="9.5" style="74" customWidth="1"/>
    <col min="4618" max="4622" width="8.375" style="74" bestFit="1" customWidth="1"/>
    <col min="4623" max="4865" width="9" style="74"/>
    <col min="4866" max="4866" width="16.625" style="74" customWidth="1"/>
    <col min="4867" max="4867" width="9" style="74"/>
    <col min="4868" max="4868" width="27.75" style="74" customWidth="1"/>
    <col min="4869" max="4869" width="0" style="74" hidden="1" customWidth="1"/>
    <col min="4870" max="4872" width="7.875" style="74" bestFit="1" customWidth="1"/>
    <col min="4873" max="4873" width="9.5" style="74" customWidth="1"/>
    <col min="4874" max="4878" width="8.375" style="74" bestFit="1" customWidth="1"/>
    <col min="4879" max="5121" width="9" style="74"/>
    <col min="5122" max="5122" width="16.625" style="74" customWidth="1"/>
    <col min="5123" max="5123" width="9" style="74"/>
    <col min="5124" max="5124" width="27.75" style="74" customWidth="1"/>
    <col min="5125" max="5125" width="0" style="74" hidden="1" customWidth="1"/>
    <col min="5126" max="5128" width="7.875" style="74" bestFit="1" customWidth="1"/>
    <col min="5129" max="5129" width="9.5" style="74" customWidth="1"/>
    <col min="5130" max="5134" width="8.375" style="74" bestFit="1" customWidth="1"/>
    <col min="5135" max="5377" width="9" style="74"/>
    <col min="5378" max="5378" width="16.625" style="74" customWidth="1"/>
    <col min="5379" max="5379" width="9" style="74"/>
    <col min="5380" max="5380" width="27.75" style="74" customWidth="1"/>
    <col min="5381" max="5381" width="0" style="74" hidden="1" customWidth="1"/>
    <col min="5382" max="5384" width="7.875" style="74" bestFit="1" customWidth="1"/>
    <col min="5385" max="5385" width="9.5" style="74" customWidth="1"/>
    <col min="5386" max="5390" width="8.375" style="74" bestFit="1" customWidth="1"/>
    <col min="5391" max="5633" width="9" style="74"/>
    <col min="5634" max="5634" width="16.625" style="74" customWidth="1"/>
    <col min="5635" max="5635" width="9" style="74"/>
    <col min="5636" max="5636" width="27.75" style="74" customWidth="1"/>
    <col min="5637" max="5637" width="0" style="74" hidden="1" customWidth="1"/>
    <col min="5638" max="5640" width="7.875" style="74" bestFit="1" customWidth="1"/>
    <col min="5641" max="5641" width="9.5" style="74" customWidth="1"/>
    <col min="5642" max="5646" width="8.375" style="74" bestFit="1" customWidth="1"/>
    <col min="5647" max="5889" width="9" style="74"/>
    <col min="5890" max="5890" width="16.625" style="74" customWidth="1"/>
    <col min="5891" max="5891" width="9" style="74"/>
    <col min="5892" max="5892" width="27.75" style="74" customWidth="1"/>
    <col min="5893" max="5893" width="0" style="74" hidden="1" customWidth="1"/>
    <col min="5894" max="5896" width="7.875" style="74" bestFit="1" customWidth="1"/>
    <col min="5897" max="5897" width="9.5" style="74" customWidth="1"/>
    <col min="5898" max="5902" width="8.375" style="74" bestFit="1" customWidth="1"/>
    <col min="5903" max="6145" width="9" style="74"/>
    <col min="6146" max="6146" width="16.625" style="74" customWidth="1"/>
    <col min="6147" max="6147" width="9" style="74"/>
    <col min="6148" max="6148" width="27.75" style="74" customWidth="1"/>
    <col min="6149" max="6149" width="0" style="74" hidden="1" customWidth="1"/>
    <col min="6150" max="6152" width="7.875" style="74" bestFit="1" customWidth="1"/>
    <col min="6153" max="6153" width="9.5" style="74" customWidth="1"/>
    <col min="6154" max="6158" width="8.375" style="74" bestFit="1" customWidth="1"/>
    <col min="6159" max="6401" width="9" style="74"/>
    <col min="6402" max="6402" width="16.625" style="74" customWidth="1"/>
    <col min="6403" max="6403" width="9" style="74"/>
    <col min="6404" max="6404" width="27.75" style="74" customWidth="1"/>
    <col min="6405" max="6405" width="0" style="74" hidden="1" customWidth="1"/>
    <col min="6406" max="6408" width="7.875" style="74" bestFit="1" customWidth="1"/>
    <col min="6409" max="6409" width="9.5" style="74" customWidth="1"/>
    <col min="6410" max="6414" width="8.375" style="74" bestFit="1" customWidth="1"/>
    <col min="6415" max="6657" width="9" style="74"/>
    <col min="6658" max="6658" width="16.625" style="74" customWidth="1"/>
    <col min="6659" max="6659" width="9" style="74"/>
    <col min="6660" max="6660" width="27.75" style="74" customWidth="1"/>
    <col min="6661" max="6661" width="0" style="74" hidden="1" customWidth="1"/>
    <col min="6662" max="6664" width="7.875" style="74" bestFit="1" customWidth="1"/>
    <col min="6665" max="6665" width="9.5" style="74" customWidth="1"/>
    <col min="6666" max="6670" width="8.375" style="74" bestFit="1" customWidth="1"/>
    <col min="6671" max="6913" width="9" style="74"/>
    <col min="6914" max="6914" width="16.625" style="74" customWidth="1"/>
    <col min="6915" max="6915" width="9" style="74"/>
    <col min="6916" max="6916" width="27.75" style="74" customWidth="1"/>
    <col min="6917" max="6917" width="0" style="74" hidden="1" customWidth="1"/>
    <col min="6918" max="6920" width="7.875" style="74" bestFit="1" customWidth="1"/>
    <col min="6921" max="6921" width="9.5" style="74" customWidth="1"/>
    <col min="6922" max="6926" width="8.375" style="74" bestFit="1" customWidth="1"/>
    <col min="6927" max="7169" width="9" style="74"/>
    <col min="7170" max="7170" width="16.625" style="74" customWidth="1"/>
    <col min="7171" max="7171" width="9" style="74"/>
    <col min="7172" max="7172" width="27.75" style="74" customWidth="1"/>
    <col min="7173" max="7173" width="0" style="74" hidden="1" customWidth="1"/>
    <col min="7174" max="7176" width="7.875" style="74" bestFit="1" customWidth="1"/>
    <col min="7177" max="7177" width="9.5" style="74" customWidth="1"/>
    <col min="7178" max="7182" width="8.375" style="74" bestFit="1" customWidth="1"/>
    <col min="7183" max="7425" width="9" style="74"/>
    <col min="7426" max="7426" width="16.625" style="74" customWidth="1"/>
    <col min="7427" max="7427" width="9" style="74"/>
    <col min="7428" max="7428" width="27.75" style="74" customWidth="1"/>
    <col min="7429" max="7429" width="0" style="74" hidden="1" customWidth="1"/>
    <col min="7430" max="7432" width="7.875" style="74" bestFit="1" customWidth="1"/>
    <col min="7433" max="7433" width="9.5" style="74" customWidth="1"/>
    <col min="7434" max="7438" width="8.375" style="74" bestFit="1" customWidth="1"/>
    <col min="7439" max="7681" width="9" style="74"/>
    <col min="7682" max="7682" width="16.625" style="74" customWidth="1"/>
    <col min="7683" max="7683" width="9" style="74"/>
    <col min="7684" max="7684" width="27.75" style="74" customWidth="1"/>
    <col min="7685" max="7685" width="0" style="74" hidden="1" customWidth="1"/>
    <col min="7686" max="7688" width="7.875" style="74" bestFit="1" customWidth="1"/>
    <col min="7689" max="7689" width="9.5" style="74" customWidth="1"/>
    <col min="7690" max="7694" width="8.375" style="74" bestFit="1" customWidth="1"/>
    <col min="7695" max="7937" width="9" style="74"/>
    <col min="7938" max="7938" width="16.625" style="74" customWidth="1"/>
    <col min="7939" max="7939" width="9" style="74"/>
    <col min="7940" max="7940" width="27.75" style="74" customWidth="1"/>
    <col min="7941" max="7941" width="0" style="74" hidden="1" customWidth="1"/>
    <col min="7942" max="7944" width="7.875" style="74" bestFit="1" customWidth="1"/>
    <col min="7945" max="7945" width="9.5" style="74" customWidth="1"/>
    <col min="7946" max="7950" width="8.375" style="74" bestFit="1" customWidth="1"/>
    <col min="7951" max="8193" width="9" style="74"/>
    <col min="8194" max="8194" width="16.625" style="74" customWidth="1"/>
    <col min="8195" max="8195" width="9" style="74"/>
    <col min="8196" max="8196" width="27.75" style="74" customWidth="1"/>
    <col min="8197" max="8197" width="0" style="74" hidden="1" customWidth="1"/>
    <col min="8198" max="8200" width="7.875" style="74" bestFit="1" customWidth="1"/>
    <col min="8201" max="8201" width="9.5" style="74" customWidth="1"/>
    <col min="8202" max="8206" width="8.375" style="74" bestFit="1" customWidth="1"/>
    <col min="8207" max="8449" width="9" style="74"/>
    <col min="8450" max="8450" width="16.625" style="74" customWidth="1"/>
    <col min="8451" max="8451" width="9" style="74"/>
    <col min="8452" max="8452" width="27.75" style="74" customWidth="1"/>
    <col min="8453" max="8453" width="0" style="74" hidden="1" customWidth="1"/>
    <col min="8454" max="8456" width="7.875" style="74" bestFit="1" customWidth="1"/>
    <col min="8457" max="8457" width="9.5" style="74" customWidth="1"/>
    <col min="8458" max="8462" width="8.375" style="74" bestFit="1" customWidth="1"/>
    <col min="8463" max="8705" width="9" style="74"/>
    <col min="8706" max="8706" width="16.625" style="74" customWidth="1"/>
    <col min="8707" max="8707" width="9" style="74"/>
    <col min="8708" max="8708" width="27.75" style="74" customWidth="1"/>
    <col min="8709" max="8709" width="0" style="74" hidden="1" customWidth="1"/>
    <col min="8710" max="8712" width="7.875" style="74" bestFit="1" customWidth="1"/>
    <col min="8713" max="8713" width="9.5" style="74" customWidth="1"/>
    <col min="8714" max="8718" width="8.375" style="74" bestFit="1" customWidth="1"/>
    <col min="8719" max="8961" width="9" style="74"/>
    <col min="8962" max="8962" width="16.625" style="74" customWidth="1"/>
    <col min="8963" max="8963" width="9" style="74"/>
    <col min="8964" max="8964" width="27.75" style="74" customWidth="1"/>
    <col min="8965" max="8965" width="0" style="74" hidden="1" customWidth="1"/>
    <col min="8966" max="8968" width="7.875" style="74" bestFit="1" customWidth="1"/>
    <col min="8969" max="8969" width="9.5" style="74" customWidth="1"/>
    <col min="8970" max="8974" width="8.375" style="74" bestFit="1" customWidth="1"/>
    <col min="8975" max="9217" width="9" style="74"/>
    <col min="9218" max="9218" width="16.625" style="74" customWidth="1"/>
    <col min="9219" max="9219" width="9" style="74"/>
    <col min="9220" max="9220" width="27.75" style="74" customWidth="1"/>
    <col min="9221" max="9221" width="0" style="74" hidden="1" customWidth="1"/>
    <col min="9222" max="9224" width="7.875" style="74" bestFit="1" customWidth="1"/>
    <col min="9225" max="9225" width="9.5" style="74" customWidth="1"/>
    <col min="9226" max="9230" width="8.375" style="74" bestFit="1" customWidth="1"/>
    <col min="9231" max="9473" width="9" style="74"/>
    <col min="9474" max="9474" width="16.625" style="74" customWidth="1"/>
    <col min="9475" max="9475" width="9" style="74"/>
    <col min="9476" max="9476" width="27.75" style="74" customWidth="1"/>
    <col min="9477" max="9477" width="0" style="74" hidden="1" customWidth="1"/>
    <col min="9478" max="9480" width="7.875" style="74" bestFit="1" customWidth="1"/>
    <col min="9481" max="9481" width="9.5" style="74" customWidth="1"/>
    <col min="9482" max="9486" width="8.375" style="74" bestFit="1" customWidth="1"/>
    <col min="9487" max="9729" width="9" style="74"/>
    <col min="9730" max="9730" width="16.625" style="74" customWidth="1"/>
    <col min="9731" max="9731" width="9" style="74"/>
    <col min="9732" max="9732" width="27.75" style="74" customWidth="1"/>
    <col min="9733" max="9733" width="0" style="74" hidden="1" customWidth="1"/>
    <col min="9734" max="9736" width="7.875" style="74" bestFit="1" customWidth="1"/>
    <col min="9737" max="9737" width="9.5" style="74" customWidth="1"/>
    <col min="9738" max="9742" width="8.375" style="74" bestFit="1" customWidth="1"/>
    <col min="9743" max="9985" width="9" style="74"/>
    <col min="9986" max="9986" width="16.625" style="74" customWidth="1"/>
    <col min="9987" max="9987" width="9" style="74"/>
    <col min="9988" max="9988" width="27.75" style="74" customWidth="1"/>
    <col min="9989" max="9989" width="0" style="74" hidden="1" customWidth="1"/>
    <col min="9990" max="9992" width="7.875" style="74" bestFit="1" customWidth="1"/>
    <col min="9993" max="9993" width="9.5" style="74" customWidth="1"/>
    <col min="9994" max="9998" width="8.375" style="74" bestFit="1" customWidth="1"/>
    <col min="9999" max="10241" width="9" style="74"/>
    <col min="10242" max="10242" width="16.625" style="74" customWidth="1"/>
    <col min="10243" max="10243" width="9" style="74"/>
    <col min="10244" max="10244" width="27.75" style="74" customWidth="1"/>
    <col min="10245" max="10245" width="0" style="74" hidden="1" customWidth="1"/>
    <col min="10246" max="10248" width="7.875" style="74" bestFit="1" customWidth="1"/>
    <col min="10249" max="10249" width="9.5" style="74" customWidth="1"/>
    <col min="10250" max="10254" width="8.375" style="74" bestFit="1" customWidth="1"/>
    <col min="10255" max="10497" width="9" style="74"/>
    <col min="10498" max="10498" width="16.625" style="74" customWidth="1"/>
    <col min="10499" max="10499" width="9" style="74"/>
    <col min="10500" max="10500" width="27.75" style="74" customWidth="1"/>
    <col min="10501" max="10501" width="0" style="74" hidden="1" customWidth="1"/>
    <col min="10502" max="10504" width="7.875" style="74" bestFit="1" customWidth="1"/>
    <col min="10505" max="10505" width="9.5" style="74" customWidth="1"/>
    <col min="10506" max="10510" width="8.375" style="74" bestFit="1" customWidth="1"/>
    <col min="10511" max="10753" width="9" style="74"/>
    <col min="10754" max="10754" width="16.625" style="74" customWidth="1"/>
    <col min="10755" max="10755" width="9" style="74"/>
    <col min="10756" max="10756" width="27.75" style="74" customWidth="1"/>
    <col min="10757" max="10757" width="0" style="74" hidden="1" customWidth="1"/>
    <col min="10758" max="10760" width="7.875" style="74" bestFit="1" customWidth="1"/>
    <col min="10761" max="10761" width="9.5" style="74" customWidth="1"/>
    <col min="10762" max="10766" width="8.375" style="74" bestFit="1" customWidth="1"/>
    <col min="10767" max="11009" width="9" style="74"/>
    <col min="11010" max="11010" width="16.625" style="74" customWidth="1"/>
    <col min="11011" max="11011" width="9" style="74"/>
    <col min="11012" max="11012" width="27.75" style="74" customWidth="1"/>
    <col min="11013" max="11013" width="0" style="74" hidden="1" customWidth="1"/>
    <col min="11014" max="11016" width="7.875" style="74" bestFit="1" customWidth="1"/>
    <col min="11017" max="11017" width="9.5" style="74" customWidth="1"/>
    <col min="11018" max="11022" width="8.375" style="74" bestFit="1" customWidth="1"/>
    <col min="11023" max="11265" width="9" style="74"/>
    <col min="11266" max="11266" width="16.625" style="74" customWidth="1"/>
    <col min="11267" max="11267" width="9" style="74"/>
    <col min="11268" max="11268" width="27.75" style="74" customWidth="1"/>
    <col min="11269" max="11269" width="0" style="74" hidden="1" customWidth="1"/>
    <col min="11270" max="11272" width="7.875" style="74" bestFit="1" customWidth="1"/>
    <col min="11273" max="11273" width="9.5" style="74" customWidth="1"/>
    <col min="11274" max="11278" width="8.375" style="74" bestFit="1" customWidth="1"/>
    <col min="11279" max="11521" width="9" style="74"/>
    <col min="11522" max="11522" width="16.625" style="74" customWidth="1"/>
    <col min="11523" max="11523" width="9" style="74"/>
    <col min="11524" max="11524" width="27.75" style="74" customWidth="1"/>
    <col min="11525" max="11525" width="0" style="74" hidden="1" customWidth="1"/>
    <col min="11526" max="11528" width="7.875" style="74" bestFit="1" customWidth="1"/>
    <col min="11529" max="11529" width="9.5" style="74" customWidth="1"/>
    <col min="11530" max="11534" width="8.375" style="74" bestFit="1" customWidth="1"/>
    <col min="11535" max="11777" width="9" style="74"/>
    <col min="11778" max="11778" width="16.625" style="74" customWidth="1"/>
    <col min="11779" max="11779" width="9" style="74"/>
    <col min="11780" max="11780" width="27.75" style="74" customWidth="1"/>
    <col min="11781" max="11781" width="0" style="74" hidden="1" customWidth="1"/>
    <col min="11782" max="11784" width="7.875" style="74" bestFit="1" customWidth="1"/>
    <col min="11785" max="11785" width="9.5" style="74" customWidth="1"/>
    <col min="11786" max="11790" width="8.375" style="74" bestFit="1" customWidth="1"/>
    <col min="11791" max="12033" width="9" style="74"/>
    <col min="12034" max="12034" width="16.625" style="74" customWidth="1"/>
    <col min="12035" max="12035" width="9" style="74"/>
    <col min="12036" max="12036" width="27.75" style="74" customWidth="1"/>
    <col min="12037" max="12037" width="0" style="74" hidden="1" customWidth="1"/>
    <col min="12038" max="12040" width="7.875" style="74" bestFit="1" customWidth="1"/>
    <col min="12041" max="12041" width="9.5" style="74" customWidth="1"/>
    <col min="12042" max="12046" width="8.375" style="74" bestFit="1" customWidth="1"/>
    <col min="12047" max="12289" width="9" style="74"/>
    <col min="12290" max="12290" width="16.625" style="74" customWidth="1"/>
    <col min="12291" max="12291" width="9" style="74"/>
    <col min="12292" max="12292" width="27.75" style="74" customWidth="1"/>
    <col min="12293" max="12293" width="0" style="74" hidden="1" customWidth="1"/>
    <col min="12294" max="12296" width="7.875" style="74" bestFit="1" customWidth="1"/>
    <col min="12297" max="12297" width="9.5" style="74" customWidth="1"/>
    <col min="12298" max="12302" width="8.375" style="74" bestFit="1" customWidth="1"/>
    <col min="12303" max="12545" width="9" style="74"/>
    <col min="12546" max="12546" width="16.625" style="74" customWidth="1"/>
    <col min="12547" max="12547" width="9" style="74"/>
    <col min="12548" max="12548" width="27.75" style="74" customWidth="1"/>
    <col min="12549" max="12549" width="0" style="74" hidden="1" customWidth="1"/>
    <col min="12550" max="12552" width="7.875" style="74" bestFit="1" customWidth="1"/>
    <col min="12553" max="12553" width="9.5" style="74" customWidth="1"/>
    <col min="12554" max="12558" width="8.375" style="74" bestFit="1" customWidth="1"/>
    <col min="12559" max="12801" width="9" style="74"/>
    <col min="12802" max="12802" width="16.625" style="74" customWidth="1"/>
    <col min="12803" max="12803" width="9" style="74"/>
    <col min="12804" max="12804" width="27.75" style="74" customWidth="1"/>
    <col min="12805" max="12805" width="0" style="74" hidden="1" customWidth="1"/>
    <col min="12806" max="12808" width="7.875" style="74" bestFit="1" customWidth="1"/>
    <col min="12809" max="12809" width="9.5" style="74" customWidth="1"/>
    <col min="12810" max="12814" width="8.375" style="74" bestFit="1" customWidth="1"/>
    <col min="12815" max="13057" width="9" style="74"/>
    <col min="13058" max="13058" width="16.625" style="74" customWidth="1"/>
    <col min="13059" max="13059" width="9" style="74"/>
    <col min="13060" max="13060" width="27.75" style="74" customWidth="1"/>
    <col min="13061" max="13061" width="0" style="74" hidden="1" customWidth="1"/>
    <col min="13062" max="13064" width="7.875" style="74" bestFit="1" customWidth="1"/>
    <col min="13065" max="13065" width="9.5" style="74" customWidth="1"/>
    <col min="13066" max="13070" width="8.375" style="74" bestFit="1" customWidth="1"/>
    <col min="13071" max="13313" width="9" style="74"/>
    <col min="13314" max="13314" width="16.625" style="74" customWidth="1"/>
    <col min="13315" max="13315" width="9" style="74"/>
    <col min="13316" max="13316" width="27.75" style="74" customWidth="1"/>
    <col min="13317" max="13317" width="0" style="74" hidden="1" customWidth="1"/>
    <col min="13318" max="13320" width="7.875" style="74" bestFit="1" customWidth="1"/>
    <col min="13321" max="13321" width="9.5" style="74" customWidth="1"/>
    <col min="13322" max="13326" width="8.375" style="74" bestFit="1" customWidth="1"/>
    <col min="13327" max="13569" width="9" style="74"/>
    <col min="13570" max="13570" width="16.625" style="74" customWidth="1"/>
    <col min="13571" max="13571" width="9" style="74"/>
    <col min="13572" max="13572" width="27.75" style="74" customWidth="1"/>
    <col min="13573" max="13573" width="0" style="74" hidden="1" customWidth="1"/>
    <col min="13574" max="13576" width="7.875" style="74" bestFit="1" customWidth="1"/>
    <col min="13577" max="13577" width="9.5" style="74" customWidth="1"/>
    <col min="13578" max="13582" width="8.375" style="74" bestFit="1" customWidth="1"/>
    <col min="13583" max="13825" width="9" style="74"/>
    <col min="13826" max="13826" width="16.625" style="74" customWidth="1"/>
    <col min="13827" max="13827" width="9" style="74"/>
    <col min="13828" max="13828" width="27.75" style="74" customWidth="1"/>
    <col min="13829" max="13829" width="0" style="74" hidden="1" customWidth="1"/>
    <col min="13830" max="13832" width="7.875" style="74" bestFit="1" customWidth="1"/>
    <col min="13833" max="13833" width="9.5" style="74" customWidth="1"/>
    <col min="13834" max="13838" width="8.375" style="74" bestFit="1" customWidth="1"/>
    <col min="13839" max="14081" width="9" style="74"/>
    <col min="14082" max="14082" width="16.625" style="74" customWidth="1"/>
    <col min="14083" max="14083" width="9" style="74"/>
    <col min="14084" max="14084" width="27.75" style="74" customWidth="1"/>
    <col min="14085" max="14085" width="0" style="74" hidden="1" customWidth="1"/>
    <col min="14086" max="14088" width="7.875" style="74" bestFit="1" customWidth="1"/>
    <col min="14089" max="14089" width="9.5" style="74" customWidth="1"/>
    <col min="14090" max="14094" width="8.375" style="74" bestFit="1" customWidth="1"/>
    <col min="14095" max="14337" width="9" style="74"/>
    <col min="14338" max="14338" width="16.625" style="74" customWidth="1"/>
    <col min="14339" max="14339" width="9" style="74"/>
    <col min="14340" max="14340" width="27.75" style="74" customWidth="1"/>
    <col min="14341" max="14341" width="0" style="74" hidden="1" customWidth="1"/>
    <col min="14342" max="14344" width="7.875" style="74" bestFit="1" customWidth="1"/>
    <col min="14345" max="14345" width="9.5" style="74" customWidth="1"/>
    <col min="14346" max="14350" width="8.375" style="74" bestFit="1" customWidth="1"/>
    <col min="14351" max="14593" width="9" style="74"/>
    <col min="14594" max="14594" width="16.625" style="74" customWidth="1"/>
    <col min="14595" max="14595" width="9" style="74"/>
    <col min="14596" max="14596" width="27.75" style="74" customWidth="1"/>
    <col min="14597" max="14597" width="0" style="74" hidden="1" customWidth="1"/>
    <col min="14598" max="14600" width="7.875" style="74" bestFit="1" customWidth="1"/>
    <col min="14601" max="14601" width="9.5" style="74" customWidth="1"/>
    <col min="14602" max="14606" width="8.375" style="74" bestFit="1" customWidth="1"/>
    <col min="14607" max="14849" width="9" style="74"/>
    <col min="14850" max="14850" width="16.625" style="74" customWidth="1"/>
    <col min="14851" max="14851" width="9" style="74"/>
    <col min="14852" max="14852" width="27.75" style="74" customWidth="1"/>
    <col min="14853" max="14853" width="0" style="74" hidden="1" customWidth="1"/>
    <col min="14854" max="14856" width="7.875" style="74" bestFit="1" customWidth="1"/>
    <col min="14857" max="14857" width="9.5" style="74" customWidth="1"/>
    <col min="14858" max="14862" width="8.375" style="74" bestFit="1" customWidth="1"/>
    <col min="14863" max="15105" width="9" style="74"/>
    <col min="15106" max="15106" width="16.625" style="74" customWidth="1"/>
    <col min="15107" max="15107" width="9" style="74"/>
    <col min="15108" max="15108" width="27.75" style="74" customWidth="1"/>
    <col min="15109" max="15109" width="0" style="74" hidden="1" customWidth="1"/>
    <col min="15110" max="15112" width="7.875" style="74" bestFit="1" customWidth="1"/>
    <col min="15113" max="15113" width="9.5" style="74" customWidth="1"/>
    <col min="15114" max="15118" width="8.375" style="74" bestFit="1" customWidth="1"/>
    <col min="15119" max="15361" width="9" style="74"/>
    <col min="15362" max="15362" width="16.625" style="74" customWidth="1"/>
    <col min="15363" max="15363" width="9" style="74"/>
    <col min="15364" max="15364" width="27.75" style="74" customWidth="1"/>
    <col min="15365" max="15365" width="0" style="74" hidden="1" customWidth="1"/>
    <col min="15366" max="15368" width="7.875" style="74" bestFit="1" customWidth="1"/>
    <col min="15369" max="15369" width="9.5" style="74" customWidth="1"/>
    <col min="15370" max="15374" width="8.375" style="74" bestFit="1" customWidth="1"/>
    <col min="15375" max="15617" width="9" style="74"/>
    <col min="15618" max="15618" width="16.625" style="74" customWidth="1"/>
    <col min="15619" max="15619" width="9" style="74"/>
    <col min="15620" max="15620" width="27.75" style="74" customWidth="1"/>
    <col min="15621" max="15621" width="0" style="74" hidden="1" customWidth="1"/>
    <col min="15622" max="15624" width="7.875" style="74" bestFit="1" customWidth="1"/>
    <col min="15625" max="15625" width="9.5" style="74" customWidth="1"/>
    <col min="15626" max="15630" width="8.375" style="74" bestFit="1" customWidth="1"/>
    <col min="15631" max="15873" width="9" style="74"/>
    <col min="15874" max="15874" width="16.625" style="74" customWidth="1"/>
    <col min="15875" max="15875" width="9" style="74"/>
    <col min="15876" max="15876" width="27.75" style="74" customWidth="1"/>
    <col min="15877" max="15877" width="0" style="74" hidden="1" customWidth="1"/>
    <col min="15878" max="15880" width="7.875" style="74" bestFit="1" customWidth="1"/>
    <col min="15881" max="15881" width="9.5" style="74" customWidth="1"/>
    <col min="15882" max="15886" width="8.375" style="74" bestFit="1" customWidth="1"/>
    <col min="15887" max="16129" width="9" style="74"/>
    <col min="16130" max="16130" width="16.625" style="74" customWidth="1"/>
    <col min="16131" max="16131" width="9" style="74"/>
    <col min="16132" max="16132" width="27.75" style="74" customWidth="1"/>
    <col min="16133" max="16133" width="0" style="74" hidden="1" customWidth="1"/>
    <col min="16134" max="16136" width="7.875" style="74" bestFit="1" customWidth="1"/>
    <col min="16137" max="16137" width="9.5" style="74" customWidth="1"/>
    <col min="16138" max="16142" width="8.375" style="74" bestFit="1" customWidth="1"/>
    <col min="16143" max="16384" width="9" style="74"/>
  </cols>
  <sheetData>
    <row r="1" spans="2:18" ht="15">
      <c r="B1" s="71" t="s">
        <v>54</v>
      </c>
      <c r="C1" s="72"/>
      <c r="D1" s="72"/>
      <c r="E1" s="72"/>
      <c r="F1" s="72"/>
      <c r="G1" s="72"/>
      <c r="H1" s="72"/>
      <c r="I1" s="73"/>
      <c r="J1" s="73"/>
      <c r="K1" s="73"/>
      <c r="L1" s="73"/>
      <c r="M1" s="73"/>
    </row>
    <row r="2" spans="2:18" ht="15">
      <c r="B2" s="71" t="s">
        <v>55</v>
      </c>
      <c r="C2" s="72"/>
      <c r="D2" s="72"/>
      <c r="E2" s="72"/>
      <c r="F2" s="72"/>
      <c r="G2" s="72"/>
      <c r="H2" s="72"/>
      <c r="I2" s="75"/>
      <c r="J2" s="260"/>
      <c r="K2" s="261"/>
      <c r="L2" s="261"/>
      <c r="M2" s="261"/>
      <c r="N2" s="260"/>
      <c r="O2" s="260"/>
      <c r="P2" s="260"/>
      <c r="Q2" s="260"/>
      <c r="R2" s="260"/>
    </row>
    <row r="3" spans="2:18" ht="15">
      <c r="B3" s="71"/>
      <c r="C3" s="72"/>
      <c r="D3" s="72"/>
      <c r="E3" s="72"/>
      <c r="F3" s="72"/>
      <c r="G3" s="72"/>
      <c r="H3" s="72"/>
      <c r="I3" s="73"/>
      <c r="J3" s="73"/>
      <c r="K3" s="73"/>
      <c r="L3" s="73"/>
      <c r="M3" s="73"/>
    </row>
    <row r="4" spans="2:18" s="72" customFormat="1" ht="25.5" customHeight="1">
      <c r="B4" s="262" t="s">
        <v>69</v>
      </c>
      <c r="C4" s="263"/>
      <c r="D4" s="263"/>
      <c r="E4" s="263"/>
      <c r="F4" s="263"/>
      <c r="G4" s="263"/>
      <c r="H4" s="264"/>
      <c r="I4" s="262" t="s">
        <v>91</v>
      </c>
      <c r="J4" s="263"/>
      <c r="K4" s="263"/>
      <c r="L4" s="263"/>
      <c r="M4" s="264"/>
      <c r="N4" s="132"/>
      <c r="Q4" s="86"/>
      <c r="R4" s="86"/>
    </row>
    <row r="5" spans="2:18" s="71" customFormat="1" ht="22.5" customHeight="1">
      <c r="B5" s="234" t="s">
        <v>49</v>
      </c>
      <c r="C5" s="234"/>
      <c r="D5" s="234"/>
      <c r="E5" s="234"/>
      <c r="F5" s="234"/>
      <c r="G5" s="234"/>
      <c r="H5" s="234"/>
      <c r="I5" s="135">
        <v>2013</v>
      </c>
      <c r="J5" s="135">
        <v>2014</v>
      </c>
      <c r="K5" s="135">
        <v>2015</v>
      </c>
      <c r="L5" s="135" t="s">
        <v>128</v>
      </c>
      <c r="M5" s="111">
        <v>2022</v>
      </c>
      <c r="N5" s="136"/>
      <c r="O5" s="136"/>
      <c r="P5" s="136"/>
      <c r="Q5" s="136"/>
      <c r="R5" s="136"/>
    </row>
    <row r="6" spans="2:18" s="72" customFormat="1" ht="22.5" customHeight="1">
      <c r="B6" s="259" t="s">
        <v>161</v>
      </c>
      <c r="C6" s="259"/>
      <c r="D6" s="259"/>
      <c r="E6" s="259"/>
      <c r="F6" s="259"/>
      <c r="G6" s="259"/>
      <c r="H6" s="259"/>
      <c r="I6" s="90">
        <f>BEs!J23</f>
        <v>28120.924135080004</v>
      </c>
      <c r="J6" s="90">
        <f>BEs!K23</f>
        <v>30677.37178372364</v>
      </c>
      <c r="K6" s="90">
        <f>BEs!L23</f>
        <v>33233.819432367272</v>
      </c>
      <c r="L6" s="90">
        <f>BEs!M23</f>
        <v>35790.267081010905</v>
      </c>
      <c r="M6" s="90">
        <f>BEs!S23</f>
        <v>35790.267081010905</v>
      </c>
      <c r="N6" s="131"/>
      <c r="O6" s="91"/>
      <c r="P6" s="91"/>
      <c r="Q6" s="91"/>
      <c r="R6" s="91"/>
    </row>
    <row r="7" spans="2:18" s="72" customFormat="1" ht="22.5" customHeight="1">
      <c r="B7" s="259" t="s">
        <v>149</v>
      </c>
      <c r="C7" s="259"/>
      <c r="D7" s="259"/>
      <c r="E7" s="259"/>
      <c r="F7" s="259"/>
      <c r="G7" s="259"/>
      <c r="H7" s="259"/>
      <c r="I7" s="112">
        <v>0</v>
      </c>
      <c r="J7" s="112">
        <v>0</v>
      </c>
      <c r="K7" s="112">
        <v>0</v>
      </c>
      <c r="L7" s="112">
        <v>0</v>
      </c>
      <c r="M7" s="90">
        <v>0</v>
      </c>
      <c r="N7" s="131"/>
      <c r="O7" s="89"/>
      <c r="P7" s="89"/>
      <c r="Q7" s="89"/>
      <c r="R7" s="89"/>
    </row>
    <row r="8" spans="2:18" s="72" customFormat="1" ht="22.5" customHeight="1">
      <c r="B8" s="259" t="s">
        <v>150</v>
      </c>
      <c r="C8" s="259"/>
      <c r="D8" s="259"/>
      <c r="E8" s="259"/>
      <c r="F8" s="259"/>
      <c r="G8" s="259"/>
      <c r="H8" s="259"/>
      <c r="I8" s="112">
        <f>BEs!J24</f>
        <v>28120.924135080004</v>
      </c>
      <c r="J8" s="112">
        <f>BEs!K24</f>
        <v>30677.37178372364</v>
      </c>
      <c r="K8" s="112">
        <f>BEs!L24</f>
        <v>33233.819432367272</v>
      </c>
      <c r="L8" s="112">
        <f>BEs!M24</f>
        <v>35790.267081010905</v>
      </c>
      <c r="M8" s="90">
        <f>BEs!S24</f>
        <v>35790.267081010905</v>
      </c>
      <c r="N8" s="131"/>
      <c r="O8" s="89"/>
      <c r="P8" s="89"/>
      <c r="Q8" s="89"/>
      <c r="R8" s="89"/>
    </row>
    <row r="9" spans="2:18" s="72" customFormat="1" ht="22.5" customHeight="1">
      <c r="B9" s="265" t="s">
        <v>151</v>
      </c>
      <c r="C9" s="265"/>
      <c r="D9" s="265"/>
      <c r="E9" s="265"/>
      <c r="F9" s="265"/>
      <c r="G9" s="265"/>
      <c r="H9" s="265"/>
      <c r="I9" s="112">
        <v>0</v>
      </c>
      <c r="J9" s="112">
        <v>0</v>
      </c>
      <c r="K9" s="112">
        <v>0</v>
      </c>
      <c r="L9" s="112">
        <v>0</v>
      </c>
      <c r="M9" s="90">
        <v>0</v>
      </c>
      <c r="N9" s="131"/>
      <c r="O9" s="89"/>
      <c r="P9" s="89"/>
      <c r="Q9" s="89"/>
      <c r="R9" s="89"/>
    </row>
    <row r="10" spans="2:18" s="72" customFormat="1" ht="52.5" customHeight="1">
      <c r="B10" s="266" t="s">
        <v>162</v>
      </c>
      <c r="C10" s="267"/>
      <c r="D10" s="267"/>
      <c r="E10" s="267"/>
      <c r="F10" s="267"/>
      <c r="G10" s="267"/>
      <c r="H10" s="268"/>
      <c r="I10" s="92">
        <v>0</v>
      </c>
      <c r="J10" s="92">
        <v>0</v>
      </c>
      <c r="K10" s="92">
        <v>0</v>
      </c>
      <c r="L10" s="92">
        <v>0</v>
      </c>
      <c r="M10" s="90">
        <v>0</v>
      </c>
      <c r="N10" s="131"/>
      <c r="O10" s="93"/>
      <c r="P10" s="93"/>
      <c r="Q10" s="93"/>
      <c r="R10" s="93"/>
    </row>
    <row r="11" spans="2:18" s="72" customFormat="1" ht="36" customHeight="1">
      <c r="B11" s="266" t="s">
        <v>152</v>
      </c>
      <c r="C11" s="267"/>
      <c r="D11" s="267"/>
      <c r="E11" s="267"/>
      <c r="F11" s="267"/>
      <c r="G11" s="267"/>
      <c r="H11" s="268"/>
      <c r="I11" s="112">
        <v>0</v>
      </c>
      <c r="J11" s="112">
        <v>0</v>
      </c>
      <c r="K11" s="112">
        <v>0</v>
      </c>
      <c r="L11" s="112">
        <v>0</v>
      </c>
      <c r="M11" s="90">
        <v>0</v>
      </c>
      <c r="N11" s="131"/>
      <c r="O11" s="89"/>
      <c r="P11" s="89"/>
      <c r="Q11" s="89"/>
      <c r="R11" s="89"/>
    </row>
    <row r="12" spans="2:18" ht="15">
      <c r="B12" s="72"/>
      <c r="C12" s="72"/>
      <c r="D12" s="72"/>
      <c r="E12" s="72"/>
      <c r="F12" s="72"/>
      <c r="G12" s="72"/>
      <c r="H12" s="72"/>
      <c r="I12" s="73"/>
      <c r="J12" s="73"/>
      <c r="K12" s="73"/>
      <c r="L12" s="73"/>
      <c r="M12" s="73"/>
    </row>
    <row r="13" spans="2:18" s="72" customFormat="1" ht="20.25" customHeight="1">
      <c r="B13" s="272" t="s">
        <v>69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4"/>
      <c r="O13" s="103" t="s">
        <v>92</v>
      </c>
    </row>
    <row r="14" spans="2:18" s="72" customFormat="1" ht="20.25" customHeight="1">
      <c r="B14" s="269" t="s">
        <v>49</v>
      </c>
      <c r="C14" s="270"/>
      <c r="D14" s="271"/>
      <c r="E14" s="87">
        <v>2013</v>
      </c>
      <c r="F14" s="87">
        <v>2014</v>
      </c>
      <c r="G14" s="87">
        <v>2015</v>
      </c>
      <c r="H14" s="87">
        <v>2016</v>
      </c>
      <c r="I14" s="87">
        <v>2017</v>
      </c>
      <c r="J14" s="87">
        <v>2018</v>
      </c>
      <c r="K14" s="87">
        <v>2019</v>
      </c>
      <c r="L14" s="87">
        <v>2020</v>
      </c>
      <c r="M14" s="87">
        <v>2021</v>
      </c>
      <c r="N14" s="208">
        <v>2022</v>
      </c>
      <c r="O14" s="280" t="s">
        <v>56</v>
      </c>
    </row>
    <row r="15" spans="2:18" s="72" customFormat="1" ht="20.25" customHeight="1">
      <c r="B15" s="275" t="s">
        <v>57</v>
      </c>
      <c r="C15" s="275"/>
      <c r="D15" s="275"/>
      <c r="E15" s="95">
        <f>(F16/E16)-1</f>
        <v>9.0909090909090828E-2</v>
      </c>
      <c r="F15" s="95">
        <f t="shared" ref="F15:H15" si="0">(G16/F16)-1</f>
        <v>8.3333333333333259E-2</v>
      </c>
      <c r="G15" s="95">
        <f t="shared" si="0"/>
        <v>7.6923076923076872E-2</v>
      </c>
      <c r="H15" s="95">
        <f t="shared" si="0"/>
        <v>0</v>
      </c>
      <c r="I15" s="95">
        <f t="shared" ref="I15" si="1">(J16/I16)-1</f>
        <v>0</v>
      </c>
      <c r="J15" s="95">
        <f t="shared" ref="J15" si="2">(K16/J16)-1</f>
        <v>0</v>
      </c>
      <c r="K15" s="95">
        <f t="shared" ref="K15" si="3">(L16/K16)-1</f>
        <v>0</v>
      </c>
      <c r="L15" s="95">
        <f t="shared" ref="L15" si="4">(M16/L16)-1</f>
        <v>0</v>
      </c>
      <c r="M15" s="95">
        <f>((N16)/M16)-1</f>
        <v>0</v>
      </c>
      <c r="N15" s="94">
        <f>M15</f>
        <v>0</v>
      </c>
      <c r="O15" s="281"/>
    </row>
    <row r="16" spans="2:18" s="72" customFormat="1" ht="20.25" customHeight="1">
      <c r="B16" s="276" t="s">
        <v>94</v>
      </c>
      <c r="C16" s="276"/>
      <c r="D16" s="276"/>
      <c r="E16" s="277">
        <f>I6</f>
        <v>28120.924135080004</v>
      </c>
      <c r="F16" s="277">
        <f>J6</f>
        <v>30677.37178372364</v>
      </c>
      <c r="G16" s="277">
        <f>K6</f>
        <v>33233.819432367272</v>
      </c>
      <c r="H16" s="277">
        <f>L6</f>
        <v>35790.267081010905</v>
      </c>
      <c r="I16" s="282">
        <f>L6</f>
        <v>35790.267081010905</v>
      </c>
      <c r="J16" s="282">
        <f>L6</f>
        <v>35790.267081010905</v>
      </c>
      <c r="K16" s="282">
        <f>L6</f>
        <v>35790.267081010905</v>
      </c>
      <c r="L16" s="282">
        <f>L6</f>
        <v>35790.267081010905</v>
      </c>
      <c r="M16" s="282">
        <f>L6</f>
        <v>35790.267081010905</v>
      </c>
      <c r="N16" s="283">
        <f>M6</f>
        <v>35790.267081010905</v>
      </c>
      <c r="O16" s="279">
        <f>SUM(E16:N17)</f>
        <v>342563.98491824727</v>
      </c>
    </row>
    <row r="17" spans="2:15" s="72" customFormat="1" ht="20.25" customHeight="1">
      <c r="B17" s="276"/>
      <c r="C17" s="276"/>
      <c r="D17" s="276"/>
      <c r="E17" s="278"/>
      <c r="F17" s="278"/>
      <c r="G17" s="278"/>
      <c r="H17" s="278"/>
      <c r="I17" s="278"/>
      <c r="J17" s="278"/>
      <c r="K17" s="278"/>
      <c r="L17" s="278"/>
      <c r="M17" s="278"/>
      <c r="N17" s="284"/>
      <c r="O17" s="279"/>
    </row>
    <row r="18" spans="2:15" s="72" customFormat="1" ht="15">
      <c r="I18" s="73"/>
      <c r="J18" s="73"/>
      <c r="K18" s="73"/>
      <c r="L18" s="73"/>
      <c r="M18" s="73"/>
    </row>
    <row r="20" spans="2:15">
      <c r="C20" s="76"/>
      <c r="D20" s="76"/>
      <c r="E20" s="76"/>
      <c r="F20" s="76"/>
      <c r="G20" s="76"/>
      <c r="H20" s="76"/>
      <c r="I20" s="77"/>
    </row>
    <row r="21" spans="2:15">
      <c r="C21" s="79"/>
      <c r="D21" s="80"/>
      <c r="E21" s="80"/>
      <c r="F21" s="80"/>
      <c r="G21" s="80"/>
      <c r="H21" s="80"/>
      <c r="I21" s="77"/>
    </row>
    <row r="22" spans="2:15">
      <c r="C22" s="79"/>
      <c r="D22" s="81"/>
      <c r="E22" s="81"/>
      <c r="F22" s="81"/>
      <c r="G22" s="81"/>
      <c r="H22" s="81"/>
      <c r="I22" s="82"/>
    </row>
    <row r="23" spans="2:15" ht="15">
      <c r="C23" s="83"/>
      <c r="D23" s="84"/>
      <c r="E23" s="84"/>
      <c r="F23" s="84"/>
      <c r="G23" s="84"/>
      <c r="H23" s="84"/>
      <c r="I23" s="82"/>
    </row>
    <row r="24" spans="2:15" ht="15">
      <c r="C24" s="83"/>
      <c r="D24" s="81"/>
      <c r="E24" s="81"/>
      <c r="F24" s="81"/>
      <c r="G24" s="81"/>
      <c r="H24" s="81"/>
      <c r="I24" s="82"/>
    </row>
    <row r="25" spans="2:15" ht="15">
      <c r="C25" s="83"/>
      <c r="D25" s="85"/>
      <c r="E25" s="85"/>
      <c r="F25" s="85"/>
      <c r="G25" s="85"/>
      <c r="H25" s="85"/>
      <c r="I25" s="82"/>
    </row>
    <row r="26" spans="2:15" ht="15">
      <c r="C26" s="83"/>
      <c r="D26" s="81"/>
      <c r="E26" s="81"/>
      <c r="F26" s="81"/>
      <c r="G26" s="81"/>
      <c r="H26" s="81"/>
      <c r="I26" s="82"/>
    </row>
    <row r="27" spans="2:15" ht="15">
      <c r="C27" s="83"/>
      <c r="D27" s="85"/>
      <c r="E27" s="85"/>
      <c r="F27" s="85"/>
      <c r="G27" s="85"/>
      <c r="H27" s="85"/>
      <c r="I27" s="82"/>
    </row>
    <row r="28" spans="2:15">
      <c r="C28" s="76"/>
      <c r="D28" s="76"/>
      <c r="E28" s="76"/>
      <c r="F28" s="76"/>
      <c r="G28" s="76"/>
      <c r="H28" s="76"/>
      <c r="I28" s="77"/>
    </row>
  </sheetData>
  <mergeCells count="27">
    <mergeCell ref="B15:D15"/>
    <mergeCell ref="B16:D17"/>
    <mergeCell ref="E16:E17"/>
    <mergeCell ref="F16:F17"/>
    <mergeCell ref="O16:O17"/>
    <mergeCell ref="O14:O15"/>
    <mergeCell ref="G16:G17"/>
    <mergeCell ref="H16:H17"/>
    <mergeCell ref="I16:I17"/>
    <mergeCell ref="J16:J17"/>
    <mergeCell ref="N16:N17"/>
    <mergeCell ref="K16:K17"/>
    <mergeCell ref="L16:L17"/>
    <mergeCell ref="M16:M17"/>
    <mergeCell ref="B8:H8"/>
    <mergeCell ref="B9:H9"/>
    <mergeCell ref="B10:H10"/>
    <mergeCell ref="B11:H11"/>
    <mergeCell ref="B14:D14"/>
    <mergeCell ref="B13:N13"/>
    <mergeCell ref="B7:H7"/>
    <mergeCell ref="J2:M2"/>
    <mergeCell ref="N2:R2"/>
    <mergeCell ref="B4:H4"/>
    <mergeCell ref="B5:H5"/>
    <mergeCell ref="B6:H6"/>
    <mergeCell ref="I4:M4"/>
  </mergeCell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2"/>
  <sheetViews>
    <sheetView zoomScale="90" zoomScaleNormal="90" workbookViewId="0">
      <selection activeCell="H23" sqref="H23"/>
    </sheetView>
  </sheetViews>
  <sheetFormatPr defaultRowHeight="12.75"/>
  <cols>
    <col min="1" max="1" width="6.25" style="74" customWidth="1"/>
    <col min="2" max="2" width="9" style="74"/>
    <col min="3" max="3" width="25.75" style="74" customWidth="1"/>
    <col min="4" max="4" width="5" style="74" hidden="1" customWidth="1"/>
    <col min="5" max="8" width="11.75" style="74" customWidth="1"/>
    <col min="9" max="13" width="11.75" style="78" customWidth="1"/>
    <col min="14" max="17" width="11.75" style="74" customWidth="1"/>
    <col min="18" max="256" width="9" style="74"/>
    <col min="257" max="257" width="16.625" style="74" customWidth="1"/>
    <col min="258" max="258" width="9" style="74"/>
    <col min="259" max="259" width="27.75" style="74" customWidth="1"/>
    <col min="260" max="260" width="0" style="74" hidden="1" customWidth="1"/>
    <col min="261" max="263" width="7.875" style="74" bestFit="1" customWidth="1"/>
    <col min="264" max="264" width="9.5" style="74" customWidth="1"/>
    <col min="265" max="269" width="8.375" style="74" bestFit="1" customWidth="1"/>
    <col min="270" max="512" width="9" style="74"/>
    <col min="513" max="513" width="16.625" style="74" customWidth="1"/>
    <col min="514" max="514" width="9" style="74"/>
    <col min="515" max="515" width="27.75" style="74" customWidth="1"/>
    <col min="516" max="516" width="0" style="74" hidden="1" customWidth="1"/>
    <col min="517" max="519" width="7.875" style="74" bestFit="1" customWidth="1"/>
    <col min="520" max="520" width="9.5" style="74" customWidth="1"/>
    <col min="521" max="525" width="8.375" style="74" bestFit="1" customWidth="1"/>
    <col min="526" max="768" width="9" style="74"/>
    <col min="769" max="769" width="16.625" style="74" customWidth="1"/>
    <col min="770" max="770" width="9" style="74"/>
    <col min="771" max="771" width="27.75" style="74" customWidth="1"/>
    <col min="772" max="772" width="0" style="74" hidden="1" customWidth="1"/>
    <col min="773" max="775" width="7.875" style="74" bestFit="1" customWidth="1"/>
    <col min="776" max="776" width="9.5" style="74" customWidth="1"/>
    <col min="777" max="781" width="8.375" style="74" bestFit="1" customWidth="1"/>
    <col min="782" max="1024" width="9" style="74"/>
    <col min="1025" max="1025" width="16.625" style="74" customWidth="1"/>
    <col min="1026" max="1026" width="9" style="74"/>
    <col min="1027" max="1027" width="27.75" style="74" customWidth="1"/>
    <col min="1028" max="1028" width="0" style="74" hidden="1" customWidth="1"/>
    <col min="1029" max="1031" width="7.875" style="74" bestFit="1" customWidth="1"/>
    <col min="1032" max="1032" width="9.5" style="74" customWidth="1"/>
    <col min="1033" max="1037" width="8.375" style="74" bestFit="1" customWidth="1"/>
    <col min="1038" max="1280" width="9" style="74"/>
    <col min="1281" max="1281" width="16.625" style="74" customWidth="1"/>
    <col min="1282" max="1282" width="9" style="74"/>
    <col min="1283" max="1283" width="27.75" style="74" customWidth="1"/>
    <col min="1284" max="1284" width="0" style="74" hidden="1" customWidth="1"/>
    <col min="1285" max="1287" width="7.875" style="74" bestFit="1" customWidth="1"/>
    <col min="1288" max="1288" width="9.5" style="74" customWidth="1"/>
    <col min="1289" max="1293" width="8.375" style="74" bestFit="1" customWidth="1"/>
    <col min="1294" max="1536" width="9" style="74"/>
    <col min="1537" max="1537" width="16.625" style="74" customWidth="1"/>
    <col min="1538" max="1538" width="9" style="74"/>
    <col min="1539" max="1539" width="27.75" style="74" customWidth="1"/>
    <col min="1540" max="1540" width="0" style="74" hidden="1" customWidth="1"/>
    <col min="1541" max="1543" width="7.875" style="74" bestFit="1" customWidth="1"/>
    <col min="1544" max="1544" width="9.5" style="74" customWidth="1"/>
    <col min="1545" max="1549" width="8.375" style="74" bestFit="1" customWidth="1"/>
    <col min="1550" max="1792" width="9" style="74"/>
    <col min="1793" max="1793" width="16.625" style="74" customWidth="1"/>
    <col min="1794" max="1794" width="9" style="74"/>
    <col min="1795" max="1795" width="27.75" style="74" customWidth="1"/>
    <col min="1796" max="1796" width="0" style="74" hidden="1" customWidth="1"/>
    <col min="1797" max="1799" width="7.875" style="74" bestFit="1" customWidth="1"/>
    <col min="1800" max="1800" width="9.5" style="74" customWidth="1"/>
    <col min="1801" max="1805" width="8.375" style="74" bestFit="1" customWidth="1"/>
    <col min="1806" max="2048" width="9" style="74"/>
    <col min="2049" max="2049" width="16.625" style="74" customWidth="1"/>
    <col min="2050" max="2050" width="9" style="74"/>
    <col min="2051" max="2051" width="27.75" style="74" customWidth="1"/>
    <col min="2052" max="2052" width="0" style="74" hidden="1" customWidth="1"/>
    <col min="2053" max="2055" width="7.875" style="74" bestFit="1" customWidth="1"/>
    <col min="2056" max="2056" width="9.5" style="74" customWidth="1"/>
    <col min="2057" max="2061" width="8.375" style="74" bestFit="1" customWidth="1"/>
    <col min="2062" max="2304" width="9" style="74"/>
    <col min="2305" max="2305" width="16.625" style="74" customWidth="1"/>
    <col min="2306" max="2306" width="9" style="74"/>
    <col min="2307" max="2307" width="27.75" style="74" customWidth="1"/>
    <col min="2308" max="2308" width="0" style="74" hidden="1" customWidth="1"/>
    <col min="2309" max="2311" width="7.875" style="74" bestFit="1" customWidth="1"/>
    <col min="2312" max="2312" width="9.5" style="74" customWidth="1"/>
    <col min="2313" max="2317" width="8.375" style="74" bestFit="1" customWidth="1"/>
    <col min="2318" max="2560" width="9" style="74"/>
    <col min="2561" max="2561" width="16.625" style="74" customWidth="1"/>
    <col min="2562" max="2562" width="9" style="74"/>
    <col min="2563" max="2563" width="27.75" style="74" customWidth="1"/>
    <col min="2564" max="2564" width="0" style="74" hidden="1" customWidth="1"/>
    <col min="2565" max="2567" width="7.875" style="74" bestFit="1" customWidth="1"/>
    <col min="2568" max="2568" width="9.5" style="74" customWidth="1"/>
    <col min="2569" max="2573" width="8.375" style="74" bestFit="1" customWidth="1"/>
    <col min="2574" max="2816" width="9" style="74"/>
    <col min="2817" max="2817" width="16.625" style="74" customWidth="1"/>
    <col min="2818" max="2818" width="9" style="74"/>
    <col min="2819" max="2819" width="27.75" style="74" customWidth="1"/>
    <col min="2820" max="2820" width="0" style="74" hidden="1" customWidth="1"/>
    <col min="2821" max="2823" width="7.875" style="74" bestFit="1" customWidth="1"/>
    <col min="2824" max="2824" width="9.5" style="74" customWidth="1"/>
    <col min="2825" max="2829" width="8.375" style="74" bestFit="1" customWidth="1"/>
    <col min="2830" max="3072" width="9" style="74"/>
    <col min="3073" max="3073" width="16.625" style="74" customWidth="1"/>
    <col min="3074" max="3074" width="9" style="74"/>
    <col min="3075" max="3075" width="27.75" style="74" customWidth="1"/>
    <col min="3076" max="3076" width="0" style="74" hidden="1" customWidth="1"/>
    <col min="3077" max="3079" width="7.875" style="74" bestFit="1" customWidth="1"/>
    <col min="3080" max="3080" width="9.5" style="74" customWidth="1"/>
    <col min="3081" max="3085" width="8.375" style="74" bestFit="1" customWidth="1"/>
    <col min="3086" max="3328" width="9" style="74"/>
    <col min="3329" max="3329" width="16.625" style="74" customWidth="1"/>
    <col min="3330" max="3330" width="9" style="74"/>
    <col min="3331" max="3331" width="27.75" style="74" customWidth="1"/>
    <col min="3332" max="3332" width="0" style="74" hidden="1" customWidth="1"/>
    <col min="3333" max="3335" width="7.875" style="74" bestFit="1" customWidth="1"/>
    <col min="3336" max="3336" width="9.5" style="74" customWidth="1"/>
    <col min="3337" max="3341" width="8.375" style="74" bestFit="1" customWidth="1"/>
    <col min="3342" max="3584" width="9" style="74"/>
    <col min="3585" max="3585" width="16.625" style="74" customWidth="1"/>
    <col min="3586" max="3586" width="9" style="74"/>
    <col min="3587" max="3587" width="27.75" style="74" customWidth="1"/>
    <col min="3588" max="3588" width="0" style="74" hidden="1" customWidth="1"/>
    <col min="3589" max="3591" width="7.875" style="74" bestFit="1" customWidth="1"/>
    <col min="3592" max="3592" width="9.5" style="74" customWidth="1"/>
    <col min="3593" max="3597" width="8.375" style="74" bestFit="1" customWidth="1"/>
    <col min="3598" max="3840" width="9" style="74"/>
    <col min="3841" max="3841" width="16.625" style="74" customWidth="1"/>
    <col min="3842" max="3842" width="9" style="74"/>
    <col min="3843" max="3843" width="27.75" style="74" customWidth="1"/>
    <col min="3844" max="3844" width="0" style="74" hidden="1" customWidth="1"/>
    <col min="3845" max="3847" width="7.875" style="74" bestFit="1" customWidth="1"/>
    <col min="3848" max="3848" width="9.5" style="74" customWidth="1"/>
    <col min="3849" max="3853" width="8.375" style="74" bestFit="1" customWidth="1"/>
    <col min="3854" max="4096" width="9" style="74"/>
    <col min="4097" max="4097" width="16.625" style="74" customWidth="1"/>
    <col min="4098" max="4098" width="9" style="74"/>
    <col min="4099" max="4099" width="27.75" style="74" customWidth="1"/>
    <col min="4100" max="4100" width="0" style="74" hidden="1" customWidth="1"/>
    <col min="4101" max="4103" width="7.875" style="74" bestFit="1" customWidth="1"/>
    <col min="4104" max="4104" width="9.5" style="74" customWidth="1"/>
    <col min="4105" max="4109" width="8.375" style="74" bestFit="1" customWidth="1"/>
    <col min="4110" max="4352" width="9" style="74"/>
    <col min="4353" max="4353" width="16.625" style="74" customWidth="1"/>
    <col min="4354" max="4354" width="9" style="74"/>
    <col min="4355" max="4355" width="27.75" style="74" customWidth="1"/>
    <col min="4356" max="4356" width="0" style="74" hidden="1" customWidth="1"/>
    <col min="4357" max="4359" width="7.875" style="74" bestFit="1" customWidth="1"/>
    <col min="4360" max="4360" width="9.5" style="74" customWidth="1"/>
    <col min="4361" max="4365" width="8.375" style="74" bestFit="1" customWidth="1"/>
    <col min="4366" max="4608" width="9" style="74"/>
    <col min="4609" max="4609" width="16.625" style="74" customWidth="1"/>
    <col min="4610" max="4610" width="9" style="74"/>
    <col min="4611" max="4611" width="27.75" style="74" customWidth="1"/>
    <col min="4612" max="4612" width="0" style="74" hidden="1" customWidth="1"/>
    <col min="4613" max="4615" width="7.875" style="74" bestFit="1" customWidth="1"/>
    <col min="4616" max="4616" width="9.5" style="74" customWidth="1"/>
    <col min="4617" max="4621" width="8.375" style="74" bestFit="1" customWidth="1"/>
    <col min="4622" max="4864" width="9" style="74"/>
    <col min="4865" max="4865" width="16.625" style="74" customWidth="1"/>
    <col min="4866" max="4866" width="9" style="74"/>
    <col min="4867" max="4867" width="27.75" style="74" customWidth="1"/>
    <col min="4868" max="4868" width="0" style="74" hidden="1" customWidth="1"/>
    <col min="4869" max="4871" width="7.875" style="74" bestFit="1" customWidth="1"/>
    <col min="4872" max="4872" width="9.5" style="74" customWidth="1"/>
    <col min="4873" max="4877" width="8.375" style="74" bestFit="1" customWidth="1"/>
    <col min="4878" max="5120" width="9" style="74"/>
    <col min="5121" max="5121" width="16.625" style="74" customWidth="1"/>
    <col min="5122" max="5122" width="9" style="74"/>
    <col min="5123" max="5123" width="27.75" style="74" customWidth="1"/>
    <col min="5124" max="5124" width="0" style="74" hidden="1" customWidth="1"/>
    <col min="5125" max="5127" width="7.875" style="74" bestFit="1" customWidth="1"/>
    <col min="5128" max="5128" width="9.5" style="74" customWidth="1"/>
    <col min="5129" max="5133" width="8.375" style="74" bestFit="1" customWidth="1"/>
    <col min="5134" max="5376" width="9" style="74"/>
    <col min="5377" max="5377" width="16.625" style="74" customWidth="1"/>
    <col min="5378" max="5378" width="9" style="74"/>
    <col min="5379" max="5379" width="27.75" style="74" customWidth="1"/>
    <col min="5380" max="5380" width="0" style="74" hidden="1" customWidth="1"/>
    <col min="5381" max="5383" width="7.875" style="74" bestFit="1" customWidth="1"/>
    <col min="5384" max="5384" width="9.5" style="74" customWidth="1"/>
    <col min="5385" max="5389" width="8.375" style="74" bestFit="1" customWidth="1"/>
    <col min="5390" max="5632" width="9" style="74"/>
    <col min="5633" max="5633" width="16.625" style="74" customWidth="1"/>
    <col min="5634" max="5634" width="9" style="74"/>
    <col min="5635" max="5635" width="27.75" style="74" customWidth="1"/>
    <col min="5636" max="5636" width="0" style="74" hidden="1" customWidth="1"/>
    <col min="5637" max="5639" width="7.875" style="74" bestFit="1" customWidth="1"/>
    <col min="5640" max="5640" width="9.5" style="74" customWidth="1"/>
    <col min="5641" max="5645" width="8.375" style="74" bestFit="1" customWidth="1"/>
    <col min="5646" max="5888" width="9" style="74"/>
    <col min="5889" max="5889" width="16.625" style="74" customWidth="1"/>
    <col min="5890" max="5890" width="9" style="74"/>
    <col min="5891" max="5891" width="27.75" style="74" customWidth="1"/>
    <col min="5892" max="5892" width="0" style="74" hidden="1" customWidth="1"/>
    <col min="5893" max="5895" width="7.875" style="74" bestFit="1" customWidth="1"/>
    <col min="5896" max="5896" width="9.5" style="74" customWidth="1"/>
    <col min="5897" max="5901" width="8.375" style="74" bestFit="1" customWidth="1"/>
    <col min="5902" max="6144" width="9" style="74"/>
    <col min="6145" max="6145" width="16.625" style="74" customWidth="1"/>
    <col min="6146" max="6146" width="9" style="74"/>
    <col min="6147" max="6147" width="27.75" style="74" customWidth="1"/>
    <col min="6148" max="6148" width="0" style="74" hidden="1" customWidth="1"/>
    <col min="6149" max="6151" width="7.875" style="74" bestFit="1" customWidth="1"/>
    <col min="6152" max="6152" width="9.5" style="74" customWidth="1"/>
    <col min="6153" max="6157" width="8.375" style="74" bestFit="1" customWidth="1"/>
    <col min="6158" max="6400" width="9" style="74"/>
    <col min="6401" max="6401" width="16.625" style="74" customWidth="1"/>
    <col min="6402" max="6402" width="9" style="74"/>
    <col min="6403" max="6403" width="27.75" style="74" customWidth="1"/>
    <col min="6404" max="6404" width="0" style="74" hidden="1" customWidth="1"/>
    <col min="6405" max="6407" width="7.875" style="74" bestFit="1" customWidth="1"/>
    <col min="6408" max="6408" width="9.5" style="74" customWidth="1"/>
    <col min="6409" max="6413" width="8.375" style="74" bestFit="1" customWidth="1"/>
    <col min="6414" max="6656" width="9" style="74"/>
    <col min="6657" max="6657" width="16.625" style="74" customWidth="1"/>
    <col min="6658" max="6658" width="9" style="74"/>
    <col min="6659" max="6659" width="27.75" style="74" customWidth="1"/>
    <col min="6660" max="6660" width="0" style="74" hidden="1" customWidth="1"/>
    <col min="6661" max="6663" width="7.875" style="74" bestFit="1" customWidth="1"/>
    <col min="6664" max="6664" width="9.5" style="74" customWidth="1"/>
    <col min="6665" max="6669" width="8.375" style="74" bestFit="1" customWidth="1"/>
    <col min="6670" max="6912" width="9" style="74"/>
    <col min="6913" max="6913" width="16.625" style="74" customWidth="1"/>
    <col min="6914" max="6914" width="9" style="74"/>
    <col min="6915" max="6915" width="27.75" style="74" customWidth="1"/>
    <col min="6916" max="6916" width="0" style="74" hidden="1" customWidth="1"/>
    <col min="6917" max="6919" width="7.875" style="74" bestFit="1" customWidth="1"/>
    <col min="6920" max="6920" width="9.5" style="74" customWidth="1"/>
    <col min="6921" max="6925" width="8.375" style="74" bestFit="1" customWidth="1"/>
    <col min="6926" max="7168" width="9" style="74"/>
    <col min="7169" max="7169" width="16.625" style="74" customWidth="1"/>
    <col min="7170" max="7170" width="9" style="74"/>
    <col min="7171" max="7171" width="27.75" style="74" customWidth="1"/>
    <col min="7172" max="7172" width="0" style="74" hidden="1" customWidth="1"/>
    <col min="7173" max="7175" width="7.875" style="74" bestFit="1" customWidth="1"/>
    <col min="7176" max="7176" width="9.5" style="74" customWidth="1"/>
    <col min="7177" max="7181" width="8.375" style="74" bestFit="1" customWidth="1"/>
    <col min="7182" max="7424" width="9" style="74"/>
    <col min="7425" max="7425" width="16.625" style="74" customWidth="1"/>
    <col min="7426" max="7426" width="9" style="74"/>
    <col min="7427" max="7427" width="27.75" style="74" customWidth="1"/>
    <col min="7428" max="7428" width="0" style="74" hidden="1" customWidth="1"/>
    <col min="7429" max="7431" width="7.875" style="74" bestFit="1" customWidth="1"/>
    <col min="7432" max="7432" width="9.5" style="74" customWidth="1"/>
    <col min="7433" max="7437" width="8.375" style="74" bestFit="1" customWidth="1"/>
    <col min="7438" max="7680" width="9" style="74"/>
    <col min="7681" max="7681" width="16.625" style="74" customWidth="1"/>
    <col min="7682" max="7682" width="9" style="74"/>
    <col min="7683" max="7683" width="27.75" style="74" customWidth="1"/>
    <col min="7684" max="7684" width="0" style="74" hidden="1" customWidth="1"/>
    <col min="7685" max="7687" width="7.875" style="74" bestFit="1" customWidth="1"/>
    <col min="7688" max="7688" width="9.5" style="74" customWidth="1"/>
    <col min="7689" max="7693" width="8.375" style="74" bestFit="1" customWidth="1"/>
    <col min="7694" max="7936" width="9" style="74"/>
    <col min="7937" max="7937" width="16.625" style="74" customWidth="1"/>
    <col min="7938" max="7938" width="9" style="74"/>
    <col min="7939" max="7939" width="27.75" style="74" customWidth="1"/>
    <col min="7940" max="7940" width="0" style="74" hidden="1" customWidth="1"/>
    <col min="7941" max="7943" width="7.875" style="74" bestFit="1" customWidth="1"/>
    <col min="7944" max="7944" width="9.5" style="74" customWidth="1"/>
    <col min="7945" max="7949" width="8.375" style="74" bestFit="1" customWidth="1"/>
    <col min="7950" max="8192" width="9" style="74"/>
    <col min="8193" max="8193" width="16.625" style="74" customWidth="1"/>
    <col min="8194" max="8194" width="9" style="74"/>
    <col min="8195" max="8195" width="27.75" style="74" customWidth="1"/>
    <col min="8196" max="8196" width="0" style="74" hidden="1" customWidth="1"/>
    <col min="8197" max="8199" width="7.875" style="74" bestFit="1" customWidth="1"/>
    <col min="8200" max="8200" width="9.5" style="74" customWidth="1"/>
    <col min="8201" max="8205" width="8.375" style="74" bestFit="1" customWidth="1"/>
    <col min="8206" max="8448" width="9" style="74"/>
    <col min="8449" max="8449" width="16.625" style="74" customWidth="1"/>
    <col min="8450" max="8450" width="9" style="74"/>
    <col min="8451" max="8451" width="27.75" style="74" customWidth="1"/>
    <col min="8452" max="8452" width="0" style="74" hidden="1" customWidth="1"/>
    <col min="8453" max="8455" width="7.875" style="74" bestFit="1" customWidth="1"/>
    <col min="8456" max="8456" width="9.5" style="74" customWidth="1"/>
    <col min="8457" max="8461" width="8.375" style="74" bestFit="1" customWidth="1"/>
    <col min="8462" max="8704" width="9" style="74"/>
    <col min="8705" max="8705" width="16.625" style="74" customWidth="1"/>
    <col min="8706" max="8706" width="9" style="74"/>
    <col min="8707" max="8707" width="27.75" style="74" customWidth="1"/>
    <col min="8708" max="8708" width="0" style="74" hidden="1" customWidth="1"/>
    <col min="8709" max="8711" width="7.875" style="74" bestFit="1" customWidth="1"/>
    <col min="8712" max="8712" width="9.5" style="74" customWidth="1"/>
    <col min="8713" max="8717" width="8.375" style="74" bestFit="1" customWidth="1"/>
    <col min="8718" max="8960" width="9" style="74"/>
    <col min="8961" max="8961" width="16.625" style="74" customWidth="1"/>
    <col min="8962" max="8962" width="9" style="74"/>
    <col min="8963" max="8963" width="27.75" style="74" customWidth="1"/>
    <col min="8964" max="8964" width="0" style="74" hidden="1" customWidth="1"/>
    <col min="8965" max="8967" width="7.875" style="74" bestFit="1" customWidth="1"/>
    <col min="8968" max="8968" width="9.5" style="74" customWidth="1"/>
    <col min="8969" max="8973" width="8.375" style="74" bestFit="1" customWidth="1"/>
    <col min="8974" max="9216" width="9" style="74"/>
    <col min="9217" max="9217" width="16.625" style="74" customWidth="1"/>
    <col min="9218" max="9218" width="9" style="74"/>
    <col min="9219" max="9219" width="27.75" style="74" customWidth="1"/>
    <col min="9220" max="9220" width="0" style="74" hidden="1" customWidth="1"/>
    <col min="9221" max="9223" width="7.875" style="74" bestFit="1" customWidth="1"/>
    <col min="9224" max="9224" width="9.5" style="74" customWidth="1"/>
    <col min="9225" max="9229" width="8.375" style="74" bestFit="1" customWidth="1"/>
    <col min="9230" max="9472" width="9" style="74"/>
    <col min="9473" max="9473" width="16.625" style="74" customWidth="1"/>
    <col min="9474" max="9474" width="9" style="74"/>
    <col min="9475" max="9475" width="27.75" style="74" customWidth="1"/>
    <col min="9476" max="9476" width="0" style="74" hidden="1" customWidth="1"/>
    <col min="9477" max="9479" width="7.875" style="74" bestFit="1" customWidth="1"/>
    <col min="9480" max="9480" width="9.5" style="74" customWidth="1"/>
    <col min="9481" max="9485" width="8.375" style="74" bestFit="1" customWidth="1"/>
    <col min="9486" max="9728" width="9" style="74"/>
    <col min="9729" max="9729" width="16.625" style="74" customWidth="1"/>
    <col min="9730" max="9730" width="9" style="74"/>
    <col min="9731" max="9731" width="27.75" style="74" customWidth="1"/>
    <col min="9732" max="9732" width="0" style="74" hidden="1" customWidth="1"/>
    <col min="9733" max="9735" width="7.875" style="74" bestFit="1" customWidth="1"/>
    <col min="9736" max="9736" width="9.5" style="74" customWidth="1"/>
    <col min="9737" max="9741" width="8.375" style="74" bestFit="1" customWidth="1"/>
    <col min="9742" max="9984" width="9" style="74"/>
    <col min="9985" max="9985" width="16.625" style="74" customWidth="1"/>
    <col min="9986" max="9986" width="9" style="74"/>
    <col min="9987" max="9987" width="27.75" style="74" customWidth="1"/>
    <col min="9988" max="9988" width="0" style="74" hidden="1" customWidth="1"/>
    <col min="9989" max="9991" width="7.875" style="74" bestFit="1" customWidth="1"/>
    <col min="9992" max="9992" width="9.5" style="74" customWidth="1"/>
    <col min="9993" max="9997" width="8.375" style="74" bestFit="1" customWidth="1"/>
    <col min="9998" max="10240" width="9" style="74"/>
    <col min="10241" max="10241" width="16.625" style="74" customWidth="1"/>
    <col min="10242" max="10242" width="9" style="74"/>
    <col min="10243" max="10243" width="27.75" style="74" customWidth="1"/>
    <col min="10244" max="10244" width="0" style="74" hidden="1" customWidth="1"/>
    <col min="10245" max="10247" width="7.875" style="74" bestFit="1" customWidth="1"/>
    <col min="10248" max="10248" width="9.5" style="74" customWidth="1"/>
    <col min="10249" max="10253" width="8.375" style="74" bestFit="1" customWidth="1"/>
    <col min="10254" max="10496" width="9" style="74"/>
    <col min="10497" max="10497" width="16.625" style="74" customWidth="1"/>
    <col min="10498" max="10498" width="9" style="74"/>
    <col min="10499" max="10499" width="27.75" style="74" customWidth="1"/>
    <col min="10500" max="10500" width="0" style="74" hidden="1" customWidth="1"/>
    <col min="10501" max="10503" width="7.875" style="74" bestFit="1" customWidth="1"/>
    <col min="10504" max="10504" width="9.5" style="74" customWidth="1"/>
    <col min="10505" max="10509" width="8.375" style="74" bestFit="1" customWidth="1"/>
    <col min="10510" max="10752" width="9" style="74"/>
    <col min="10753" max="10753" width="16.625" style="74" customWidth="1"/>
    <col min="10754" max="10754" width="9" style="74"/>
    <col min="10755" max="10755" width="27.75" style="74" customWidth="1"/>
    <col min="10756" max="10756" width="0" style="74" hidden="1" customWidth="1"/>
    <col min="10757" max="10759" width="7.875" style="74" bestFit="1" customWidth="1"/>
    <col min="10760" max="10760" width="9.5" style="74" customWidth="1"/>
    <col min="10761" max="10765" width="8.375" style="74" bestFit="1" customWidth="1"/>
    <col min="10766" max="11008" width="9" style="74"/>
    <col min="11009" max="11009" width="16.625" style="74" customWidth="1"/>
    <col min="11010" max="11010" width="9" style="74"/>
    <col min="11011" max="11011" width="27.75" style="74" customWidth="1"/>
    <col min="11012" max="11012" width="0" style="74" hidden="1" customWidth="1"/>
    <col min="11013" max="11015" width="7.875" style="74" bestFit="1" customWidth="1"/>
    <col min="11016" max="11016" width="9.5" style="74" customWidth="1"/>
    <col min="11017" max="11021" width="8.375" style="74" bestFit="1" customWidth="1"/>
    <col min="11022" max="11264" width="9" style="74"/>
    <col min="11265" max="11265" width="16.625" style="74" customWidth="1"/>
    <col min="11266" max="11266" width="9" style="74"/>
    <col min="11267" max="11267" width="27.75" style="74" customWidth="1"/>
    <col min="11268" max="11268" width="0" style="74" hidden="1" customWidth="1"/>
    <col min="11269" max="11271" width="7.875" style="74" bestFit="1" customWidth="1"/>
    <col min="11272" max="11272" width="9.5" style="74" customWidth="1"/>
    <col min="11273" max="11277" width="8.375" style="74" bestFit="1" customWidth="1"/>
    <col min="11278" max="11520" width="9" style="74"/>
    <col min="11521" max="11521" width="16.625" style="74" customWidth="1"/>
    <col min="11522" max="11522" width="9" style="74"/>
    <col min="11523" max="11523" width="27.75" style="74" customWidth="1"/>
    <col min="11524" max="11524" width="0" style="74" hidden="1" customWidth="1"/>
    <col min="11525" max="11527" width="7.875" style="74" bestFit="1" customWidth="1"/>
    <col min="11528" max="11528" width="9.5" style="74" customWidth="1"/>
    <col min="11529" max="11533" width="8.375" style="74" bestFit="1" customWidth="1"/>
    <col min="11534" max="11776" width="9" style="74"/>
    <col min="11777" max="11777" width="16.625" style="74" customWidth="1"/>
    <col min="11778" max="11778" width="9" style="74"/>
    <col min="11779" max="11779" width="27.75" style="74" customWidth="1"/>
    <col min="11780" max="11780" width="0" style="74" hidden="1" customWidth="1"/>
    <col min="11781" max="11783" width="7.875" style="74" bestFit="1" customWidth="1"/>
    <col min="11784" max="11784" width="9.5" style="74" customWidth="1"/>
    <col min="11785" max="11789" width="8.375" style="74" bestFit="1" customWidth="1"/>
    <col min="11790" max="12032" width="9" style="74"/>
    <col min="12033" max="12033" width="16.625" style="74" customWidth="1"/>
    <col min="12034" max="12034" width="9" style="74"/>
    <col min="12035" max="12035" width="27.75" style="74" customWidth="1"/>
    <col min="12036" max="12036" width="0" style="74" hidden="1" customWidth="1"/>
    <col min="12037" max="12039" width="7.875" style="74" bestFit="1" customWidth="1"/>
    <col min="12040" max="12040" width="9.5" style="74" customWidth="1"/>
    <col min="12041" max="12045" width="8.375" style="74" bestFit="1" customWidth="1"/>
    <col min="12046" max="12288" width="9" style="74"/>
    <col min="12289" max="12289" width="16.625" style="74" customWidth="1"/>
    <col min="12290" max="12290" width="9" style="74"/>
    <col min="12291" max="12291" width="27.75" style="74" customWidth="1"/>
    <col min="12292" max="12292" width="0" style="74" hidden="1" customWidth="1"/>
    <col min="12293" max="12295" width="7.875" style="74" bestFit="1" customWidth="1"/>
    <col min="12296" max="12296" width="9.5" style="74" customWidth="1"/>
    <col min="12297" max="12301" width="8.375" style="74" bestFit="1" customWidth="1"/>
    <col min="12302" max="12544" width="9" style="74"/>
    <col min="12545" max="12545" width="16.625" style="74" customWidth="1"/>
    <col min="12546" max="12546" width="9" style="74"/>
    <col min="12547" max="12547" width="27.75" style="74" customWidth="1"/>
    <col min="12548" max="12548" width="0" style="74" hidden="1" customWidth="1"/>
    <col min="12549" max="12551" width="7.875" style="74" bestFit="1" customWidth="1"/>
    <col min="12552" max="12552" width="9.5" style="74" customWidth="1"/>
    <col min="12553" max="12557" width="8.375" style="74" bestFit="1" customWidth="1"/>
    <col min="12558" max="12800" width="9" style="74"/>
    <col min="12801" max="12801" width="16.625" style="74" customWidth="1"/>
    <col min="12802" max="12802" width="9" style="74"/>
    <col min="12803" max="12803" width="27.75" style="74" customWidth="1"/>
    <col min="12804" max="12804" width="0" style="74" hidden="1" customWidth="1"/>
    <col min="12805" max="12807" width="7.875" style="74" bestFit="1" customWidth="1"/>
    <col min="12808" max="12808" width="9.5" style="74" customWidth="1"/>
    <col min="12809" max="12813" width="8.375" style="74" bestFit="1" customWidth="1"/>
    <col min="12814" max="13056" width="9" style="74"/>
    <col min="13057" max="13057" width="16.625" style="74" customWidth="1"/>
    <col min="13058" max="13058" width="9" style="74"/>
    <col min="13059" max="13059" width="27.75" style="74" customWidth="1"/>
    <col min="13060" max="13060" width="0" style="74" hidden="1" customWidth="1"/>
    <col min="13061" max="13063" width="7.875" style="74" bestFit="1" customWidth="1"/>
    <col min="13064" max="13064" width="9.5" style="74" customWidth="1"/>
    <col min="13065" max="13069" width="8.375" style="74" bestFit="1" customWidth="1"/>
    <col min="13070" max="13312" width="9" style="74"/>
    <col min="13313" max="13313" width="16.625" style="74" customWidth="1"/>
    <col min="13314" max="13314" width="9" style="74"/>
    <col min="13315" max="13315" width="27.75" style="74" customWidth="1"/>
    <col min="13316" max="13316" width="0" style="74" hidden="1" customWidth="1"/>
    <col min="13317" max="13319" width="7.875" style="74" bestFit="1" customWidth="1"/>
    <col min="13320" max="13320" width="9.5" style="74" customWidth="1"/>
    <col min="13321" max="13325" width="8.375" style="74" bestFit="1" customWidth="1"/>
    <col min="13326" max="13568" width="9" style="74"/>
    <col min="13569" max="13569" width="16.625" style="74" customWidth="1"/>
    <col min="13570" max="13570" width="9" style="74"/>
    <col min="13571" max="13571" width="27.75" style="74" customWidth="1"/>
    <col min="13572" max="13572" width="0" style="74" hidden="1" customWidth="1"/>
    <col min="13573" max="13575" width="7.875" style="74" bestFit="1" customWidth="1"/>
    <col min="13576" max="13576" width="9.5" style="74" customWidth="1"/>
    <col min="13577" max="13581" width="8.375" style="74" bestFit="1" customWidth="1"/>
    <col min="13582" max="13824" width="9" style="74"/>
    <col min="13825" max="13825" width="16.625" style="74" customWidth="1"/>
    <col min="13826" max="13826" width="9" style="74"/>
    <col min="13827" max="13827" width="27.75" style="74" customWidth="1"/>
    <col min="13828" max="13828" width="0" style="74" hidden="1" customWidth="1"/>
    <col min="13829" max="13831" width="7.875" style="74" bestFit="1" customWidth="1"/>
    <col min="13832" max="13832" width="9.5" style="74" customWidth="1"/>
    <col min="13833" max="13837" width="8.375" style="74" bestFit="1" customWidth="1"/>
    <col min="13838" max="14080" width="9" style="74"/>
    <col min="14081" max="14081" width="16.625" style="74" customWidth="1"/>
    <col min="14082" max="14082" width="9" style="74"/>
    <col min="14083" max="14083" width="27.75" style="74" customWidth="1"/>
    <col min="14084" max="14084" width="0" style="74" hidden="1" customWidth="1"/>
    <col min="14085" max="14087" width="7.875" style="74" bestFit="1" customWidth="1"/>
    <col min="14088" max="14088" width="9.5" style="74" customWidth="1"/>
    <col min="14089" max="14093" width="8.375" style="74" bestFit="1" customWidth="1"/>
    <col min="14094" max="14336" width="9" style="74"/>
    <col min="14337" max="14337" width="16.625" style="74" customWidth="1"/>
    <col min="14338" max="14338" width="9" style="74"/>
    <col min="14339" max="14339" width="27.75" style="74" customWidth="1"/>
    <col min="14340" max="14340" width="0" style="74" hidden="1" customWidth="1"/>
    <col min="14341" max="14343" width="7.875" style="74" bestFit="1" customWidth="1"/>
    <col min="14344" max="14344" width="9.5" style="74" customWidth="1"/>
    <col min="14345" max="14349" width="8.375" style="74" bestFit="1" customWidth="1"/>
    <col min="14350" max="14592" width="9" style="74"/>
    <col min="14593" max="14593" width="16.625" style="74" customWidth="1"/>
    <col min="14594" max="14594" width="9" style="74"/>
    <col min="14595" max="14595" width="27.75" style="74" customWidth="1"/>
    <col min="14596" max="14596" width="0" style="74" hidden="1" customWidth="1"/>
    <col min="14597" max="14599" width="7.875" style="74" bestFit="1" customWidth="1"/>
    <col min="14600" max="14600" width="9.5" style="74" customWidth="1"/>
    <col min="14601" max="14605" width="8.375" style="74" bestFit="1" customWidth="1"/>
    <col min="14606" max="14848" width="9" style="74"/>
    <col min="14849" max="14849" width="16.625" style="74" customWidth="1"/>
    <col min="14850" max="14850" width="9" style="74"/>
    <col min="14851" max="14851" width="27.75" style="74" customWidth="1"/>
    <col min="14852" max="14852" width="0" style="74" hidden="1" customWidth="1"/>
    <col min="14853" max="14855" width="7.875" style="74" bestFit="1" customWidth="1"/>
    <col min="14856" max="14856" width="9.5" style="74" customWidth="1"/>
    <col min="14857" max="14861" width="8.375" style="74" bestFit="1" customWidth="1"/>
    <col min="14862" max="15104" width="9" style="74"/>
    <col min="15105" max="15105" width="16.625" style="74" customWidth="1"/>
    <col min="15106" max="15106" width="9" style="74"/>
    <col min="15107" max="15107" width="27.75" style="74" customWidth="1"/>
    <col min="15108" max="15108" width="0" style="74" hidden="1" customWidth="1"/>
    <col min="15109" max="15111" width="7.875" style="74" bestFit="1" customWidth="1"/>
    <col min="15112" max="15112" width="9.5" style="74" customWidth="1"/>
    <col min="15113" max="15117" width="8.375" style="74" bestFit="1" customWidth="1"/>
    <col min="15118" max="15360" width="9" style="74"/>
    <col min="15361" max="15361" width="16.625" style="74" customWidth="1"/>
    <col min="15362" max="15362" width="9" style="74"/>
    <col min="15363" max="15363" width="27.75" style="74" customWidth="1"/>
    <col min="15364" max="15364" width="0" style="74" hidden="1" customWidth="1"/>
    <col min="15365" max="15367" width="7.875" style="74" bestFit="1" customWidth="1"/>
    <col min="15368" max="15368" width="9.5" style="74" customWidth="1"/>
    <col min="15369" max="15373" width="8.375" style="74" bestFit="1" customWidth="1"/>
    <col min="15374" max="15616" width="9" style="74"/>
    <col min="15617" max="15617" width="16.625" style="74" customWidth="1"/>
    <col min="15618" max="15618" width="9" style="74"/>
    <col min="15619" max="15619" width="27.75" style="74" customWidth="1"/>
    <col min="15620" max="15620" width="0" style="74" hidden="1" customWidth="1"/>
    <col min="15621" max="15623" width="7.875" style="74" bestFit="1" customWidth="1"/>
    <col min="15624" max="15624" width="9.5" style="74" customWidth="1"/>
    <col min="15625" max="15629" width="8.375" style="74" bestFit="1" customWidth="1"/>
    <col min="15630" max="15872" width="9" style="74"/>
    <col min="15873" max="15873" width="16.625" style="74" customWidth="1"/>
    <col min="15874" max="15874" width="9" style="74"/>
    <col min="15875" max="15875" width="27.75" style="74" customWidth="1"/>
    <col min="15876" max="15876" width="0" style="74" hidden="1" customWidth="1"/>
    <col min="15877" max="15879" width="7.875" style="74" bestFit="1" customWidth="1"/>
    <col min="15880" max="15880" width="9.5" style="74" customWidth="1"/>
    <col min="15881" max="15885" width="8.375" style="74" bestFit="1" customWidth="1"/>
    <col min="15886" max="16128" width="9" style="74"/>
    <col min="16129" max="16129" width="16.625" style="74" customWidth="1"/>
    <col min="16130" max="16130" width="9" style="74"/>
    <col min="16131" max="16131" width="27.75" style="74" customWidth="1"/>
    <col min="16132" max="16132" width="0" style="74" hidden="1" customWidth="1"/>
    <col min="16133" max="16135" width="7.875" style="74" bestFit="1" customWidth="1"/>
    <col min="16136" max="16136" width="9.5" style="74" customWidth="1"/>
    <col min="16137" max="16141" width="8.375" style="74" bestFit="1" customWidth="1"/>
    <col min="16142" max="16384" width="9" style="74"/>
  </cols>
  <sheetData>
    <row r="1" spans="2:18" ht="15">
      <c r="B1" s="71" t="s">
        <v>54</v>
      </c>
      <c r="C1" s="72"/>
      <c r="D1" s="72"/>
      <c r="E1" s="72"/>
      <c r="F1" s="72"/>
      <c r="G1" s="72"/>
      <c r="H1" s="72"/>
      <c r="I1" s="73"/>
      <c r="J1" s="73"/>
      <c r="K1" s="73"/>
      <c r="L1" s="73"/>
      <c r="M1" s="73"/>
    </row>
    <row r="2" spans="2:18" ht="15">
      <c r="B2" s="71" t="s">
        <v>59</v>
      </c>
      <c r="C2" s="72"/>
      <c r="D2" s="72"/>
      <c r="E2" s="72"/>
      <c r="F2" s="72"/>
      <c r="G2" s="72"/>
      <c r="H2" s="72"/>
      <c r="I2" s="75"/>
      <c r="J2" s="260"/>
      <c r="K2" s="261"/>
      <c r="L2" s="261"/>
      <c r="M2" s="261"/>
      <c r="N2" s="260"/>
      <c r="O2" s="260"/>
      <c r="P2" s="260"/>
      <c r="Q2" s="260"/>
    </row>
    <row r="3" spans="2:18" ht="15">
      <c r="B3" s="71"/>
      <c r="C3" s="72"/>
      <c r="D3" s="72"/>
      <c r="E3" s="72"/>
      <c r="F3" s="72"/>
      <c r="G3" s="72"/>
      <c r="H3" s="72"/>
      <c r="I3" s="73"/>
      <c r="J3" s="73"/>
      <c r="K3" s="73"/>
      <c r="L3" s="73"/>
      <c r="M3" s="73"/>
    </row>
    <row r="4" spans="2:18" s="72" customFormat="1" ht="25.5" customHeight="1">
      <c r="B4" s="262" t="s">
        <v>69</v>
      </c>
      <c r="C4" s="263"/>
      <c r="D4" s="263"/>
      <c r="E4" s="263"/>
      <c r="F4" s="263"/>
      <c r="G4" s="263"/>
      <c r="H4" s="264"/>
      <c r="I4" s="262" t="s">
        <v>91</v>
      </c>
      <c r="J4" s="263"/>
      <c r="K4" s="263"/>
      <c r="L4" s="263"/>
      <c r="M4" s="264"/>
      <c r="P4" s="86"/>
      <c r="Q4" s="86"/>
    </row>
    <row r="5" spans="2:18" s="71" customFormat="1" ht="22.5" customHeight="1">
      <c r="B5" s="234" t="s">
        <v>49</v>
      </c>
      <c r="C5" s="234"/>
      <c r="D5" s="234"/>
      <c r="E5" s="234"/>
      <c r="F5" s="234"/>
      <c r="G5" s="234"/>
      <c r="H5" s="234"/>
      <c r="I5" s="135">
        <v>2013</v>
      </c>
      <c r="J5" s="135">
        <v>2014</v>
      </c>
      <c r="K5" s="135">
        <v>2015</v>
      </c>
      <c r="L5" s="135" t="s">
        <v>128</v>
      </c>
      <c r="M5" s="135">
        <v>2022</v>
      </c>
      <c r="N5" s="136"/>
      <c r="O5" s="136"/>
      <c r="P5" s="136"/>
      <c r="Q5" s="136"/>
    </row>
    <row r="6" spans="2:18" s="72" customFormat="1" ht="27.75" customHeight="1">
      <c r="B6" s="286" t="s">
        <v>160</v>
      </c>
      <c r="C6" s="286"/>
      <c r="D6" s="286"/>
      <c r="E6" s="286"/>
      <c r="F6" s="286"/>
      <c r="G6" s="286"/>
      <c r="H6" s="286"/>
      <c r="I6" s="90">
        <f>PEs!J51</f>
        <v>8351.0856115999995</v>
      </c>
      <c r="J6" s="90">
        <f>PEs!K51</f>
        <v>8991.2152255636356</v>
      </c>
      <c r="K6" s="90">
        <f>PEs!L51</f>
        <v>9631.3448395272717</v>
      </c>
      <c r="L6" s="90">
        <f>PEs!M51</f>
        <v>10271.474453490908</v>
      </c>
      <c r="M6" s="90">
        <f>PEs!S51</f>
        <v>10271.474453490908</v>
      </c>
      <c r="N6" s="91"/>
      <c r="O6" s="91"/>
      <c r="P6" s="91"/>
      <c r="Q6" s="91"/>
    </row>
    <row r="7" spans="2:18" s="72" customFormat="1" ht="27.75" customHeight="1">
      <c r="B7" s="286" t="s">
        <v>153</v>
      </c>
      <c r="C7" s="286"/>
      <c r="D7" s="286"/>
      <c r="E7" s="286"/>
      <c r="F7" s="286"/>
      <c r="G7" s="286"/>
      <c r="H7" s="286"/>
      <c r="I7" s="88">
        <f>PEs!J52</f>
        <v>1309.659858</v>
      </c>
      <c r="J7" s="88">
        <f>PEs!K52</f>
        <v>1309.659858</v>
      </c>
      <c r="K7" s="88">
        <f>PEs!L52</f>
        <v>1309.659858</v>
      </c>
      <c r="L7" s="88">
        <f>PEs!M52</f>
        <v>1309.659858</v>
      </c>
      <c r="M7" s="90">
        <f>PEs!S52</f>
        <v>1309.659858</v>
      </c>
      <c r="N7" s="89"/>
      <c r="O7" s="89"/>
      <c r="P7" s="89"/>
      <c r="Q7" s="89"/>
    </row>
    <row r="8" spans="2:18" s="72" customFormat="1" ht="27.75" customHeight="1">
      <c r="B8" s="285" t="s">
        <v>154</v>
      </c>
      <c r="C8" s="285"/>
      <c r="D8" s="285"/>
      <c r="E8" s="285"/>
      <c r="F8" s="285"/>
      <c r="G8" s="285"/>
      <c r="H8" s="285"/>
      <c r="I8" s="90">
        <f>PEs!J53</f>
        <v>1374.7439999999999</v>
      </c>
      <c r="J8" s="90">
        <f>PEs!K53</f>
        <v>1499.7207272727271</v>
      </c>
      <c r="K8" s="90">
        <f>PEs!L53</f>
        <v>1624.6974545454543</v>
      </c>
      <c r="L8" s="90">
        <f>PEs!M53</f>
        <v>1749.6741818181813</v>
      </c>
      <c r="M8" s="90">
        <f>PEs!S53</f>
        <v>1749.6741818181813</v>
      </c>
      <c r="N8" s="89"/>
      <c r="O8" s="89"/>
      <c r="P8" s="89"/>
      <c r="Q8" s="89"/>
    </row>
    <row r="9" spans="2:18" s="72" customFormat="1" ht="27.75" customHeight="1">
      <c r="B9" s="287" t="s">
        <v>148</v>
      </c>
      <c r="C9" s="288"/>
      <c r="D9" s="288"/>
      <c r="E9" s="288"/>
      <c r="F9" s="288"/>
      <c r="G9" s="288"/>
      <c r="H9" s="289"/>
      <c r="I9" s="88">
        <v>0</v>
      </c>
      <c r="J9" s="88">
        <v>0</v>
      </c>
      <c r="K9" s="88">
        <v>0</v>
      </c>
      <c r="L9" s="88">
        <v>0</v>
      </c>
      <c r="M9" s="90">
        <v>0</v>
      </c>
      <c r="N9" s="89"/>
      <c r="O9" s="89"/>
      <c r="P9" s="89"/>
      <c r="Q9" s="89"/>
    </row>
    <row r="10" spans="2:18" s="72" customFormat="1" ht="27.75" customHeight="1">
      <c r="B10" s="285" t="s">
        <v>155</v>
      </c>
      <c r="C10" s="285"/>
      <c r="D10" s="285"/>
      <c r="E10" s="285"/>
      <c r="F10" s="285"/>
      <c r="G10" s="285"/>
      <c r="H10" s="285"/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3"/>
      <c r="O10" s="93"/>
      <c r="P10" s="93"/>
      <c r="Q10" s="93"/>
    </row>
    <row r="11" spans="2:18" s="72" customFormat="1" ht="27.75" customHeight="1">
      <c r="B11" s="285" t="s">
        <v>156</v>
      </c>
      <c r="C11" s="285"/>
      <c r="D11" s="285"/>
      <c r="E11" s="285"/>
      <c r="F11" s="285"/>
      <c r="G11" s="285"/>
      <c r="H11" s="285"/>
      <c r="I11" s="88">
        <v>0</v>
      </c>
      <c r="J11" s="88">
        <v>0</v>
      </c>
      <c r="K11" s="88">
        <v>0</v>
      </c>
      <c r="L11" s="88">
        <v>0</v>
      </c>
      <c r="M11" s="90">
        <v>0</v>
      </c>
      <c r="N11" s="89"/>
      <c r="O11" s="89"/>
      <c r="P11" s="89"/>
      <c r="Q11" s="89"/>
    </row>
    <row r="12" spans="2:18" s="72" customFormat="1" ht="27.75" customHeight="1">
      <c r="B12" s="287" t="s">
        <v>157</v>
      </c>
      <c r="C12" s="288"/>
      <c r="D12" s="288"/>
      <c r="E12" s="288"/>
      <c r="F12" s="288"/>
      <c r="G12" s="288"/>
      <c r="H12" s="289"/>
      <c r="I12" s="90">
        <f>PEs!J54</f>
        <v>3838.7198976</v>
      </c>
      <c r="J12" s="90">
        <f>PEs!K54</f>
        <v>4187.6944337454543</v>
      </c>
      <c r="K12" s="90">
        <f>PEs!L54</f>
        <v>4536.6689698909086</v>
      </c>
      <c r="L12" s="90">
        <f>PEs!M54</f>
        <v>4885.6435060363638</v>
      </c>
      <c r="M12" s="90">
        <f>PEs!S54</f>
        <v>4885.6435060363638</v>
      </c>
      <c r="N12" s="89"/>
      <c r="O12" s="89"/>
      <c r="P12" s="89"/>
      <c r="Q12" s="89"/>
    </row>
    <row r="13" spans="2:18" s="72" customFormat="1" ht="27.75" customHeight="1">
      <c r="B13" s="285" t="s">
        <v>158</v>
      </c>
      <c r="C13" s="285"/>
      <c r="D13" s="285"/>
      <c r="E13" s="285"/>
      <c r="F13" s="285"/>
      <c r="G13" s="285"/>
      <c r="H13" s="285"/>
      <c r="I13" s="90">
        <f>PEs!J55</f>
        <v>1827.9618560000001</v>
      </c>
      <c r="J13" s="90">
        <f>PEs!K55</f>
        <v>1994.1402065454549</v>
      </c>
      <c r="K13" s="90">
        <f>PEs!L55</f>
        <v>2160.3185570909091</v>
      </c>
      <c r="L13" s="90">
        <f>PEs!M55</f>
        <v>2326.4969076363641</v>
      </c>
      <c r="M13" s="90">
        <f>PEs!S55</f>
        <v>2326.4969076363641</v>
      </c>
      <c r="N13" s="89"/>
      <c r="O13" s="89"/>
      <c r="P13" s="89"/>
      <c r="Q13" s="89"/>
    </row>
    <row r="14" spans="2:18" s="72" customFormat="1" ht="27.75" customHeight="1">
      <c r="B14" s="285" t="s">
        <v>159</v>
      </c>
      <c r="C14" s="285"/>
      <c r="D14" s="285"/>
      <c r="E14" s="285"/>
      <c r="F14" s="285"/>
      <c r="G14" s="285"/>
      <c r="H14" s="285"/>
      <c r="I14" s="88">
        <v>0</v>
      </c>
      <c r="J14" s="88">
        <v>0</v>
      </c>
      <c r="K14" s="88">
        <v>0</v>
      </c>
      <c r="L14" s="88">
        <v>0</v>
      </c>
      <c r="M14" s="90">
        <v>0</v>
      </c>
      <c r="N14" s="89"/>
      <c r="O14" s="89"/>
      <c r="P14" s="89"/>
      <c r="Q14" s="89"/>
    </row>
    <row r="15" spans="2:18" s="72" customFormat="1" ht="22.5" customHeight="1">
      <c r="B15" s="96"/>
      <c r="C15" s="96"/>
      <c r="D15" s="96"/>
      <c r="E15" s="96"/>
      <c r="F15" s="96"/>
      <c r="G15" s="96"/>
      <c r="H15" s="96"/>
      <c r="I15" s="97"/>
      <c r="J15" s="97"/>
      <c r="K15" s="97"/>
      <c r="L15" s="97"/>
      <c r="M15" s="97"/>
      <c r="N15" s="89"/>
      <c r="O15" s="89"/>
      <c r="P15" s="89"/>
      <c r="Q15" s="89"/>
      <c r="R15" s="89"/>
    </row>
    <row r="16" spans="2:18" ht="15">
      <c r="B16" s="72"/>
      <c r="C16" s="72"/>
      <c r="D16" s="72"/>
      <c r="E16" s="72"/>
      <c r="F16" s="72"/>
      <c r="G16" s="72"/>
      <c r="H16" s="72"/>
      <c r="I16" s="73"/>
      <c r="J16" s="73"/>
      <c r="K16" s="73"/>
      <c r="L16" s="73"/>
      <c r="M16" s="73"/>
    </row>
    <row r="17" spans="2:15" s="72" customFormat="1" ht="20.25" customHeight="1">
      <c r="B17" s="272" t="s">
        <v>69</v>
      </c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4"/>
      <c r="O17" s="103" t="s">
        <v>92</v>
      </c>
    </row>
    <row r="18" spans="2:15" s="71" customFormat="1" ht="20.25" customHeight="1">
      <c r="B18" s="269" t="s">
        <v>49</v>
      </c>
      <c r="C18" s="270"/>
      <c r="D18" s="271"/>
      <c r="E18" s="135">
        <v>2013</v>
      </c>
      <c r="F18" s="135">
        <v>2014</v>
      </c>
      <c r="G18" s="135">
        <v>2015</v>
      </c>
      <c r="H18" s="135">
        <v>2016</v>
      </c>
      <c r="I18" s="135">
        <v>2017</v>
      </c>
      <c r="J18" s="135">
        <v>2018</v>
      </c>
      <c r="K18" s="135">
        <v>2019</v>
      </c>
      <c r="L18" s="135">
        <v>2020</v>
      </c>
      <c r="M18" s="135">
        <v>2021</v>
      </c>
      <c r="N18" s="137">
        <v>2022</v>
      </c>
      <c r="O18" s="280" t="s">
        <v>56</v>
      </c>
    </row>
    <row r="19" spans="2:15" s="72" customFormat="1" ht="20.25" customHeight="1">
      <c r="B19" s="275" t="s">
        <v>57</v>
      </c>
      <c r="C19" s="275"/>
      <c r="D19" s="275"/>
      <c r="E19" s="95">
        <f>(F20/E20)-1</f>
        <v>7.6652263398482079E-2</v>
      </c>
      <c r="F19" s="95">
        <f t="shared" ref="F19:K19" si="0">(G20/F20)-1</f>
        <v>7.1195005113839693E-2</v>
      </c>
      <c r="G19" s="95">
        <f>(H20/G20)-1</f>
        <v>6.6463160091260409E-2</v>
      </c>
      <c r="H19" s="95">
        <f t="shared" si="0"/>
        <v>0</v>
      </c>
      <c r="I19" s="95">
        <f t="shared" si="0"/>
        <v>0</v>
      </c>
      <c r="J19" s="95">
        <f t="shared" si="0"/>
        <v>0</v>
      </c>
      <c r="K19" s="95">
        <f t="shared" si="0"/>
        <v>0</v>
      </c>
      <c r="L19" s="95">
        <f>(M20/L20)-1</f>
        <v>0</v>
      </c>
      <c r="M19" s="95">
        <f>((N20)/M20)-1</f>
        <v>0</v>
      </c>
      <c r="N19" s="94">
        <v>0</v>
      </c>
      <c r="O19" s="281"/>
    </row>
    <row r="20" spans="2:15" s="72" customFormat="1" ht="20.25" customHeight="1">
      <c r="B20" s="276" t="s">
        <v>93</v>
      </c>
      <c r="C20" s="276"/>
      <c r="D20" s="276"/>
      <c r="E20" s="277">
        <f>I6</f>
        <v>8351.0856115999995</v>
      </c>
      <c r="F20" s="277">
        <f>J6</f>
        <v>8991.2152255636356</v>
      </c>
      <c r="G20" s="277">
        <f>K6</f>
        <v>9631.3448395272717</v>
      </c>
      <c r="H20" s="277">
        <f>L6</f>
        <v>10271.474453490908</v>
      </c>
      <c r="I20" s="282">
        <f>L6</f>
        <v>10271.474453490908</v>
      </c>
      <c r="J20" s="282">
        <f>L6</f>
        <v>10271.474453490908</v>
      </c>
      <c r="K20" s="282">
        <f>L6</f>
        <v>10271.474453490908</v>
      </c>
      <c r="L20" s="282">
        <f>L6</f>
        <v>10271.474453490908</v>
      </c>
      <c r="M20" s="282">
        <f>L6</f>
        <v>10271.474453490908</v>
      </c>
      <c r="N20" s="279">
        <f>M6</f>
        <v>10271.474453490908</v>
      </c>
      <c r="O20" s="279">
        <f>SUM(E20:N21)</f>
        <v>98873.966851127276</v>
      </c>
    </row>
    <row r="21" spans="2:15" s="72" customFormat="1" ht="20.25" customHeight="1">
      <c r="B21" s="276"/>
      <c r="C21" s="276"/>
      <c r="D21" s="276"/>
      <c r="E21" s="278"/>
      <c r="F21" s="278"/>
      <c r="G21" s="278"/>
      <c r="H21" s="278"/>
      <c r="I21" s="278"/>
      <c r="J21" s="278"/>
      <c r="K21" s="278"/>
      <c r="L21" s="278"/>
      <c r="M21" s="278"/>
      <c r="N21" s="279"/>
      <c r="O21" s="279"/>
    </row>
    <row r="22" spans="2:15" s="72" customFormat="1" ht="15">
      <c r="I22" s="73"/>
      <c r="J22" s="73"/>
      <c r="K22" s="73"/>
      <c r="L22" s="73"/>
      <c r="M22" s="73"/>
    </row>
    <row r="24" spans="2:15">
      <c r="C24" s="76"/>
      <c r="D24" s="76"/>
      <c r="E24" s="76"/>
      <c r="F24" s="76"/>
      <c r="G24" s="76"/>
      <c r="H24" s="76"/>
      <c r="I24" s="77"/>
    </row>
    <row r="25" spans="2:15">
      <c r="C25" s="79"/>
      <c r="D25" s="80"/>
      <c r="E25" s="80"/>
      <c r="F25" s="80"/>
      <c r="G25" s="80"/>
      <c r="H25" s="80"/>
      <c r="I25" s="77"/>
    </row>
    <row r="26" spans="2:15">
      <c r="C26" s="79"/>
      <c r="D26" s="81"/>
      <c r="E26" s="81"/>
      <c r="F26" s="81"/>
      <c r="G26" s="81"/>
      <c r="H26" s="81"/>
      <c r="I26" s="82"/>
    </row>
    <row r="27" spans="2:15" ht="15">
      <c r="C27" s="83"/>
      <c r="D27" s="84"/>
      <c r="E27" s="84"/>
      <c r="F27" s="84"/>
      <c r="G27" s="84"/>
      <c r="H27" s="84"/>
      <c r="I27" s="82"/>
    </row>
    <row r="28" spans="2:15" ht="15">
      <c r="C28" s="83"/>
      <c r="D28" s="81"/>
      <c r="E28" s="81"/>
      <c r="F28" s="81"/>
      <c r="G28" s="81"/>
      <c r="H28" s="81"/>
      <c r="I28" s="82"/>
    </row>
    <row r="29" spans="2:15" ht="15">
      <c r="C29" s="83"/>
      <c r="D29" s="85"/>
      <c r="E29" s="85"/>
      <c r="F29" s="85"/>
      <c r="G29" s="85"/>
      <c r="H29" s="85"/>
      <c r="I29" s="82"/>
    </row>
    <row r="30" spans="2:15" ht="15">
      <c r="C30" s="83"/>
      <c r="D30" s="81"/>
      <c r="E30" s="81"/>
      <c r="F30" s="81"/>
      <c r="G30" s="81"/>
      <c r="H30" s="81"/>
      <c r="I30" s="82"/>
    </row>
    <row r="31" spans="2:15" ht="15">
      <c r="C31" s="83"/>
      <c r="D31" s="85"/>
      <c r="E31" s="85"/>
      <c r="F31" s="85"/>
      <c r="G31" s="85"/>
      <c r="H31" s="85"/>
      <c r="I31" s="82"/>
    </row>
    <row r="32" spans="2:15">
      <c r="C32" s="76"/>
      <c r="D32" s="76"/>
      <c r="E32" s="76"/>
      <c r="F32" s="76"/>
      <c r="G32" s="76"/>
      <c r="H32" s="76"/>
      <c r="I32" s="77"/>
    </row>
  </sheetData>
  <mergeCells count="30">
    <mergeCell ref="I4:M4"/>
    <mergeCell ref="M20:M21"/>
    <mergeCell ref="N2:Q2"/>
    <mergeCell ref="B4:H4"/>
    <mergeCell ref="B5:H5"/>
    <mergeCell ref="B6:H6"/>
    <mergeCell ref="B12:H12"/>
    <mergeCell ref="B14:H14"/>
    <mergeCell ref="B13:H13"/>
    <mergeCell ref="J2:M2"/>
    <mergeCell ref="B7:H7"/>
    <mergeCell ref="B8:H8"/>
    <mergeCell ref="B9:H9"/>
    <mergeCell ref="B10:H10"/>
    <mergeCell ref="B11:H11"/>
    <mergeCell ref="O20:O21"/>
    <mergeCell ref="B18:D18"/>
    <mergeCell ref="O18:O19"/>
    <mergeCell ref="B19:D19"/>
    <mergeCell ref="B20:D21"/>
    <mergeCell ref="E20:E21"/>
    <mergeCell ref="F20:F21"/>
    <mergeCell ref="G20:G21"/>
    <mergeCell ref="H20:H21"/>
    <mergeCell ref="I20:I21"/>
    <mergeCell ref="J20:J21"/>
    <mergeCell ref="K20:K21"/>
    <mergeCell ref="L20:L21"/>
    <mergeCell ref="N20:N21"/>
    <mergeCell ref="B17:N17"/>
  </mergeCell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workbookViewId="0">
      <selection activeCell="F7" sqref="F7:F8"/>
    </sheetView>
  </sheetViews>
  <sheetFormatPr defaultRowHeight="12.75"/>
  <cols>
    <col min="1" max="1" width="6.875" style="53" customWidth="1"/>
    <col min="2" max="2" width="9" style="53"/>
    <col min="3" max="3" width="9.75" style="53" customWidth="1"/>
    <col min="4" max="4" width="9.5" style="53" customWidth="1"/>
    <col min="5" max="16" width="10.25" style="53" customWidth="1"/>
    <col min="17" max="257" width="9" style="53"/>
    <col min="258" max="258" width="6.875" style="53" customWidth="1"/>
    <col min="259" max="259" width="9" style="53"/>
    <col min="260" max="260" width="9.75" style="53" customWidth="1"/>
    <col min="261" max="261" width="1.625" style="53" customWidth="1"/>
    <col min="262" max="265" width="8.375" style="53" bestFit="1" customWidth="1"/>
    <col min="266" max="271" width="6.875" style="53" bestFit="1" customWidth="1"/>
    <col min="272" max="272" width="7.75" style="53" bestFit="1" customWidth="1"/>
    <col min="273" max="513" width="9" style="53"/>
    <col min="514" max="514" width="6.875" style="53" customWidth="1"/>
    <col min="515" max="515" width="9" style="53"/>
    <col min="516" max="516" width="9.75" style="53" customWidth="1"/>
    <col min="517" max="517" width="1.625" style="53" customWidth="1"/>
    <col min="518" max="521" width="8.375" style="53" bestFit="1" customWidth="1"/>
    <col min="522" max="527" width="6.875" style="53" bestFit="1" customWidth="1"/>
    <col min="528" max="528" width="7.75" style="53" bestFit="1" customWidth="1"/>
    <col min="529" max="769" width="9" style="53"/>
    <col min="770" max="770" width="6.875" style="53" customWidth="1"/>
    <col min="771" max="771" width="9" style="53"/>
    <col min="772" max="772" width="9.75" style="53" customWidth="1"/>
    <col min="773" max="773" width="1.625" style="53" customWidth="1"/>
    <col min="774" max="777" width="8.375" style="53" bestFit="1" customWidth="1"/>
    <col min="778" max="783" width="6.875" style="53" bestFit="1" customWidth="1"/>
    <col min="784" max="784" width="7.75" style="53" bestFit="1" customWidth="1"/>
    <col min="785" max="1025" width="9" style="53"/>
    <col min="1026" max="1026" width="6.875" style="53" customWidth="1"/>
    <col min="1027" max="1027" width="9" style="53"/>
    <col min="1028" max="1028" width="9.75" style="53" customWidth="1"/>
    <col min="1029" max="1029" width="1.625" style="53" customWidth="1"/>
    <col min="1030" max="1033" width="8.375" style="53" bestFit="1" customWidth="1"/>
    <col min="1034" max="1039" width="6.875" style="53" bestFit="1" customWidth="1"/>
    <col min="1040" max="1040" width="7.75" style="53" bestFit="1" customWidth="1"/>
    <col min="1041" max="1281" width="9" style="53"/>
    <col min="1282" max="1282" width="6.875" style="53" customWidth="1"/>
    <col min="1283" max="1283" width="9" style="53"/>
    <col min="1284" max="1284" width="9.75" style="53" customWidth="1"/>
    <col min="1285" max="1285" width="1.625" style="53" customWidth="1"/>
    <col min="1286" max="1289" width="8.375" style="53" bestFit="1" customWidth="1"/>
    <col min="1290" max="1295" width="6.875" style="53" bestFit="1" customWidth="1"/>
    <col min="1296" max="1296" width="7.75" style="53" bestFit="1" customWidth="1"/>
    <col min="1297" max="1537" width="9" style="53"/>
    <col min="1538" max="1538" width="6.875" style="53" customWidth="1"/>
    <col min="1539" max="1539" width="9" style="53"/>
    <col min="1540" max="1540" width="9.75" style="53" customWidth="1"/>
    <col min="1541" max="1541" width="1.625" style="53" customWidth="1"/>
    <col min="1542" max="1545" width="8.375" style="53" bestFit="1" customWidth="1"/>
    <col min="1546" max="1551" width="6.875" style="53" bestFit="1" customWidth="1"/>
    <col min="1552" max="1552" width="7.75" style="53" bestFit="1" customWidth="1"/>
    <col min="1553" max="1793" width="9" style="53"/>
    <col min="1794" max="1794" width="6.875" style="53" customWidth="1"/>
    <col min="1795" max="1795" width="9" style="53"/>
    <col min="1796" max="1796" width="9.75" style="53" customWidth="1"/>
    <col min="1797" max="1797" width="1.625" style="53" customWidth="1"/>
    <col min="1798" max="1801" width="8.375" style="53" bestFit="1" customWidth="1"/>
    <col min="1802" max="1807" width="6.875" style="53" bestFit="1" customWidth="1"/>
    <col min="1808" max="1808" width="7.75" style="53" bestFit="1" customWidth="1"/>
    <col min="1809" max="2049" width="9" style="53"/>
    <col min="2050" max="2050" width="6.875" style="53" customWidth="1"/>
    <col min="2051" max="2051" width="9" style="53"/>
    <col min="2052" max="2052" width="9.75" style="53" customWidth="1"/>
    <col min="2053" max="2053" width="1.625" style="53" customWidth="1"/>
    <col min="2054" max="2057" width="8.375" style="53" bestFit="1" customWidth="1"/>
    <col min="2058" max="2063" width="6.875" style="53" bestFit="1" customWidth="1"/>
    <col min="2064" max="2064" width="7.75" style="53" bestFit="1" customWidth="1"/>
    <col min="2065" max="2305" width="9" style="53"/>
    <col min="2306" max="2306" width="6.875" style="53" customWidth="1"/>
    <col min="2307" max="2307" width="9" style="53"/>
    <col min="2308" max="2308" width="9.75" style="53" customWidth="1"/>
    <col min="2309" max="2309" width="1.625" style="53" customWidth="1"/>
    <col min="2310" max="2313" width="8.375" style="53" bestFit="1" customWidth="1"/>
    <col min="2314" max="2319" width="6.875" style="53" bestFit="1" customWidth="1"/>
    <col min="2320" max="2320" width="7.75" style="53" bestFit="1" customWidth="1"/>
    <col min="2321" max="2561" width="9" style="53"/>
    <col min="2562" max="2562" width="6.875" style="53" customWidth="1"/>
    <col min="2563" max="2563" width="9" style="53"/>
    <col min="2564" max="2564" width="9.75" style="53" customWidth="1"/>
    <col min="2565" max="2565" width="1.625" style="53" customWidth="1"/>
    <col min="2566" max="2569" width="8.375" style="53" bestFit="1" customWidth="1"/>
    <col min="2570" max="2575" width="6.875" style="53" bestFit="1" customWidth="1"/>
    <col min="2576" max="2576" width="7.75" style="53" bestFit="1" customWidth="1"/>
    <col min="2577" max="2817" width="9" style="53"/>
    <col min="2818" max="2818" width="6.875" style="53" customWidth="1"/>
    <col min="2819" max="2819" width="9" style="53"/>
    <col min="2820" max="2820" width="9.75" style="53" customWidth="1"/>
    <col min="2821" max="2821" width="1.625" style="53" customWidth="1"/>
    <col min="2822" max="2825" width="8.375" style="53" bestFit="1" customWidth="1"/>
    <col min="2826" max="2831" width="6.875" style="53" bestFit="1" customWidth="1"/>
    <col min="2832" max="2832" width="7.75" style="53" bestFit="1" customWidth="1"/>
    <col min="2833" max="3073" width="9" style="53"/>
    <col min="3074" max="3074" width="6.875" style="53" customWidth="1"/>
    <col min="3075" max="3075" width="9" style="53"/>
    <col min="3076" max="3076" width="9.75" style="53" customWidth="1"/>
    <col min="3077" max="3077" width="1.625" style="53" customWidth="1"/>
    <col min="3078" max="3081" width="8.375" style="53" bestFit="1" customWidth="1"/>
    <col min="3082" max="3087" width="6.875" style="53" bestFit="1" customWidth="1"/>
    <col min="3088" max="3088" width="7.75" style="53" bestFit="1" customWidth="1"/>
    <col min="3089" max="3329" width="9" style="53"/>
    <col min="3330" max="3330" width="6.875" style="53" customWidth="1"/>
    <col min="3331" max="3331" width="9" style="53"/>
    <col min="3332" max="3332" width="9.75" style="53" customWidth="1"/>
    <col min="3333" max="3333" width="1.625" style="53" customWidth="1"/>
    <col min="3334" max="3337" width="8.375" style="53" bestFit="1" customWidth="1"/>
    <col min="3338" max="3343" width="6.875" style="53" bestFit="1" customWidth="1"/>
    <col min="3344" max="3344" width="7.75" style="53" bestFit="1" customWidth="1"/>
    <col min="3345" max="3585" width="9" style="53"/>
    <col min="3586" max="3586" width="6.875" style="53" customWidth="1"/>
    <col min="3587" max="3587" width="9" style="53"/>
    <col min="3588" max="3588" width="9.75" style="53" customWidth="1"/>
    <col min="3589" max="3589" width="1.625" style="53" customWidth="1"/>
    <col min="3590" max="3593" width="8.375" style="53" bestFit="1" customWidth="1"/>
    <col min="3594" max="3599" width="6.875" style="53" bestFit="1" customWidth="1"/>
    <col min="3600" max="3600" width="7.75" style="53" bestFit="1" customWidth="1"/>
    <col min="3601" max="3841" width="9" style="53"/>
    <col min="3842" max="3842" width="6.875" style="53" customWidth="1"/>
    <col min="3843" max="3843" width="9" style="53"/>
    <col min="3844" max="3844" width="9.75" style="53" customWidth="1"/>
    <col min="3845" max="3845" width="1.625" style="53" customWidth="1"/>
    <col min="3846" max="3849" width="8.375" style="53" bestFit="1" customWidth="1"/>
    <col min="3850" max="3855" width="6.875" style="53" bestFit="1" customWidth="1"/>
    <col min="3856" max="3856" width="7.75" style="53" bestFit="1" customWidth="1"/>
    <col min="3857" max="4097" width="9" style="53"/>
    <col min="4098" max="4098" width="6.875" style="53" customWidth="1"/>
    <col min="4099" max="4099" width="9" style="53"/>
    <col min="4100" max="4100" width="9.75" style="53" customWidth="1"/>
    <col min="4101" max="4101" width="1.625" style="53" customWidth="1"/>
    <col min="4102" max="4105" width="8.375" style="53" bestFit="1" customWidth="1"/>
    <col min="4106" max="4111" width="6.875" style="53" bestFit="1" customWidth="1"/>
    <col min="4112" max="4112" width="7.75" style="53" bestFit="1" customWidth="1"/>
    <col min="4113" max="4353" width="9" style="53"/>
    <col min="4354" max="4354" width="6.875" style="53" customWidth="1"/>
    <col min="4355" max="4355" width="9" style="53"/>
    <col min="4356" max="4356" width="9.75" style="53" customWidth="1"/>
    <col min="4357" max="4357" width="1.625" style="53" customWidth="1"/>
    <col min="4358" max="4361" width="8.375" style="53" bestFit="1" customWidth="1"/>
    <col min="4362" max="4367" width="6.875" style="53" bestFit="1" customWidth="1"/>
    <col min="4368" max="4368" width="7.75" style="53" bestFit="1" customWidth="1"/>
    <col min="4369" max="4609" width="9" style="53"/>
    <col min="4610" max="4610" width="6.875" style="53" customWidth="1"/>
    <col min="4611" max="4611" width="9" style="53"/>
    <col min="4612" max="4612" width="9.75" style="53" customWidth="1"/>
    <col min="4613" max="4613" width="1.625" style="53" customWidth="1"/>
    <col min="4614" max="4617" width="8.375" style="53" bestFit="1" customWidth="1"/>
    <col min="4618" max="4623" width="6.875" style="53" bestFit="1" customWidth="1"/>
    <col min="4624" max="4624" width="7.75" style="53" bestFit="1" customWidth="1"/>
    <col min="4625" max="4865" width="9" style="53"/>
    <col min="4866" max="4866" width="6.875" style="53" customWidth="1"/>
    <col min="4867" max="4867" width="9" style="53"/>
    <col min="4868" max="4868" width="9.75" style="53" customWidth="1"/>
    <col min="4869" max="4869" width="1.625" style="53" customWidth="1"/>
    <col min="4870" max="4873" width="8.375" style="53" bestFit="1" customWidth="1"/>
    <col min="4874" max="4879" width="6.875" style="53" bestFit="1" customWidth="1"/>
    <col min="4880" max="4880" width="7.75" style="53" bestFit="1" customWidth="1"/>
    <col min="4881" max="5121" width="9" style="53"/>
    <col min="5122" max="5122" width="6.875" style="53" customWidth="1"/>
    <col min="5123" max="5123" width="9" style="53"/>
    <col min="5124" max="5124" width="9.75" style="53" customWidth="1"/>
    <col min="5125" max="5125" width="1.625" style="53" customWidth="1"/>
    <col min="5126" max="5129" width="8.375" style="53" bestFit="1" customWidth="1"/>
    <col min="5130" max="5135" width="6.875" style="53" bestFit="1" customWidth="1"/>
    <col min="5136" max="5136" width="7.75" style="53" bestFit="1" customWidth="1"/>
    <col min="5137" max="5377" width="9" style="53"/>
    <col min="5378" max="5378" width="6.875" style="53" customWidth="1"/>
    <col min="5379" max="5379" width="9" style="53"/>
    <col min="5380" max="5380" width="9.75" style="53" customWidth="1"/>
    <col min="5381" max="5381" width="1.625" style="53" customWidth="1"/>
    <col min="5382" max="5385" width="8.375" style="53" bestFit="1" customWidth="1"/>
    <col min="5386" max="5391" width="6.875" style="53" bestFit="1" customWidth="1"/>
    <col min="5392" max="5392" width="7.75" style="53" bestFit="1" customWidth="1"/>
    <col min="5393" max="5633" width="9" style="53"/>
    <col min="5634" max="5634" width="6.875" style="53" customWidth="1"/>
    <col min="5635" max="5635" width="9" style="53"/>
    <col min="5636" max="5636" width="9.75" style="53" customWidth="1"/>
    <col min="5637" max="5637" width="1.625" style="53" customWidth="1"/>
    <col min="5638" max="5641" width="8.375" style="53" bestFit="1" customWidth="1"/>
    <col min="5642" max="5647" width="6.875" style="53" bestFit="1" customWidth="1"/>
    <col min="5648" max="5648" width="7.75" style="53" bestFit="1" customWidth="1"/>
    <col min="5649" max="5889" width="9" style="53"/>
    <col min="5890" max="5890" width="6.875" style="53" customWidth="1"/>
    <col min="5891" max="5891" width="9" style="53"/>
    <col min="5892" max="5892" width="9.75" style="53" customWidth="1"/>
    <col min="5893" max="5893" width="1.625" style="53" customWidth="1"/>
    <col min="5894" max="5897" width="8.375" style="53" bestFit="1" customWidth="1"/>
    <col min="5898" max="5903" width="6.875" style="53" bestFit="1" customWidth="1"/>
    <col min="5904" max="5904" width="7.75" style="53" bestFit="1" customWidth="1"/>
    <col min="5905" max="6145" width="9" style="53"/>
    <col min="6146" max="6146" width="6.875" style="53" customWidth="1"/>
    <col min="6147" max="6147" width="9" style="53"/>
    <col min="6148" max="6148" width="9.75" style="53" customWidth="1"/>
    <col min="6149" max="6149" width="1.625" style="53" customWidth="1"/>
    <col min="6150" max="6153" width="8.375" style="53" bestFit="1" customWidth="1"/>
    <col min="6154" max="6159" width="6.875" style="53" bestFit="1" customWidth="1"/>
    <col min="6160" max="6160" width="7.75" style="53" bestFit="1" customWidth="1"/>
    <col min="6161" max="6401" width="9" style="53"/>
    <col min="6402" max="6402" width="6.875" style="53" customWidth="1"/>
    <col min="6403" max="6403" width="9" style="53"/>
    <col min="6404" max="6404" width="9.75" style="53" customWidth="1"/>
    <col min="6405" max="6405" width="1.625" style="53" customWidth="1"/>
    <col min="6406" max="6409" width="8.375" style="53" bestFit="1" customWidth="1"/>
    <col min="6410" max="6415" width="6.875" style="53" bestFit="1" customWidth="1"/>
    <col min="6416" max="6416" width="7.75" style="53" bestFit="1" customWidth="1"/>
    <col min="6417" max="6657" width="9" style="53"/>
    <col min="6658" max="6658" width="6.875" style="53" customWidth="1"/>
    <col min="6659" max="6659" width="9" style="53"/>
    <col min="6660" max="6660" width="9.75" style="53" customWidth="1"/>
    <col min="6661" max="6661" width="1.625" style="53" customWidth="1"/>
    <col min="6662" max="6665" width="8.375" style="53" bestFit="1" customWidth="1"/>
    <col min="6666" max="6671" width="6.875" style="53" bestFit="1" customWidth="1"/>
    <col min="6672" max="6672" width="7.75" style="53" bestFit="1" customWidth="1"/>
    <col min="6673" max="6913" width="9" style="53"/>
    <col min="6914" max="6914" width="6.875" style="53" customWidth="1"/>
    <col min="6915" max="6915" width="9" style="53"/>
    <col min="6916" max="6916" width="9.75" style="53" customWidth="1"/>
    <col min="6917" max="6917" width="1.625" style="53" customWidth="1"/>
    <col min="6918" max="6921" width="8.375" style="53" bestFit="1" customWidth="1"/>
    <col min="6922" max="6927" width="6.875" style="53" bestFit="1" customWidth="1"/>
    <col min="6928" max="6928" width="7.75" style="53" bestFit="1" customWidth="1"/>
    <col min="6929" max="7169" width="9" style="53"/>
    <col min="7170" max="7170" width="6.875" style="53" customWidth="1"/>
    <col min="7171" max="7171" width="9" style="53"/>
    <col min="7172" max="7172" width="9.75" style="53" customWidth="1"/>
    <col min="7173" max="7173" width="1.625" style="53" customWidth="1"/>
    <col min="7174" max="7177" width="8.375" style="53" bestFit="1" customWidth="1"/>
    <col min="7178" max="7183" width="6.875" style="53" bestFit="1" customWidth="1"/>
    <col min="7184" max="7184" width="7.75" style="53" bestFit="1" customWidth="1"/>
    <col min="7185" max="7425" width="9" style="53"/>
    <col min="7426" max="7426" width="6.875" style="53" customWidth="1"/>
    <col min="7427" max="7427" width="9" style="53"/>
    <col min="7428" max="7428" width="9.75" style="53" customWidth="1"/>
    <col min="7429" max="7429" width="1.625" style="53" customWidth="1"/>
    <col min="7430" max="7433" width="8.375" style="53" bestFit="1" customWidth="1"/>
    <col min="7434" max="7439" width="6.875" style="53" bestFit="1" customWidth="1"/>
    <col min="7440" max="7440" width="7.75" style="53" bestFit="1" customWidth="1"/>
    <col min="7441" max="7681" width="9" style="53"/>
    <col min="7682" max="7682" width="6.875" style="53" customWidth="1"/>
    <col min="7683" max="7683" width="9" style="53"/>
    <col min="7684" max="7684" width="9.75" style="53" customWidth="1"/>
    <col min="7685" max="7685" width="1.625" style="53" customWidth="1"/>
    <col min="7686" max="7689" width="8.375" style="53" bestFit="1" customWidth="1"/>
    <col min="7690" max="7695" width="6.875" style="53" bestFit="1" customWidth="1"/>
    <col min="7696" max="7696" width="7.75" style="53" bestFit="1" customWidth="1"/>
    <col min="7697" max="7937" width="9" style="53"/>
    <col min="7938" max="7938" width="6.875" style="53" customWidth="1"/>
    <col min="7939" max="7939" width="9" style="53"/>
    <col min="7940" max="7940" width="9.75" style="53" customWidth="1"/>
    <col min="7941" max="7941" width="1.625" style="53" customWidth="1"/>
    <col min="7942" max="7945" width="8.375" style="53" bestFit="1" customWidth="1"/>
    <col min="7946" max="7951" width="6.875" style="53" bestFit="1" customWidth="1"/>
    <col min="7952" max="7952" width="7.75" style="53" bestFit="1" customWidth="1"/>
    <col min="7953" max="8193" width="9" style="53"/>
    <col min="8194" max="8194" width="6.875" style="53" customWidth="1"/>
    <col min="8195" max="8195" width="9" style="53"/>
    <col min="8196" max="8196" width="9.75" style="53" customWidth="1"/>
    <col min="8197" max="8197" width="1.625" style="53" customWidth="1"/>
    <col min="8198" max="8201" width="8.375" style="53" bestFit="1" customWidth="1"/>
    <col min="8202" max="8207" width="6.875" style="53" bestFit="1" customWidth="1"/>
    <col min="8208" max="8208" width="7.75" style="53" bestFit="1" customWidth="1"/>
    <col min="8209" max="8449" width="9" style="53"/>
    <col min="8450" max="8450" width="6.875" style="53" customWidth="1"/>
    <col min="8451" max="8451" width="9" style="53"/>
    <col min="8452" max="8452" width="9.75" style="53" customWidth="1"/>
    <col min="8453" max="8453" width="1.625" style="53" customWidth="1"/>
    <col min="8454" max="8457" width="8.375" style="53" bestFit="1" customWidth="1"/>
    <col min="8458" max="8463" width="6.875" style="53" bestFit="1" customWidth="1"/>
    <col min="8464" max="8464" width="7.75" style="53" bestFit="1" customWidth="1"/>
    <col min="8465" max="8705" width="9" style="53"/>
    <col min="8706" max="8706" width="6.875" style="53" customWidth="1"/>
    <col min="8707" max="8707" width="9" style="53"/>
    <col min="8708" max="8708" width="9.75" style="53" customWidth="1"/>
    <col min="8709" max="8709" width="1.625" style="53" customWidth="1"/>
    <col min="8710" max="8713" width="8.375" style="53" bestFit="1" customWidth="1"/>
    <col min="8714" max="8719" width="6.875" style="53" bestFit="1" customWidth="1"/>
    <col min="8720" max="8720" width="7.75" style="53" bestFit="1" customWidth="1"/>
    <col min="8721" max="8961" width="9" style="53"/>
    <col min="8962" max="8962" width="6.875" style="53" customWidth="1"/>
    <col min="8963" max="8963" width="9" style="53"/>
    <col min="8964" max="8964" width="9.75" style="53" customWidth="1"/>
    <col min="8965" max="8965" width="1.625" style="53" customWidth="1"/>
    <col min="8966" max="8969" width="8.375" style="53" bestFit="1" customWidth="1"/>
    <col min="8970" max="8975" width="6.875" style="53" bestFit="1" customWidth="1"/>
    <col min="8976" max="8976" width="7.75" style="53" bestFit="1" customWidth="1"/>
    <col min="8977" max="9217" width="9" style="53"/>
    <col min="9218" max="9218" width="6.875" style="53" customWidth="1"/>
    <col min="9219" max="9219" width="9" style="53"/>
    <col min="9220" max="9220" width="9.75" style="53" customWidth="1"/>
    <col min="9221" max="9221" width="1.625" style="53" customWidth="1"/>
    <col min="9222" max="9225" width="8.375" style="53" bestFit="1" customWidth="1"/>
    <col min="9226" max="9231" width="6.875" style="53" bestFit="1" customWidth="1"/>
    <col min="9232" max="9232" width="7.75" style="53" bestFit="1" customWidth="1"/>
    <col min="9233" max="9473" width="9" style="53"/>
    <col min="9474" max="9474" width="6.875" style="53" customWidth="1"/>
    <col min="9475" max="9475" width="9" style="53"/>
    <col min="9476" max="9476" width="9.75" style="53" customWidth="1"/>
    <col min="9477" max="9477" width="1.625" style="53" customWidth="1"/>
    <col min="9478" max="9481" width="8.375" style="53" bestFit="1" customWidth="1"/>
    <col min="9482" max="9487" width="6.875" style="53" bestFit="1" customWidth="1"/>
    <col min="9488" max="9488" width="7.75" style="53" bestFit="1" customWidth="1"/>
    <col min="9489" max="9729" width="9" style="53"/>
    <col min="9730" max="9730" width="6.875" style="53" customWidth="1"/>
    <col min="9731" max="9731" width="9" style="53"/>
    <col min="9732" max="9732" width="9.75" style="53" customWidth="1"/>
    <col min="9733" max="9733" width="1.625" style="53" customWidth="1"/>
    <col min="9734" max="9737" width="8.375" style="53" bestFit="1" customWidth="1"/>
    <col min="9738" max="9743" width="6.875" style="53" bestFit="1" customWidth="1"/>
    <col min="9744" max="9744" width="7.75" style="53" bestFit="1" customWidth="1"/>
    <col min="9745" max="9985" width="9" style="53"/>
    <col min="9986" max="9986" width="6.875" style="53" customWidth="1"/>
    <col min="9987" max="9987" width="9" style="53"/>
    <col min="9988" max="9988" width="9.75" style="53" customWidth="1"/>
    <col min="9989" max="9989" width="1.625" style="53" customWidth="1"/>
    <col min="9990" max="9993" width="8.375" style="53" bestFit="1" customWidth="1"/>
    <col min="9994" max="9999" width="6.875" style="53" bestFit="1" customWidth="1"/>
    <col min="10000" max="10000" width="7.75" style="53" bestFit="1" customWidth="1"/>
    <col min="10001" max="10241" width="9" style="53"/>
    <col min="10242" max="10242" width="6.875" style="53" customWidth="1"/>
    <col min="10243" max="10243" width="9" style="53"/>
    <col min="10244" max="10244" width="9.75" style="53" customWidth="1"/>
    <col min="10245" max="10245" width="1.625" style="53" customWidth="1"/>
    <col min="10246" max="10249" width="8.375" style="53" bestFit="1" customWidth="1"/>
    <col min="10250" max="10255" width="6.875" style="53" bestFit="1" customWidth="1"/>
    <col min="10256" max="10256" width="7.75" style="53" bestFit="1" customWidth="1"/>
    <col min="10257" max="10497" width="9" style="53"/>
    <col min="10498" max="10498" width="6.875" style="53" customWidth="1"/>
    <col min="10499" max="10499" width="9" style="53"/>
    <col min="10500" max="10500" width="9.75" style="53" customWidth="1"/>
    <col min="10501" max="10501" width="1.625" style="53" customWidth="1"/>
    <col min="10502" max="10505" width="8.375" style="53" bestFit="1" customWidth="1"/>
    <col min="10506" max="10511" width="6.875" style="53" bestFit="1" customWidth="1"/>
    <col min="10512" max="10512" width="7.75" style="53" bestFit="1" customWidth="1"/>
    <col min="10513" max="10753" width="9" style="53"/>
    <col min="10754" max="10754" width="6.875" style="53" customWidth="1"/>
    <col min="10755" max="10755" width="9" style="53"/>
    <col min="10756" max="10756" width="9.75" style="53" customWidth="1"/>
    <col min="10757" max="10757" width="1.625" style="53" customWidth="1"/>
    <col min="10758" max="10761" width="8.375" style="53" bestFit="1" customWidth="1"/>
    <col min="10762" max="10767" width="6.875" style="53" bestFit="1" customWidth="1"/>
    <col min="10768" max="10768" width="7.75" style="53" bestFit="1" customWidth="1"/>
    <col min="10769" max="11009" width="9" style="53"/>
    <col min="11010" max="11010" width="6.875" style="53" customWidth="1"/>
    <col min="11011" max="11011" width="9" style="53"/>
    <col min="11012" max="11012" width="9.75" style="53" customWidth="1"/>
    <col min="11013" max="11013" width="1.625" style="53" customWidth="1"/>
    <col min="11014" max="11017" width="8.375" style="53" bestFit="1" customWidth="1"/>
    <col min="11018" max="11023" width="6.875" style="53" bestFit="1" customWidth="1"/>
    <col min="11024" max="11024" width="7.75" style="53" bestFit="1" customWidth="1"/>
    <col min="11025" max="11265" width="9" style="53"/>
    <col min="11266" max="11266" width="6.875" style="53" customWidth="1"/>
    <col min="11267" max="11267" width="9" style="53"/>
    <col min="11268" max="11268" width="9.75" style="53" customWidth="1"/>
    <col min="11269" max="11269" width="1.625" style="53" customWidth="1"/>
    <col min="11270" max="11273" width="8.375" style="53" bestFit="1" customWidth="1"/>
    <col min="11274" max="11279" width="6.875" style="53" bestFit="1" customWidth="1"/>
    <col min="11280" max="11280" width="7.75" style="53" bestFit="1" customWidth="1"/>
    <col min="11281" max="11521" width="9" style="53"/>
    <col min="11522" max="11522" width="6.875" style="53" customWidth="1"/>
    <col min="11523" max="11523" width="9" style="53"/>
    <col min="11524" max="11524" width="9.75" style="53" customWidth="1"/>
    <col min="11525" max="11525" width="1.625" style="53" customWidth="1"/>
    <col min="11526" max="11529" width="8.375" style="53" bestFit="1" customWidth="1"/>
    <col min="11530" max="11535" width="6.875" style="53" bestFit="1" customWidth="1"/>
    <col min="11536" max="11536" width="7.75" style="53" bestFit="1" customWidth="1"/>
    <col min="11537" max="11777" width="9" style="53"/>
    <col min="11778" max="11778" width="6.875" style="53" customWidth="1"/>
    <col min="11779" max="11779" width="9" style="53"/>
    <col min="11780" max="11780" width="9.75" style="53" customWidth="1"/>
    <col min="11781" max="11781" width="1.625" style="53" customWidth="1"/>
    <col min="11782" max="11785" width="8.375" style="53" bestFit="1" customWidth="1"/>
    <col min="11786" max="11791" width="6.875" style="53" bestFit="1" customWidth="1"/>
    <col min="11792" max="11792" width="7.75" style="53" bestFit="1" customWidth="1"/>
    <col min="11793" max="12033" width="9" style="53"/>
    <col min="12034" max="12034" width="6.875" style="53" customWidth="1"/>
    <col min="12035" max="12035" width="9" style="53"/>
    <col min="12036" max="12036" width="9.75" style="53" customWidth="1"/>
    <col min="12037" max="12037" width="1.625" style="53" customWidth="1"/>
    <col min="12038" max="12041" width="8.375" style="53" bestFit="1" customWidth="1"/>
    <col min="12042" max="12047" width="6.875" style="53" bestFit="1" customWidth="1"/>
    <col min="12048" max="12048" width="7.75" style="53" bestFit="1" customWidth="1"/>
    <col min="12049" max="12289" width="9" style="53"/>
    <col min="12290" max="12290" width="6.875" style="53" customWidth="1"/>
    <col min="12291" max="12291" width="9" style="53"/>
    <col min="12292" max="12292" width="9.75" style="53" customWidth="1"/>
    <col min="12293" max="12293" width="1.625" style="53" customWidth="1"/>
    <col min="12294" max="12297" width="8.375" style="53" bestFit="1" customWidth="1"/>
    <col min="12298" max="12303" width="6.875" style="53" bestFit="1" customWidth="1"/>
    <col min="12304" max="12304" width="7.75" style="53" bestFit="1" customWidth="1"/>
    <col min="12305" max="12545" width="9" style="53"/>
    <col min="12546" max="12546" width="6.875" style="53" customWidth="1"/>
    <col min="12547" max="12547" width="9" style="53"/>
    <col min="12548" max="12548" width="9.75" style="53" customWidth="1"/>
    <col min="12549" max="12549" width="1.625" style="53" customWidth="1"/>
    <col min="12550" max="12553" width="8.375" style="53" bestFit="1" customWidth="1"/>
    <col min="12554" max="12559" width="6.875" style="53" bestFit="1" customWidth="1"/>
    <col min="12560" max="12560" width="7.75" style="53" bestFit="1" customWidth="1"/>
    <col min="12561" max="12801" width="9" style="53"/>
    <col min="12802" max="12802" width="6.875" style="53" customWidth="1"/>
    <col min="12803" max="12803" width="9" style="53"/>
    <col min="12804" max="12804" width="9.75" style="53" customWidth="1"/>
    <col min="12805" max="12805" width="1.625" style="53" customWidth="1"/>
    <col min="12806" max="12809" width="8.375" style="53" bestFit="1" customWidth="1"/>
    <col min="12810" max="12815" width="6.875" style="53" bestFit="1" customWidth="1"/>
    <col min="12816" max="12816" width="7.75" style="53" bestFit="1" customWidth="1"/>
    <col min="12817" max="13057" width="9" style="53"/>
    <col min="13058" max="13058" width="6.875" style="53" customWidth="1"/>
    <col min="13059" max="13059" width="9" style="53"/>
    <col min="13060" max="13060" width="9.75" style="53" customWidth="1"/>
    <col min="13061" max="13061" width="1.625" style="53" customWidth="1"/>
    <col min="13062" max="13065" width="8.375" style="53" bestFit="1" customWidth="1"/>
    <col min="13066" max="13071" width="6.875" style="53" bestFit="1" customWidth="1"/>
    <col min="13072" max="13072" width="7.75" style="53" bestFit="1" customWidth="1"/>
    <col min="13073" max="13313" width="9" style="53"/>
    <col min="13314" max="13314" width="6.875" style="53" customWidth="1"/>
    <col min="13315" max="13315" width="9" style="53"/>
    <col min="13316" max="13316" width="9.75" style="53" customWidth="1"/>
    <col min="13317" max="13317" width="1.625" style="53" customWidth="1"/>
    <col min="13318" max="13321" width="8.375" style="53" bestFit="1" customWidth="1"/>
    <col min="13322" max="13327" width="6.875" style="53" bestFit="1" customWidth="1"/>
    <col min="13328" max="13328" width="7.75" style="53" bestFit="1" customWidth="1"/>
    <col min="13329" max="13569" width="9" style="53"/>
    <col min="13570" max="13570" width="6.875" style="53" customWidth="1"/>
    <col min="13571" max="13571" width="9" style="53"/>
    <col min="13572" max="13572" width="9.75" style="53" customWidth="1"/>
    <col min="13573" max="13573" width="1.625" style="53" customWidth="1"/>
    <col min="13574" max="13577" width="8.375" style="53" bestFit="1" customWidth="1"/>
    <col min="13578" max="13583" width="6.875" style="53" bestFit="1" customWidth="1"/>
    <col min="13584" max="13584" width="7.75" style="53" bestFit="1" customWidth="1"/>
    <col min="13585" max="13825" width="9" style="53"/>
    <col min="13826" max="13826" width="6.875" style="53" customWidth="1"/>
    <col min="13827" max="13827" width="9" style="53"/>
    <col min="13828" max="13828" width="9.75" style="53" customWidth="1"/>
    <col min="13829" max="13829" width="1.625" style="53" customWidth="1"/>
    <col min="13830" max="13833" width="8.375" style="53" bestFit="1" customWidth="1"/>
    <col min="13834" max="13839" width="6.875" style="53" bestFit="1" customWidth="1"/>
    <col min="13840" max="13840" width="7.75" style="53" bestFit="1" customWidth="1"/>
    <col min="13841" max="14081" width="9" style="53"/>
    <col min="14082" max="14082" width="6.875" style="53" customWidth="1"/>
    <col min="14083" max="14083" width="9" style="53"/>
    <col min="14084" max="14084" width="9.75" style="53" customWidth="1"/>
    <col min="14085" max="14085" width="1.625" style="53" customWidth="1"/>
    <col min="14086" max="14089" width="8.375" style="53" bestFit="1" customWidth="1"/>
    <col min="14090" max="14095" width="6.875" style="53" bestFit="1" customWidth="1"/>
    <col min="14096" max="14096" width="7.75" style="53" bestFit="1" customWidth="1"/>
    <col min="14097" max="14337" width="9" style="53"/>
    <col min="14338" max="14338" width="6.875" style="53" customWidth="1"/>
    <col min="14339" max="14339" width="9" style="53"/>
    <col min="14340" max="14340" width="9.75" style="53" customWidth="1"/>
    <col min="14341" max="14341" width="1.625" style="53" customWidth="1"/>
    <col min="14342" max="14345" width="8.375" style="53" bestFit="1" customWidth="1"/>
    <col min="14346" max="14351" width="6.875" style="53" bestFit="1" customWidth="1"/>
    <col min="14352" max="14352" width="7.75" style="53" bestFit="1" customWidth="1"/>
    <col min="14353" max="14593" width="9" style="53"/>
    <col min="14594" max="14594" width="6.875" style="53" customWidth="1"/>
    <col min="14595" max="14595" width="9" style="53"/>
    <col min="14596" max="14596" width="9.75" style="53" customWidth="1"/>
    <col min="14597" max="14597" width="1.625" style="53" customWidth="1"/>
    <col min="14598" max="14601" width="8.375" style="53" bestFit="1" customWidth="1"/>
    <col min="14602" max="14607" width="6.875" style="53" bestFit="1" customWidth="1"/>
    <col min="14608" max="14608" width="7.75" style="53" bestFit="1" customWidth="1"/>
    <col min="14609" max="14849" width="9" style="53"/>
    <col min="14850" max="14850" width="6.875" style="53" customWidth="1"/>
    <col min="14851" max="14851" width="9" style="53"/>
    <col min="14852" max="14852" width="9.75" style="53" customWidth="1"/>
    <col min="14853" max="14853" width="1.625" style="53" customWidth="1"/>
    <col min="14854" max="14857" width="8.375" style="53" bestFit="1" customWidth="1"/>
    <col min="14858" max="14863" width="6.875" style="53" bestFit="1" customWidth="1"/>
    <col min="14864" max="14864" width="7.75" style="53" bestFit="1" customWidth="1"/>
    <col min="14865" max="15105" width="9" style="53"/>
    <col min="15106" max="15106" width="6.875" style="53" customWidth="1"/>
    <col min="15107" max="15107" width="9" style="53"/>
    <col min="15108" max="15108" width="9.75" style="53" customWidth="1"/>
    <col min="15109" max="15109" width="1.625" style="53" customWidth="1"/>
    <col min="15110" max="15113" width="8.375" style="53" bestFit="1" customWidth="1"/>
    <col min="15114" max="15119" width="6.875" style="53" bestFit="1" customWidth="1"/>
    <col min="15120" max="15120" width="7.75" style="53" bestFit="1" customWidth="1"/>
    <col min="15121" max="15361" width="9" style="53"/>
    <col min="15362" max="15362" width="6.875" style="53" customWidth="1"/>
    <col min="15363" max="15363" width="9" style="53"/>
    <col min="15364" max="15364" width="9.75" style="53" customWidth="1"/>
    <col min="15365" max="15365" width="1.625" style="53" customWidth="1"/>
    <col min="15366" max="15369" width="8.375" style="53" bestFit="1" customWidth="1"/>
    <col min="15370" max="15375" width="6.875" style="53" bestFit="1" customWidth="1"/>
    <col min="15376" max="15376" width="7.75" style="53" bestFit="1" customWidth="1"/>
    <col min="15377" max="15617" width="9" style="53"/>
    <col min="15618" max="15618" width="6.875" style="53" customWidth="1"/>
    <col min="15619" max="15619" width="9" style="53"/>
    <col min="15620" max="15620" width="9.75" style="53" customWidth="1"/>
    <col min="15621" max="15621" width="1.625" style="53" customWidth="1"/>
    <col min="15622" max="15625" width="8.375" style="53" bestFit="1" customWidth="1"/>
    <col min="15626" max="15631" width="6.875" style="53" bestFit="1" customWidth="1"/>
    <col min="15632" max="15632" width="7.75" style="53" bestFit="1" customWidth="1"/>
    <col min="15633" max="15873" width="9" style="53"/>
    <col min="15874" max="15874" width="6.875" style="53" customWidth="1"/>
    <col min="15875" max="15875" width="9" style="53"/>
    <col min="15876" max="15876" width="9.75" style="53" customWidth="1"/>
    <col min="15877" max="15877" width="1.625" style="53" customWidth="1"/>
    <col min="15878" max="15881" width="8.375" style="53" bestFit="1" customWidth="1"/>
    <col min="15882" max="15887" width="6.875" style="53" bestFit="1" customWidth="1"/>
    <col min="15888" max="15888" width="7.75" style="53" bestFit="1" customWidth="1"/>
    <col min="15889" max="16129" width="9" style="53"/>
    <col min="16130" max="16130" width="6.875" style="53" customWidth="1"/>
    <col min="16131" max="16131" width="9" style="53"/>
    <col min="16132" max="16132" width="9.75" style="53" customWidth="1"/>
    <col min="16133" max="16133" width="1.625" style="53" customWidth="1"/>
    <col min="16134" max="16137" width="8.375" style="53" bestFit="1" customWidth="1"/>
    <col min="16138" max="16143" width="6.875" style="53" bestFit="1" customWidth="1"/>
    <col min="16144" max="16144" width="7.75" style="53" bestFit="1" customWidth="1"/>
    <col min="16145" max="16384" width="9" style="53"/>
  </cols>
  <sheetData>
    <row r="2" spans="2:15" ht="15">
      <c r="B2" s="69" t="s">
        <v>61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5" ht="1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2:15" ht="23.25" customHeight="1">
      <c r="B4" s="304" t="s">
        <v>69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6"/>
      <c r="O4" s="104" t="s">
        <v>92</v>
      </c>
    </row>
    <row r="5" spans="2:15" s="56" customFormat="1" ht="23.25" customHeight="1">
      <c r="B5" s="290" t="s">
        <v>49</v>
      </c>
      <c r="C5" s="291"/>
      <c r="D5" s="292"/>
      <c r="E5" s="138">
        <v>2013</v>
      </c>
      <c r="F5" s="138">
        <v>2014</v>
      </c>
      <c r="G5" s="138">
        <v>2015</v>
      </c>
      <c r="H5" s="138">
        <v>2016</v>
      </c>
      <c r="I5" s="138">
        <v>2017</v>
      </c>
      <c r="J5" s="138">
        <v>2018</v>
      </c>
      <c r="K5" s="138">
        <v>2019</v>
      </c>
      <c r="L5" s="138">
        <v>2020</v>
      </c>
      <c r="M5" s="138">
        <v>2021</v>
      </c>
      <c r="N5" s="139">
        <v>2022</v>
      </c>
      <c r="O5" s="293" t="s">
        <v>56</v>
      </c>
    </row>
    <row r="6" spans="2:15" ht="23.25" customHeight="1">
      <c r="B6" s="293" t="s">
        <v>57</v>
      </c>
      <c r="C6" s="293"/>
      <c r="D6" s="293"/>
      <c r="E6" s="98">
        <f>'Tables BL'!E15</f>
        <v>9.0909090909090828E-2</v>
      </c>
      <c r="F6" s="98">
        <f>'Tables BL'!F15</f>
        <v>8.3333333333333259E-2</v>
      </c>
      <c r="G6" s="99">
        <f>'Tables BL'!G15</f>
        <v>7.6923076923076872E-2</v>
      </c>
      <c r="H6" s="98">
        <f>'Tables BL'!H15</f>
        <v>0</v>
      </c>
      <c r="I6" s="98">
        <f>'Tables BL'!I15</f>
        <v>0</v>
      </c>
      <c r="J6" s="98">
        <f>'Tables BL'!J15</f>
        <v>0</v>
      </c>
      <c r="K6" s="98">
        <f>'Tables BL'!O15</f>
        <v>0</v>
      </c>
      <c r="L6" s="98">
        <f>'Tables BL'!L15</f>
        <v>0</v>
      </c>
      <c r="M6" s="98">
        <f>'Tables BL'!M15</f>
        <v>0</v>
      </c>
      <c r="N6" s="98">
        <f>'Tables BL'!N15</f>
        <v>0</v>
      </c>
      <c r="O6" s="293"/>
    </row>
    <row r="7" spans="2:15" ht="23.25" customHeight="1">
      <c r="B7" s="294" t="s">
        <v>58</v>
      </c>
      <c r="C7" s="294"/>
      <c r="D7" s="294"/>
      <c r="E7" s="295">
        <f>'Tables BL'!E16</f>
        <v>28120.924135080004</v>
      </c>
      <c r="F7" s="295">
        <f>'Tables BL'!F16</f>
        <v>30677.37178372364</v>
      </c>
      <c r="G7" s="295">
        <f>'Tables BL'!G16</f>
        <v>33233.819432367272</v>
      </c>
      <c r="H7" s="295">
        <f>'Tables BL'!H16</f>
        <v>35790.267081010905</v>
      </c>
      <c r="I7" s="295">
        <f>'Tables BL'!I16</f>
        <v>35790.267081010905</v>
      </c>
      <c r="J7" s="295">
        <f>'Tables BL'!J16</f>
        <v>35790.267081010905</v>
      </c>
      <c r="K7" s="295">
        <f>'Tables BL'!K16</f>
        <v>35790.267081010905</v>
      </c>
      <c r="L7" s="295">
        <f>'Tables BL'!L16</f>
        <v>35790.267081010905</v>
      </c>
      <c r="M7" s="295">
        <f>'Tables BL'!M16</f>
        <v>35790.267081010905</v>
      </c>
      <c r="N7" s="295">
        <f>'Tables BL'!N16</f>
        <v>35790.267081010905</v>
      </c>
      <c r="O7" s="297">
        <f>SUM(E7:N8)</f>
        <v>342563.98491824727</v>
      </c>
    </row>
    <row r="8" spans="2:15" ht="23.25" customHeight="1">
      <c r="B8" s="294"/>
      <c r="C8" s="294"/>
      <c r="D8" s="294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7"/>
    </row>
    <row r="9" spans="2:15" ht="23.25" customHeight="1">
      <c r="B9" s="294" t="s">
        <v>60</v>
      </c>
      <c r="C9" s="294"/>
      <c r="D9" s="294"/>
      <c r="E9" s="295">
        <f>'Tables PE'!E20</f>
        <v>8351.0856115999995</v>
      </c>
      <c r="F9" s="295">
        <f>'Tables PE'!F20</f>
        <v>8991.2152255636356</v>
      </c>
      <c r="G9" s="295">
        <f>'Tables PE'!G20</f>
        <v>9631.3448395272717</v>
      </c>
      <c r="H9" s="295">
        <f>'Tables PE'!H20</f>
        <v>10271.474453490908</v>
      </c>
      <c r="I9" s="295">
        <f>'Tables PE'!I20</f>
        <v>10271.474453490908</v>
      </c>
      <c r="J9" s="295">
        <f>'Tables PE'!J20</f>
        <v>10271.474453490908</v>
      </c>
      <c r="K9" s="295">
        <f>'Tables PE'!K20</f>
        <v>10271.474453490908</v>
      </c>
      <c r="L9" s="295">
        <f>'Tables PE'!L20</f>
        <v>10271.474453490908</v>
      </c>
      <c r="M9" s="298">
        <f>'Tables PE'!M20</f>
        <v>10271.474453490908</v>
      </c>
      <c r="N9" s="298">
        <f>'Tables PE'!N20</f>
        <v>10271.474453490908</v>
      </c>
      <c r="O9" s="297">
        <f>SUM(E9:N10)</f>
        <v>98873.966851127276</v>
      </c>
    </row>
    <row r="10" spans="2:15" ht="23.25" customHeight="1">
      <c r="B10" s="294"/>
      <c r="C10" s="294"/>
      <c r="D10" s="294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7"/>
    </row>
    <row r="11" spans="2:15" ht="23.25" customHeight="1">
      <c r="B11" s="294" t="s">
        <v>62</v>
      </c>
      <c r="C11" s="294"/>
      <c r="D11" s="294"/>
      <c r="E11" s="295">
        <f t="shared" ref="E11:J11" si="0">E7-E9</f>
        <v>19769.838523480004</v>
      </c>
      <c r="F11" s="295">
        <f t="shared" si="0"/>
        <v>21686.156558160004</v>
      </c>
      <c r="G11" s="295">
        <f t="shared" si="0"/>
        <v>23602.474592840001</v>
      </c>
      <c r="H11" s="295">
        <f t="shared" si="0"/>
        <v>25518.792627519997</v>
      </c>
      <c r="I11" s="295">
        <f t="shared" si="0"/>
        <v>25518.792627519997</v>
      </c>
      <c r="J11" s="299">
        <f t="shared" si="0"/>
        <v>25518.792627519997</v>
      </c>
      <c r="K11" s="299">
        <f>K7-K9</f>
        <v>25518.792627519997</v>
      </c>
      <c r="L11" s="299">
        <f>L7-L9</f>
        <v>25518.792627519997</v>
      </c>
      <c r="M11" s="298">
        <f>M7-M9</f>
        <v>25518.792627519997</v>
      </c>
      <c r="N11" s="298">
        <f>N7-N9</f>
        <v>25518.792627519997</v>
      </c>
      <c r="O11" s="297">
        <f>SUM(E11:N12)</f>
        <v>243690.01806711993</v>
      </c>
    </row>
    <row r="12" spans="2:15" ht="23.25" customHeight="1">
      <c r="B12" s="294"/>
      <c r="C12" s="294"/>
      <c r="D12" s="294"/>
      <c r="E12" s="296"/>
      <c r="F12" s="296"/>
      <c r="G12" s="296"/>
      <c r="H12" s="296"/>
      <c r="I12" s="296"/>
      <c r="J12" s="300"/>
      <c r="K12" s="300"/>
      <c r="L12" s="300"/>
      <c r="M12" s="296"/>
      <c r="N12" s="296"/>
      <c r="O12" s="297"/>
    </row>
    <row r="13" spans="2:15" ht="14.25"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2:15" ht="15">
      <c r="B14" s="69" t="s">
        <v>63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2:15" ht="14.25">
      <c r="B15" s="100" t="s">
        <v>95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2:15" ht="14.25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</row>
    <row r="17" spans="2:18" ht="37.5">
      <c r="B17" s="303" t="s">
        <v>49</v>
      </c>
      <c r="C17" s="303"/>
      <c r="D17" s="303" t="s">
        <v>64</v>
      </c>
      <c r="E17" s="303"/>
      <c r="F17" s="303" t="s">
        <v>65</v>
      </c>
      <c r="G17" s="303"/>
      <c r="H17" s="105" t="s">
        <v>66</v>
      </c>
      <c r="I17" s="303" t="s">
        <v>67</v>
      </c>
      <c r="J17" s="303"/>
      <c r="K17" s="70"/>
      <c r="L17" s="70"/>
      <c r="M17" s="101"/>
      <c r="N17" s="102"/>
      <c r="O17" s="102"/>
      <c r="P17" s="102"/>
      <c r="Q17" s="102"/>
      <c r="R17" s="102"/>
    </row>
    <row r="18" spans="2:18" ht="14.25">
      <c r="B18" s="301">
        <v>2013</v>
      </c>
      <c r="C18" s="301"/>
      <c r="D18" s="302">
        <f>E9</f>
        <v>8351.0856115999995</v>
      </c>
      <c r="E18" s="302"/>
      <c r="F18" s="302">
        <f>E7</f>
        <v>28120.924135080004</v>
      </c>
      <c r="G18" s="302"/>
      <c r="H18" s="48">
        <v>0</v>
      </c>
      <c r="I18" s="302">
        <f t="shared" ref="I18:I23" si="1">F18-D18</f>
        <v>19769.838523480004</v>
      </c>
      <c r="J18" s="302"/>
      <c r="K18" s="70"/>
      <c r="L18" s="70"/>
      <c r="M18" s="70"/>
    </row>
    <row r="19" spans="2:18" ht="14.25">
      <c r="B19" s="301">
        <v>2014</v>
      </c>
      <c r="C19" s="301"/>
      <c r="D19" s="302">
        <f>F9</f>
        <v>8991.2152255636356</v>
      </c>
      <c r="E19" s="302"/>
      <c r="F19" s="302">
        <f>F7</f>
        <v>30677.37178372364</v>
      </c>
      <c r="G19" s="302"/>
      <c r="H19" s="48">
        <v>0</v>
      </c>
      <c r="I19" s="302">
        <f t="shared" si="1"/>
        <v>21686.156558160004</v>
      </c>
      <c r="J19" s="302"/>
      <c r="K19" s="70"/>
      <c r="L19" s="70"/>
      <c r="M19" s="70"/>
    </row>
    <row r="20" spans="2:18" ht="14.25">
      <c r="B20" s="301">
        <v>2015</v>
      </c>
      <c r="C20" s="301"/>
      <c r="D20" s="302">
        <f>G9</f>
        <v>9631.3448395272717</v>
      </c>
      <c r="E20" s="302"/>
      <c r="F20" s="302">
        <f>G7</f>
        <v>33233.819432367272</v>
      </c>
      <c r="G20" s="302"/>
      <c r="H20" s="48">
        <v>0</v>
      </c>
      <c r="I20" s="302">
        <f t="shared" si="1"/>
        <v>23602.474592840001</v>
      </c>
      <c r="J20" s="302"/>
      <c r="K20" s="70"/>
      <c r="L20" s="70"/>
      <c r="M20" s="70"/>
    </row>
    <row r="21" spans="2:18" ht="14.25">
      <c r="B21" s="301">
        <v>2016</v>
      </c>
      <c r="C21" s="301"/>
      <c r="D21" s="302">
        <f>H9</f>
        <v>10271.474453490908</v>
      </c>
      <c r="E21" s="302"/>
      <c r="F21" s="302">
        <f>H7</f>
        <v>35790.267081010905</v>
      </c>
      <c r="G21" s="302"/>
      <c r="H21" s="48">
        <v>0</v>
      </c>
      <c r="I21" s="302">
        <f t="shared" si="1"/>
        <v>25518.792627519997</v>
      </c>
      <c r="J21" s="302"/>
      <c r="K21" s="70"/>
      <c r="L21" s="70"/>
      <c r="M21" s="70"/>
    </row>
    <row r="22" spans="2:18" ht="14.25">
      <c r="B22" s="301">
        <v>2017</v>
      </c>
      <c r="C22" s="301"/>
      <c r="D22" s="302">
        <f>I9</f>
        <v>10271.474453490908</v>
      </c>
      <c r="E22" s="302"/>
      <c r="F22" s="302">
        <f>I7</f>
        <v>35790.267081010905</v>
      </c>
      <c r="G22" s="302"/>
      <c r="H22" s="48">
        <v>0</v>
      </c>
      <c r="I22" s="302">
        <f t="shared" si="1"/>
        <v>25518.792627519997</v>
      </c>
      <c r="J22" s="302"/>
      <c r="K22" s="70"/>
      <c r="L22" s="70"/>
      <c r="M22" s="70"/>
    </row>
    <row r="23" spans="2:18" ht="14.25">
      <c r="B23" s="301">
        <v>2018</v>
      </c>
      <c r="C23" s="301"/>
      <c r="D23" s="302">
        <f>J9</f>
        <v>10271.474453490908</v>
      </c>
      <c r="E23" s="302"/>
      <c r="F23" s="302">
        <f>J7</f>
        <v>35790.267081010905</v>
      </c>
      <c r="G23" s="302"/>
      <c r="H23" s="48">
        <v>0</v>
      </c>
      <c r="I23" s="302">
        <f t="shared" si="1"/>
        <v>25518.792627519997</v>
      </c>
      <c r="J23" s="302"/>
      <c r="K23" s="70"/>
      <c r="L23" s="70"/>
      <c r="M23" s="70"/>
    </row>
    <row r="24" spans="2:18" ht="14.25">
      <c r="B24" s="301">
        <v>2019</v>
      </c>
      <c r="C24" s="301"/>
      <c r="D24" s="302">
        <f>K9</f>
        <v>10271.474453490908</v>
      </c>
      <c r="E24" s="302"/>
      <c r="F24" s="302">
        <f>K7</f>
        <v>35790.267081010905</v>
      </c>
      <c r="G24" s="302"/>
      <c r="H24" s="48">
        <v>0</v>
      </c>
      <c r="I24" s="302">
        <f>F24-D24</f>
        <v>25518.792627519997</v>
      </c>
      <c r="J24" s="302"/>
      <c r="K24" s="70"/>
      <c r="L24" s="70"/>
      <c r="M24" s="70"/>
    </row>
    <row r="25" spans="2:18" ht="14.25">
      <c r="B25" s="301">
        <v>2020</v>
      </c>
      <c r="C25" s="301"/>
      <c r="D25" s="302">
        <f>L9</f>
        <v>10271.474453490908</v>
      </c>
      <c r="E25" s="302"/>
      <c r="F25" s="302">
        <f>L7</f>
        <v>35790.267081010905</v>
      </c>
      <c r="G25" s="302"/>
      <c r="H25" s="48">
        <v>0</v>
      </c>
      <c r="I25" s="302">
        <f>F25-D25</f>
        <v>25518.792627519997</v>
      </c>
      <c r="J25" s="302"/>
      <c r="K25" s="70"/>
      <c r="L25" s="70"/>
      <c r="M25" s="70"/>
    </row>
    <row r="26" spans="2:18" ht="14.25">
      <c r="B26" s="301">
        <v>2021</v>
      </c>
      <c r="C26" s="301"/>
      <c r="D26" s="302">
        <f>M9</f>
        <v>10271.474453490908</v>
      </c>
      <c r="E26" s="302"/>
      <c r="F26" s="302">
        <f>M7</f>
        <v>35790.267081010905</v>
      </c>
      <c r="G26" s="302"/>
      <c r="H26" s="48">
        <v>0</v>
      </c>
      <c r="I26" s="302">
        <f>F26-D26</f>
        <v>25518.792627519997</v>
      </c>
      <c r="J26" s="302"/>
      <c r="K26" s="70"/>
      <c r="L26" s="70"/>
      <c r="M26" s="70"/>
    </row>
    <row r="27" spans="2:18" ht="14.25">
      <c r="B27" s="301">
        <v>2022</v>
      </c>
      <c r="C27" s="301"/>
      <c r="D27" s="302">
        <f>N9</f>
        <v>10271.474453490908</v>
      </c>
      <c r="E27" s="302"/>
      <c r="F27" s="302">
        <f>N7</f>
        <v>35790.267081010905</v>
      </c>
      <c r="G27" s="302"/>
      <c r="H27" s="113">
        <v>0</v>
      </c>
      <c r="I27" s="302">
        <f>F27-D27</f>
        <v>25518.792627519997</v>
      </c>
      <c r="J27" s="302"/>
      <c r="K27" s="70"/>
      <c r="L27" s="70"/>
      <c r="M27" s="70"/>
    </row>
    <row r="28" spans="2:18" ht="14.25">
      <c r="B28" s="293" t="s">
        <v>68</v>
      </c>
      <c r="C28" s="301"/>
      <c r="D28" s="302">
        <f>SUM(D18:E27)</f>
        <v>98873.966851127276</v>
      </c>
      <c r="E28" s="302"/>
      <c r="F28" s="302">
        <f>SUM(F18:G27)</f>
        <v>342563.98491824727</v>
      </c>
      <c r="G28" s="302"/>
      <c r="H28" s="48">
        <f>SUM(H18:H26)</f>
        <v>0</v>
      </c>
      <c r="I28" s="302">
        <f>SUM(I18:J27)</f>
        <v>243690.01806711993</v>
      </c>
      <c r="J28" s="302"/>
      <c r="K28" s="70"/>
      <c r="L28" s="70"/>
      <c r="M28" s="70"/>
    </row>
  </sheetData>
  <mergeCells count="88">
    <mergeCell ref="B4:N4"/>
    <mergeCell ref="N7:N8"/>
    <mergeCell ref="N9:N10"/>
    <mergeCell ref="N11:N12"/>
    <mergeCell ref="B27:C27"/>
    <mergeCell ref="D27:E27"/>
    <mergeCell ref="F27:G27"/>
    <mergeCell ref="I27:J27"/>
    <mergeCell ref="B23:C23"/>
    <mergeCell ref="D23:E23"/>
    <mergeCell ref="F23:G23"/>
    <mergeCell ref="I23:J23"/>
    <mergeCell ref="B24:C24"/>
    <mergeCell ref="D24:E24"/>
    <mergeCell ref="F24:G24"/>
    <mergeCell ref="I24:J24"/>
    <mergeCell ref="B28:C28"/>
    <mergeCell ref="D28:E28"/>
    <mergeCell ref="F28:G28"/>
    <mergeCell ref="I28:J28"/>
    <mergeCell ref="B25:C25"/>
    <mergeCell ref="D25:E25"/>
    <mergeCell ref="F25:G25"/>
    <mergeCell ref="I25:J25"/>
    <mergeCell ref="B26:C26"/>
    <mergeCell ref="D26:E26"/>
    <mergeCell ref="F26:G26"/>
    <mergeCell ref="I26:J26"/>
    <mergeCell ref="B22:C22"/>
    <mergeCell ref="D22:E22"/>
    <mergeCell ref="F22:G22"/>
    <mergeCell ref="I22:J22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18:C18"/>
    <mergeCell ref="D18:E18"/>
    <mergeCell ref="F18:G18"/>
    <mergeCell ref="I18:J18"/>
    <mergeCell ref="B17:C17"/>
    <mergeCell ref="D17:E17"/>
    <mergeCell ref="F17:G17"/>
    <mergeCell ref="I17:J17"/>
    <mergeCell ref="O9:O10"/>
    <mergeCell ref="B11:D12"/>
    <mergeCell ref="E11:E12"/>
    <mergeCell ref="F11:F12"/>
    <mergeCell ref="G11:G12"/>
    <mergeCell ref="H11:H12"/>
    <mergeCell ref="I11:I12"/>
    <mergeCell ref="M11:M12"/>
    <mergeCell ref="O11:O12"/>
    <mergeCell ref="L9:L10"/>
    <mergeCell ref="J11:J12"/>
    <mergeCell ref="K11:K12"/>
    <mergeCell ref="L11:L12"/>
    <mergeCell ref="M9:M10"/>
    <mergeCell ref="I9:I10"/>
    <mergeCell ref="J9:J10"/>
    <mergeCell ref="K9:K10"/>
    <mergeCell ref="H7:H8"/>
    <mergeCell ref="I7:I8"/>
    <mergeCell ref="J7:J8"/>
    <mergeCell ref="K7:K8"/>
    <mergeCell ref="B9:D10"/>
    <mergeCell ref="E9:E10"/>
    <mergeCell ref="F9:F10"/>
    <mergeCell ref="G9:G10"/>
    <mergeCell ref="H9:H10"/>
    <mergeCell ref="B5:D5"/>
    <mergeCell ref="O5:O6"/>
    <mergeCell ref="B6:D6"/>
    <mergeCell ref="B7:D8"/>
    <mergeCell ref="E7:E8"/>
    <mergeCell ref="F7:F8"/>
    <mergeCell ref="G7:G8"/>
    <mergeCell ref="O7:O8"/>
    <mergeCell ref="L7:L8"/>
    <mergeCell ref="M7:M8"/>
  </mergeCells>
  <pageMargins left="0.75" right="0.75" top="1" bottom="1" header="0.5" footer="0.5"/>
  <pageSetup orientation="portrait" r:id="rId1"/>
  <headerFooter alignWithMargins="0"/>
  <ignoredErrors>
    <ignoredError sqref="H2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110" zoomScaleNormal="110" workbookViewId="0">
      <selection activeCell="H17" sqref="H17"/>
    </sheetView>
  </sheetViews>
  <sheetFormatPr defaultRowHeight="12.75"/>
  <cols>
    <col min="1" max="3" width="8" style="108" customWidth="1"/>
    <col min="4" max="6" width="9" style="108"/>
    <col min="7" max="7" width="9.125" style="108" customWidth="1"/>
    <col min="8" max="8" width="4.375" style="108" customWidth="1"/>
    <col min="9" max="9" width="12.125" style="108" customWidth="1"/>
    <col min="10" max="258" width="9" style="108"/>
    <col min="259" max="259" width="10.5" style="108" customWidth="1"/>
    <col min="260" max="262" width="9" style="108"/>
    <col min="263" max="263" width="9.125" style="108" customWidth="1"/>
    <col min="264" max="264" width="4.375" style="108" customWidth="1"/>
    <col min="265" max="265" width="12.125" style="108" customWidth="1"/>
    <col min="266" max="514" width="9" style="108"/>
    <col min="515" max="515" width="10.5" style="108" customWidth="1"/>
    <col min="516" max="518" width="9" style="108"/>
    <col min="519" max="519" width="9.125" style="108" customWidth="1"/>
    <col min="520" max="520" width="4.375" style="108" customWidth="1"/>
    <col min="521" max="521" width="12.125" style="108" customWidth="1"/>
    <col min="522" max="770" width="9" style="108"/>
    <col min="771" max="771" width="10.5" style="108" customWidth="1"/>
    <col min="772" max="774" width="9" style="108"/>
    <col min="775" max="775" width="9.125" style="108" customWidth="1"/>
    <col min="776" max="776" width="4.375" style="108" customWidth="1"/>
    <col min="777" max="777" width="12.125" style="108" customWidth="1"/>
    <col min="778" max="1026" width="9" style="108"/>
    <col min="1027" max="1027" width="10.5" style="108" customWidth="1"/>
    <col min="1028" max="1030" width="9" style="108"/>
    <col min="1031" max="1031" width="9.125" style="108" customWidth="1"/>
    <col min="1032" max="1032" width="4.375" style="108" customWidth="1"/>
    <col min="1033" max="1033" width="12.125" style="108" customWidth="1"/>
    <col min="1034" max="1282" width="9" style="108"/>
    <col min="1283" max="1283" width="10.5" style="108" customWidth="1"/>
    <col min="1284" max="1286" width="9" style="108"/>
    <col min="1287" max="1287" width="9.125" style="108" customWidth="1"/>
    <col min="1288" max="1288" width="4.375" style="108" customWidth="1"/>
    <col min="1289" max="1289" width="12.125" style="108" customWidth="1"/>
    <col min="1290" max="1538" width="9" style="108"/>
    <col min="1539" max="1539" width="10.5" style="108" customWidth="1"/>
    <col min="1540" max="1542" width="9" style="108"/>
    <col min="1543" max="1543" width="9.125" style="108" customWidth="1"/>
    <col min="1544" max="1544" width="4.375" style="108" customWidth="1"/>
    <col min="1545" max="1545" width="12.125" style="108" customWidth="1"/>
    <col min="1546" max="1794" width="9" style="108"/>
    <col min="1795" max="1795" width="10.5" style="108" customWidth="1"/>
    <col min="1796" max="1798" width="9" style="108"/>
    <col min="1799" max="1799" width="9.125" style="108" customWidth="1"/>
    <col min="1800" max="1800" width="4.375" style="108" customWidth="1"/>
    <col min="1801" max="1801" width="12.125" style="108" customWidth="1"/>
    <col min="1802" max="2050" width="9" style="108"/>
    <col min="2051" max="2051" width="10.5" style="108" customWidth="1"/>
    <col min="2052" max="2054" width="9" style="108"/>
    <col min="2055" max="2055" width="9.125" style="108" customWidth="1"/>
    <col min="2056" max="2056" width="4.375" style="108" customWidth="1"/>
    <col min="2057" max="2057" width="12.125" style="108" customWidth="1"/>
    <col min="2058" max="2306" width="9" style="108"/>
    <col min="2307" max="2307" width="10.5" style="108" customWidth="1"/>
    <col min="2308" max="2310" width="9" style="108"/>
    <col min="2311" max="2311" width="9.125" style="108" customWidth="1"/>
    <col min="2312" max="2312" width="4.375" style="108" customWidth="1"/>
    <col min="2313" max="2313" width="12.125" style="108" customWidth="1"/>
    <col min="2314" max="2562" width="9" style="108"/>
    <col min="2563" max="2563" width="10.5" style="108" customWidth="1"/>
    <col min="2564" max="2566" width="9" style="108"/>
    <col min="2567" max="2567" width="9.125" style="108" customWidth="1"/>
    <col min="2568" max="2568" width="4.375" style="108" customWidth="1"/>
    <col min="2569" max="2569" width="12.125" style="108" customWidth="1"/>
    <col min="2570" max="2818" width="9" style="108"/>
    <col min="2819" max="2819" width="10.5" style="108" customWidth="1"/>
    <col min="2820" max="2822" width="9" style="108"/>
    <col min="2823" max="2823" width="9.125" style="108" customWidth="1"/>
    <col min="2824" max="2824" width="4.375" style="108" customWidth="1"/>
    <col min="2825" max="2825" width="12.125" style="108" customWidth="1"/>
    <col min="2826" max="3074" width="9" style="108"/>
    <col min="3075" max="3075" width="10.5" style="108" customWidth="1"/>
    <col min="3076" max="3078" width="9" style="108"/>
    <col min="3079" max="3079" width="9.125" style="108" customWidth="1"/>
    <col min="3080" max="3080" width="4.375" style="108" customWidth="1"/>
    <col min="3081" max="3081" width="12.125" style="108" customWidth="1"/>
    <col min="3082" max="3330" width="9" style="108"/>
    <col min="3331" max="3331" width="10.5" style="108" customWidth="1"/>
    <col min="3332" max="3334" width="9" style="108"/>
    <col min="3335" max="3335" width="9.125" style="108" customWidth="1"/>
    <col min="3336" max="3336" width="4.375" style="108" customWidth="1"/>
    <col min="3337" max="3337" width="12.125" style="108" customWidth="1"/>
    <col min="3338" max="3586" width="9" style="108"/>
    <col min="3587" max="3587" width="10.5" style="108" customWidth="1"/>
    <col min="3588" max="3590" width="9" style="108"/>
    <col min="3591" max="3591" width="9.125" style="108" customWidth="1"/>
    <col min="3592" max="3592" width="4.375" style="108" customWidth="1"/>
    <col min="3593" max="3593" width="12.125" style="108" customWidth="1"/>
    <col min="3594" max="3842" width="9" style="108"/>
    <col min="3843" max="3843" width="10.5" style="108" customWidth="1"/>
    <col min="3844" max="3846" width="9" style="108"/>
    <col min="3847" max="3847" width="9.125" style="108" customWidth="1"/>
    <col min="3848" max="3848" width="4.375" style="108" customWidth="1"/>
    <col min="3849" max="3849" width="12.125" style="108" customWidth="1"/>
    <col min="3850" max="4098" width="9" style="108"/>
    <col min="4099" max="4099" width="10.5" style="108" customWidth="1"/>
    <col min="4100" max="4102" width="9" style="108"/>
    <col min="4103" max="4103" width="9.125" style="108" customWidth="1"/>
    <col min="4104" max="4104" width="4.375" style="108" customWidth="1"/>
    <col min="4105" max="4105" width="12.125" style="108" customWidth="1"/>
    <col min="4106" max="4354" width="9" style="108"/>
    <col min="4355" max="4355" width="10.5" style="108" customWidth="1"/>
    <col min="4356" max="4358" width="9" style="108"/>
    <col min="4359" max="4359" width="9.125" style="108" customWidth="1"/>
    <col min="4360" max="4360" width="4.375" style="108" customWidth="1"/>
    <col min="4361" max="4361" width="12.125" style="108" customWidth="1"/>
    <col min="4362" max="4610" width="9" style="108"/>
    <col min="4611" max="4611" width="10.5" style="108" customWidth="1"/>
    <col min="4612" max="4614" width="9" style="108"/>
    <col min="4615" max="4615" width="9.125" style="108" customWidth="1"/>
    <col min="4616" max="4616" width="4.375" style="108" customWidth="1"/>
    <col min="4617" max="4617" width="12.125" style="108" customWidth="1"/>
    <col min="4618" max="4866" width="9" style="108"/>
    <col min="4867" max="4867" width="10.5" style="108" customWidth="1"/>
    <col min="4868" max="4870" width="9" style="108"/>
    <col min="4871" max="4871" width="9.125" style="108" customWidth="1"/>
    <col min="4872" max="4872" width="4.375" style="108" customWidth="1"/>
    <col min="4873" max="4873" width="12.125" style="108" customWidth="1"/>
    <col min="4874" max="5122" width="9" style="108"/>
    <col min="5123" max="5123" width="10.5" style="108" customWidth="1"/>
    <col min="5124" max="5126" width="9" style="108"/>
    <col min="5127" max="5127" width="9.125" style="108" customWidth="1"/>
    <col min="5128" max="5128" width="4.375" style="108" customWidth="1"/>
    <col min="5129" max="5129" width="12.125" style="108" customWidth="1"/>
    <col min="5130" max="5378" width="9" style="108"/>
    <col min="5379" max="5379" width="10.5" style="108" customWidth="1"/>
    <col min="5380" max="5382" width="9" style="108"/>
    <col min="5383" max="5383" width="9.125" style="108" customWidth="1"/>
    <col min="5384" max="5384" width="4.375" style="108" customWidth="1"/>
    <col min="5385" max="5385" width="12.125" style="108" customWidth="1"/>
    <col min="5386" max="5634" width="9" style="108"/>
    <col min="5635" max="5635" width="10.5" style="108" customWidth="1"/>
    <col min="5636" max="5638" width="9" style="108"/>
    <col min="5639" max="5639" width="9.125" style="108" customWidth="1"/>
    <col min="5640" max="5640" width="4.375" style="108" customWidth="1"/>
    <col min="5641" max="5641" width="12.125" style="108" customWidth="1"/>
    <col min="5642" max="5890" width="9" style="108"/>
    <col min="5891" max="5891" width="10.5" style="108" customWidth="1"/>
    <col min="5892" max="5894" width="9" style="108"/>
    <col min="5895" max="5895" width="9.125" style="108" customWidth="1"/>
    <col min="5896" max="5896" width="4.375" style="108" customWidth="1"/>
    <col min="5897" max="5897" width="12.125" style="108" customWidth="1"/>
    <col min="5898" max="6146" width="9" style="108"/>
    <col min="6147" max="6147" width="10.5" style="108" customWidth="1"/>
    <col min="6148" max="6150" width="9" style="108"/>
    <col min="6151" max="6151" width="9.125" style="108" customWidth="1"/>
    <col min="6152" max="6152" width="4.375" style="108" customWidth="1"/>
    <col min="6153" max="6153" width="12.125" style="108" customWidth="1"/>
    <col min="6154" max="6402" width="9" style="108"/>
    <col min="6403" max="6403" width="10.5" style="108" customWidth="1"/>
    <col min="6404" max="6406" width="9" style="108"/>
    <col min="6407" max="6407" width="9.125" style="108" customWidth="1"/>
    <col min="6408" max="6408" width="4.375" style="108" customWidth="1"/>
    <col min="6409" max="6409" width="12.125" style="108" customWidth="1"/>
    <col min="6410" max="6658" width="9" style="108"/>
    <col min="6659" max="6659" width="10.5" style="108" customWidth="1"/>
    <col min="6660" max="6662" width="9" style="108"/>
    <col min="6663" max="6663" width="9.125" style="108" customWidth="1"/>
    <col min="6664" max="6664" width="4.375" style="108" customWidth="1"/>
    <col min="6665" max="6665" width="12.125" style="108" customWidth="1"/>
    <col min="6666" max="6914" width="9" style="108"/>
    <col min="6915" max="6915" width="10.5" style="108" customWidth="1"/>
    <col min="6916" max="6918" width="9" style="108"/>
    <col min="6919" max="6919" width="9.125" style="108" customWidth="1"/>
    <col min="6920" max="6920" width="4.375" style="108" customWidth="1"/>
    <col min="6921" max="6921" width="12.125" style="108" customWidth="1"/>
    <col min="6922" max="7170" width="9" style="108"/>
    <col min="7171" max="7171" width="10.5" style="108" customWidth="1"/>
    <col min="7172" max="7174" width="9" style="108"/>
    <col min="7175" max="7175" width="9.125" style="108" customWidth="1"/>
    <col min="7176" max="7176" width="4.375" style="108" customWidth="1"/>
    <col min="7177" max="7177" width="12.125" style="108" customWidth="1"/>
    <col min="7178" max="7426" width="9" style="108"/>
    <col min="7427" max="7427" width="10.5" style="108" customWidth="1"/>
    <col min="7428" max="7430" width="9" style="108"/>
    <col min="7431" max="7431" width="9.125" style="108" customWidth="1"/>
    <col min="7432" max="7432" width="4.375" style="108" customWidth="1"/>
    <col min="7433" max="7433" width="12.125" style="108" customWidth="1"/>
    <col min="7434" max="7682" width="9" style="108"/>
    <col min="7683" max="7683" width="10.5" style="108" customWidth="1"/>
    <col min="7684" max="7686" width="9" style="108"/>
    <col min="7687" max="7687" width="9.125" style="108" customWidth="1"/>
    <col min="7688" max="7688" width="4.375" style="108" customWidth="1"/>
    <col min="7689" max="7689" width="12.125" style="108" customWidth="1"/>
    <col min="7690" max="7938" width="9" style="108"/>
    <col min="7939" max="7939" width="10.5" style="108" customWidth="1"/>
    <col min="7940" max="7942" width="9" style="108"/>
    <col min="7943" max="7943" width="9.125" style="108" customWidth="1"/>
    <col min="7944" max="7944" width="4.375" style="108" customWidth="1"/>
    <col min="7945" max="7945" width="12.125" style="108" customWidth="1"/>
    <col min="7946" max="8194" width="9" style="108"/>
    <col min="8195" max="8195" width="10.5" style="108" customWidth="1"/>
    <col min="8196" max="8198" width="9" style="108"/>
    <col min="8199" max="8199" width="9.125" style="108" customWidth="1"/>
    <col min="8200" max="8200" width="4.375" style="108" customWidth="1"/>
    <col min="8201" max="8201" width="12.125" style="108" customWidth="1"/>
    <col min="8202" max="8450" width="9" style="108"/>
    <col min="8451" max="8451" width="10.5" style="108" customWidth="1"/>
    <col min="8452" max="8454" width="9" style="108"/>
    <col min="8455" max="8455" width="9.125" style="108" customWidth="1"/>
    <col min="8456" max="8456" width="4.375" style="108" customWidth="1"/>
    <col min="8457" max="8457" width="12.125" style="108" customWidth="1"/>
    <col min="8458" max="8706" width="9" style="108"/>
    <col min="8707" max="8707" width="10.5" style="108" customWidth="1"/>
    <col min="8708" max="8710" width="9" style="108"/>
    <col min="8711" max="8711" width="9.125" style="108" customWidth="1"/>
    <col min="8712" max="8712" width="4.375" style="108" customWidth="1"/>
    <col min="8713" max="8713" width="12.125" style="108" customWidth="1"/>
    <col min="8714" max="8962" width="9" style="108"/>
    <col min="8963" max="8963" width="10.5" style="108" customWidth="1"/>
    <col min="8964" max="8966" width="9" style="108"/>
    <col min="8967" max="8967" width="9.125" style="108" customWidth="1"/>
    <col min="8968" max="8968" width="4.375" style="108" customWidth="1"/>
    <col min="8969" max="8969" width="12.125" style="108" customWidth="1"/>
    <col min="8970" max="9218" width="9" style="108"/>
    <col min="9219" max="9219" width="10.5" style="108" customWidth="1"/>
    <col min="9220" max="9222" width="9" style="108"/>
    <col min="9223" max="9223" width="9.125" style="108" customWidth="1"/>
    <col min="9224" max="9224" width="4.375" style="108" customWidth="1"/>
    <col min="9225" max="9225" width="12.125" style="108" customWidth="1"/>
    <col min="9226" max="9474" width="9" style="108"/>
    <col min="9475" max="9475" width="10.5" style="108" customWidth="1"/>
    <col min="9476" max="9478" width="9" style="108"/>
    <col min="9479" max="9479" width="9.125" style="108" customWidth="1"/>
    <col min="9480" max="9480" width="4.375" style="108" customWidth="1"/>
    <col min="9481" max="9481" width="12.125" style="108" customWidth="1"/>
    <col min="9482" max="9730" width="9" style="108"/>
    <col min="9731" max="9731" width="10.5" style="108" customWidth="1"/>
    <col min="9732" max="9734" width="9" style="108"/>
    <col min="9735" max="9735" width="9.125" style="108" customWidth="1"/>
    <col min="9736" max="9736" width="4.375" style="108" customWidth="1"/>
    <col min="9737" max="9737" width="12.125" style="108" customWidth="1"/>
    <col min="9738" max="9986" width="9" style="108"/>
    <col min="9987" max="9987" width="10.5" style="108" customWidth="1"/>
    <col min="9988" max="9990" width="9" style="108"/>
    <col min="9991" max="9991" width="9.125" style="108" customWidth="1"/>
    <col min="9992" max="9992" width="4.375" style="108" customWidth="1"/>
    <col min="9993" max="9993" width="12.125" style="108" customWidth="1"/>
    <col min="9994" max="10242" width="9" style="108"/>
    <col min="10243" max="10243" width="10.5" style="108" customWidth="1"/>
    <col min="10244" max="10246" width="9" style="108"/>
    <col min="10247" max="10247" width="9.125" style="108" customWidth="1"/>
    <col min="10248" max="10248" width="4.375" style="108" customWidth="1"/>
    <col min="10249" max="10249" width="12.125" style="108" customWidth="1"/>
    <col min="10250" max="10498" width="9" style="108"/>
    <col min="10499" max="10499" width="10.5" style="108" customWidth="1"/>
    <col min="10500" max="10502" width="9" style="108"/>
    <col min="10503" max="10503" width="9.125" style="108" customWidth="1"/>
    <col min="10504" max="10504" width="4.375" style="108" customWidth="1"/>
    <col min="10505" max="10505" width="12.125" style="108" customWidth="1"/>
    <col min="10506" max="10754" width="9" style="108"/>
    <col min="10755" max="10755" width="10.5" style="108" customWidth="1"/>
    <col min="10756" max="10758" width="9" style="108"/>
    <col min="10759" max="10759" width="9.125" style="108" customWidth="1"/>
    <col min="10760" max="10760" width="4.375" style="108" customWidth="1"/>
    <col min="10761" max="10761" width="12.125" style="108" customWidth="1"/>
    <col min="10762" max="11010" width="9" style="108"/>
    <col min="11011" max="11011" width="10.5" style="108" customWidth="1"/>
    <col min="11012" max="11014" width="9" style="108"/>
    <col min="11015" max="11015" width="9.125" style="108" customWidth="1"/>
    <col min="11016" max="11016" width="4.375" style="108" customWidth="1"/>
    <col min="11017" max="11017" width="12.125" style="108" customWidth="1"/>
    <col min="11018" max="11266" width="9" style="108"/>
    <col min="11267" max="11267" width="10.5" style="108" customWidth="1"/>
    <col min="11268" max="11270" width="9" style="108"/>
    <col min="11271" max="11271" width="9.125" style="108" customWidth="1"/>
    <col min="11272" max="11272" width="4.375" style="108" customWidth="1"/>
    <col min="11273" max="11273" width="12.125" style="108" customWidth="1"/>
    <col min="11274" max="11522" width="9" style="108"/>
    <col min="11523" max="11523" width="10.5" style="108" customWidth="1"/>
    <col min="11524" max="11526" width="9" style="108"/>
    <col min="11527" max="11527" width="9.125" style="108" customWidth="1"/>
    <col min="11528" max="11528" width="4.375" style="108" customWidth="1"/>
    <col min="11529" max="11529" width="12.125" style="108" customWidth="1"/>
    <col min="11530" max="11778" width="9" style="108"/>
    <col min="11779" max="11779" width="10.5" style="108" customWidth="1"/>
    <col min="11780" max="11782" width="9" style="108"/>
    <col min="11783" max="11783" width="9.125" style="108" customWidth="1"/>
    <col min="11784" max="11784" width="4.375" style="108" customWidth="1"/>
    <col min="11785" max="11785" width="12.125" style="108" customWidth="1"/>
    <col min="11786" max="12034" width="9" style="108"/>
    <col min="12035" max="12035" width="10.5" style="108" customWidth="1"/>
    <col min="12036" max="12038" width="9" style="108"/>
    <col min="12039" max="12039" width="9.125" style="108" customWidth="1"/>
    <col min="12040" max="12040" width="4.375" style="108" customWidth="1"/>
    <col min="12041" max="12041" width="12.125" style="108" customWidth="1"/>
    <col min="12042" max="12290" width="9" style="108"/>
    <col min="12291" max="12291" width="10.5" style="108" customWidth="1"/>
    <col min="12292" max="12294" width="9" style="108"/>
    <col min="12295" max="12295" width="9.125" style="108" customWidth="1"/>
    <col min="12296" max="12296" width="4.375" style="108" customWidth="1"/>
    <col min="12297" max="12297" width="12.125" style="108" customWidth="1"/>
    <col min="12298" max="12546" width="9" style="108"/>
    <col min="12547" max="12547" width="10.5" style="108" customWidth="1"/>
    <col min="12548" max="12550" width="9" style="108"/>
    <col min="12551" max="12551" width="9.125" style="108" customWidth="1"/>
    <col min="12552" max="12552" width="4.375" style="108" customWidth="1"/>
    <col min="12553" max="12553" width="12.125" style="108" customWidth="1"/>
    <col min="12554" max="12802" width="9" style="108"/>
    <col min="12803" max="12803" width="10.5" style="108" customWidth="1"/>
    <col min="12804" max="12806" width="9" style="108"/>
    <col min="12807" max="12807" width="9.125" style="108" customWidth="1"/>
    <col min="12808" max="12808" width="4.375" style="108" customWidth="1"/>
    <col min="12809" max="12809" width="12.125" style="108" customWidth="1"/>
    <col min="12810" max="13058" width="9" style="108"/>
    <col min="13059" max="13059" width="10.5" style="108" customWidth="1"/>
    <col min="13060" max="13062" width="9" style="108"/>
    <col min="13063" max="13063" width="9.125" style="108" customWidth="1"/>
    <col min="13064" max="13064" width="4.375" style="108" customWidth="1"/>
    <col min="13065" max="13065" width="12.125" style="108" customWidth="1"/>
    <col min="13066" max="13314" width="9" style="108"/>
    <col min="13315" max="13315" width="10.5" style="108" customWidth="1"/>
    <col min="13316" max="13318" width="9" style="108"/>
    <col min="13319" max="13319" width="9.125" style="108" customWidth="1"/>
    <col min="13320" max="13320" width="4.375" style="108" customWidth="1"/>
    <col min="13321" max="13321" width="12.125" style="108" customWidth="1"/>
    <col min="13322" max="13570" width="9" style="108"/>
    <col min="13571" max="13571" width="10.5" style="108" customWidth="1"/>
    <col min="13572" max="13574" width="9" style="108"/>
    <col min="13575" max="13575" width="9.125" style="108" customWidth="1"/>
    <col min="13576" max="13576" width="4.375" style="108" customWidth="1"/>
    <col min="13577" max="13577" width="12.125" style="108" customWidth="1"/>
    <col min="13578" max="13826" width="9" style="108"/>
    <col min="13827" max="13827" width="10.5" style="108" customWidth="1"/>
    <col min="13828" max="13830" width="9" style="108"/>
    <col min="13831" max="13831" width="9.125" style="108" customWidth="1"/>
    <col min="13832" max="13832" width="4.375" style="108" customWidth="1"/>
    <col min="13833" max="13833" width="12.125" style="108" customWidth="1"/>
    <col min="13834" max="14082" width="9" style="108"/>
    <col min="14083" max="14083" width="10.5" style="108" customWidth="1"/>
    <col min="14084" max="14086" width="9" style="108"/>
    <col min="14087" max="14087" width="9.125" style="108" customWidth="1"/>
    <col min="14088" max="14088" width="4.375" style="108" customWidth="1"/>
    <col min="14089" max="14089" width="12.125" style="108" customWidth="1"/>
    <col min="14090" max="14338" width="9" style="108"/>
    <col min="14339" max="14339" width="10.5" style="108" customWidth="1"/>
    <col min="14340" max="14342" width="9" style="108"/>
    <col min="14343" max="14343" width="9.125" style="108" customWidth="1"/>
    <col min="14344" max="14344" width="4.375" style="108" customWidth="1"/>
    <col min="14345" max="14345" width="12.125" style="108" customWidth="1"/>
    <col min="14346" max="14594" width="9" style="108"/>
    <col min="14595" max="14595" width="10.5" style="108" customWidth="1"/>
    <col min="14596" max="14598" width="9" style="108"/>
    <col min="14599" max="14599" width="9.125" style="108" customWidth="1"/>
    <col min="14600" max="14600" width="4.375" style="108" customWidth="1"/>
    <col min="14601" max="14601" width="12.125" style="108" customWidth="1"/>
    <col min="14602" max="14850" width="9" style="108"/>
    <col min="14851" max="14851" width="10.5" style="108" customWidth="1"/>
    <col min="14852" max="14854" width="9" style="108"/>
    <col min="14855" max="14855" width="9.125" style="108" customWidth="1"/>
    <col min="14856" max="14856" width="4.375" style="108" customWidth="1"/>
    <col min="14857" max="14857" width="12.125" style="108" customWidth="1"/>
    <col min="14858" max="15106" width="9" style="108"/>
    <col min="15107" max="15107" width="10.5" style="108" customWidth="1"/>
    <col min="15108" max="15110" width="9" style="108"/>
    <col min="15111" max="15111" width="9.125" style="108" customWidth="1"/>
    <col min="15112" max="15112" width="4.375" style="108" customWidth="1"/>
    <col min="15113" max="15113" width="12.125" style="108" customWidth="1"/>
    <col min="15114" max="15362" width="9" style="108"/>
    <col min="15363" max="15363" width="10.5" style="108" customWidth="1"/>
    <col min="15364" max="15366" width="9" style="108"/>
    <col min="15367" max="15367" width="9.125" style="108" customWidth="1"/>
    <col min="15368" max="15368" width="4.375" style="108" customWidth="1"/>
    <col min="15369" max="15369" width="12.125" style="108" customWidth="1"/>
    <col min="15370" max="15618" width="9" style="108"/>
    <col min="15619" max="15619" width="10.5" style="108" customWidth="1"/>
    <col min="15620" max="15622" width="9" style="108"/>
    <col min="15623" max="15623" width="9.125" style="108" customWidth="1"/>
    <col min="15624" max="15624" width="4.375" style="108" customWidth="1"/>
    <col min="15625" max="15625" width="12.125" style="108" customWidth="1"/>
    <col min="15626" max="15874" width="9" style="108"/>
    <col min="15875" max="15875" width="10.5" style="108" customWidth="1"/>
    <col min="15876" max="15878" width="9" style="108"/>
    <col min="15879" max="15879" width="9.125" style="108" customWidth="1"/>
    <col min="15880" max="15880" width="4.375" style="108" customWidth="1"/>
    <col min="15881" max="15881" width="12.125" style="108" customWidth="1"/>
    <col min="15882" max="16130" width="9" style="108"/>
    <col min="16131" max="16131" width="10.5" style="108" customWidth="1"/>
    <col min="16132" max="16134" width="9" style="108"/>
    <col min="16135" max="16135" width="9.125" style="108" customWidth="1"/>
    <col min="16136" max="16136" width="4.375" style="108" customWidth="1"/>
    <col min="16137" max="16137" width="12.125" style="108" customWidth="1"/>
    <col min="16138" max="16384" width="9" style="108"/>
  </cols>
  <sheetData>
    <row r="1" spans="1:10" ht="20.25" customHeight="1">
      <c r="A1" s="310" t="s">
        <v>48</v>
      </c>
      <c r="B1" s="310"/>
      <c r="C1" s="310"/>
      <c r="D1" s="310"/>
      <c r="E1" s="310"/>
      <c r="F1" s="310"/>
      <c r="G1" s="310"/>
      <c r="H1" s="310"/>
    </row>
    <row r="2" spans="1:10" ht="30" customHeight="1">
      <c r="A2" s="310" t="s">
        <v>49</v>
      </c>
      <c r="B2" s="310"/>
      <c r="C2" s="310"/>
      <c r="D2" s="311" t="s">
        <v>50</v>
      </c>
      <c r="E2" s="311"/>
      <c r="F2" s="311"/>
      <c r="G2" s="311"/>
      <c r="H2" s="311"/>
      <c r="I2" s="109"/>
    </row>
    <row r="3" spans="1:10" ht="14.25" customHeight="1">
      <c r="A3" s="307">
        <v>2013</v>
      </c>
      <c r="B3" s="307"/>
      <c r="C3" s="307"/>
      <c r="D3" s="308">
        <f>TablesER!I18</f>
        <v>19769.838523480004</v>
      </c>
      <c r="E3" s="309"/>
      <c r="F3" s="309"/>
      <c r="G3" s="309"/>
      <c r="H3" s="309"/>
      <c r="J3" s="200"/>
    </row>
    <row r="4" spans="1:10" ht="14.25" customHeight="1">
      <c r="A4" s="307">
        <v>2014</v>
      </c>
      <c r="B4" s="307"/>
      <c r="C4" s="307"/>
      <c r="D4" s="308">
        <f>TablesER!I19</f>
        <v>21686.156558160004</v>
      </c>
      <c r="E4" s="309"/>
      <c r="F4" s="309"/>
      <c r="G4" s="309"/>
      <c r="H4" s="309"/>
      <c r="J4" s="200"/>
    </row>
    <row r="5" spans="1:10" ht="14.25" customHeight="1">
      <c r="A5" s="307">
        <v>2015</v>
      </c>
      <c r="B5" s="307"/>
      <c r="C5" s="307"/>
      <c r="D5" s="308">
        <f>TablesER!I20</f>
        <v>23602.474592840001</v>
      </c>
      <c r="E5" s="309"/>
      <c r="F5" s="309"/>
      <c r="G5" s="309"/>
      <c r="H5" s="309"/>
      <c r="J5" s="200"/>
    </row>
    <row r="6" spans="1:10" ht="14.25" customHeight="1">
      <c r="A6" s="307">
        <v>2016</v>
      </c>
      <c r="B6" s="307"/>
      <c r="C6" s="307"/>
      <c r="D6" s="308">
        <f>TablesER!I21</f>
        <v>25518.792627519997</v>
      </c>
      <c r="E6" s="309"/>
      <c r="F6" s="309"/>
      <c r="G6" s="309"/>
      <c r="H6" s="309"/>
      <c r="J6" s="200"/>
    </row>
    <row r="7" spans="1:10" ht="14.25" customHeight="1">
      <c r="A7" s="307">
        <v>2017</v>
      </c>
      <c r="B7" s="307"/>
      <c r="C7" s="307"/>
      <c r="D7" s="308">
        <f>TablesER!I22</f>
        <v>25518.792627519997</v>
      </c>
      <c r="E7" s="309"/>
      <c r="F7" s="309"/>
      <c r="G7" s="309"/>
      <c r="H7" s="309"/>
      <c r="J7" s="200"/>
    </row>
    <row r="8" spans="1:10" ht="14.25" customHeight="1">
      <c r="A8" s="307">
        <v>2018</v>
      </c>
      <c r="B8" s="307"/>
      <c r="C8" s="307"/>
      <c r="D8" s="308">
        <f>TablesER!I23</f>
        <v>25518.792627519997</v>
      </c>
      <c r="E8" s="309"/>
      <c r="F8" s="309"/>
      <c r="G8" s="309"/>
      <c r="H8" s="309"/>
      <c r="J8" s="200"/>
    </row>
    <row r="9" spans="1:10" ht="14.25" customHeight="1">
      <c r="A9" s="307">
        <v>2019</v>
      </c>
      <c r="B9" s="307"/>
      <c r="C9" s="307"/>
      <c r="D9" s="308">
        <f>TablesER!I23</f>
        <v>25518.792627519997</v>
      </c>
      <c r="E9" s="309"/>
      <c r="F9" s="309"/>
      <c r="G9" s="309"/>
      <c r="H9" s="309"/>
      <c r="J9" s="200"/>
    </row>
    <row r="10" spans="1:10" ht="14.25" customHeight="1">
      <c r="A10" s="307">
        <v>2020</v>
      </c>
      <c r="B10" s="307"/>
      <c r="C10" s="307"/>
      <c r="D10" s="308">
        <f>TablesER!I23</f>
        <v>25518.792627519997</v>
      </c>
      <c r="E10" s="309"/>
      <c r="F10" s="309"/>
      <c r="G10" s="309"/>
      <c r="H10" s="309"/>
      <c r="J10" s="200"/>
    </row>
    <row r="11" spans="1:10" ht="14.25" customHeight="1">
      <c r="A11" s="307">
        <v>2021</v>
      </c>
      <c r="B11" s="307"/>
      <c r="C11" s="307"/>
      <c r="D11" s="308">
        <f>TablesER!I23</f>
        <v>25518.792627519997</v>
      </c>
      <c r="E11" s="309"/>
      <c r="F11" s="309"/>
      <c r="G11" s="309"/>
      <c r="H11" s="309"/>
      <c r="J11" s="200"/>
    </row>
    <row r="12" spans="1:10" ht="14.25" customHeight="1">
      <c r="A12" s="307">
        <v>2022</v>
      </c>
      <c r="B12" s="307"/>
      <c r="C12" s="307"/>
      <c r="D12" s="308">
        <f>TablesER!I27</f>
        <v>25518.792627519997</v>
      </c>
      <c r="E12" s="309"/>
      <c r="F12" s="309"/>
      <c r="G12" s="309"/>
      <c r="H12" s="309"/>
      <c r="J12" s="200"/>
    </row>
    <row r="13" spans="1:10" ht="27.75" customHeight="1">
      <c r="A13" s="313" t="s">
        <v>51</v>
      </c>
      <c r="B13" s="313"/>
      <c r="C13" s="313"/>
      <c r="D13" s="308">
        <f>SUM(D3:H12)</f>
        <v>243690.01806711993</v>
      </c>
      <c r="E13" s="309"/>
      <c r="F13" s="309"/>
      <c r="G13" s="309"/>
      <c r="H13" s="309"/>
    </row>
    <row r="14" spans="1:10" ht="18.75" customHeight="1">
      <c r="A14" s="312" t="s">
        <v>52</v>
      </c>
      <c r="B14" s="312"/>
      <c r="C14" s="312"/>
      <c r="D14" s="309">
        <f>COUNTA(A3:C12)</f>
        <v>10</v>
      </c>
      <c r="E14" s="309"/>
      <c r="F14" s="309"/>
      <c r="G14" s="309"/>
      <c r="H14" s="309"/>
    </row>
    <row r="15" spans="1:10" ht="43.5" customHeight="1">
      <c r="A15" s="313" t="s">
        <v>53</v>
      </c>
      <c r="B15" s="313"/>
      <c r="C15" s="313"/>
      <c r="D15" s="314">
        <f>D13/D14</f>
        <v>24369.001806711993</v>
      </c>
      <c r="E15" s="314"/>
      <c r="F15" s="314"/>
      <c r="G15" s="314"/>
      <c r="H15" s="314"/>
    </row>
  </sheetData>
  <sheetProtection formatCells="0" formatColumns="0" formatRows="0"/>
  <protectedRanges>
    <protectedRange sqref="A3:C12" name="Range2"/>
  </protectedRanges>
  <mergeCells count="29">
    <mergeCell ref="A14:C14"/>
    <mergeCell ref="D14:H14"/>
    <mergeCell ref="A15:C15"/>
    <mergeCell ref="D15:H15"/>
    <mergeCell ref="A10:C10"/>
    <mergeCell ref="D10:H10"/>
    <mergeCell ref="A11:C11"/>
    <mergeCell ref="D11:H11"/>
    <mergeCell ref="A13:C13"/>
    <mergeCell ref="D13:H13"/>
    <mergeCell ref="A12:C12"/>
    <mergeCell ref="D12:H12"/>
    <mergeCell ref="A7:C7"/>
    <mergeCell ref="D7:H7"/>
    <mergeCell ref="A8:C8"/>
    <mergeCell ref="D8:H8"/>
    <mergeCell ref="A9:C9"/>
    <mergeCell ref="D9:H9"/>
    <mergeCell ref="A4:C4"/>
    <mergeCell ref="D4:H4"/>
    <mergeCell ref="A5:C5"/>
    <mergeCell ref="D5:H5"/>
    <mergeCell ref="A6:C6"/>
    <mergeCell ref="D6:H6"/>
    <mergeCell ref="A3:C3"/>
    <mergeCell ref="D3:H3"/>
    <mergeCell ref="A1:H1"/>
    <mergeCell ref="A2:C2"/>
    <mergeCell ref="D2:H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11 day Sampling</vt:lpstr>
      <vt:lpstr>FFB</vt:lpstr>
      <vt:lpstr>BEs</vt:lpstr>
      <vt:lpstr>PEs</vt:lpstr>
      <vt:lpstr>PEypower</vt:lpstr>
      <vt:lpstr>Tables BL</vt:lpstr>
      <vt:lpstr>Tables PE</vt:lpstr>
      <vt:lpstr>TablesER</vt:lpstr>
      <vt:lpstr>Table A.4.3</vt:lpstr>
      <vt:lpstr>BEs!Print_Titles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</cp:lastModifiedBy>
  <cp:lastPrinted>2010-08-23T06:56:31Z</cp:lastPrinted>
  <dcterms:created xsi:type="dcterms:W3CDTF">2008-04-16T05:13:52Z</dcterms:created>
  <dcterms:modified xsi:type="dcterms:W3CDTF">2012-12-24T05:14:39Z</dcterms:modified>
</cp:coreProperties>
</file>