
<file path=[Content_Types].xml><?xml version="1.0" encoding="utf-8"?>
<Types xmlns="http://schemas.openxmlformats.org/package/2006/content-types">
  <Default Extension="xml" ContentType="application/xml"/>
  <Default Extension="docx" ContentType="application/vnd.openxmlformats-officedocument.wordprocessingml.document"/>
  <Default Extension="bin" ContentType="application/vnd.openxmlformats-officedocument.oleObject"/>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117"/>
  <workbookPr showInkAnnotation="0" autoCompressPictures="0"/>
  <bookViews>
    <workbookView xWindow="0" yWindow="0" windowWidth="30780" windowHeight="20600" tabRatio="717" activeTab="3"/>
  </bookViews>
  <sheets>
    <sheet name="Data" sheetId="1" r:id="rId1"/>
    <sheet name="Baseline emissions" sheetId="6" r:id="rId2"/>
    <sheet name="Project emissions" sheetId="8" r:id="rId3"/>
    <sheet name="Emission reductions" sheetId="7"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29" i="7" l="1"/>
  <c r="C29" i="7"/>
  <c r="B29" i="7"/>
  <c r="C20" i="7"/>
  <c r="C21" i="7"/>
  <c r="C22" i="7"/>
  <c r="C23" i="7"/>
  <c r="C24" i="7"/>
  <c r="C25" i="7"/>
  <c r="C26" i="7"/>
  <c r="C19" i="7"/>
  <c r="B20" i="7"/>
  <c r="B21" i="7"/>
  <c r="B22" i="7"/>
  <c r="B23" i="7"/>
  <c r="B24" i="7"/>
  <c r="B25" i="7"/>
  <c r="B26" i="7"/>
  <c r="B19" i="7"/>
  <c r="E19" i="7"/>
  <c r="E20" i="7"/>
  <c r="E21" i="7"/>
  <c r="E22" i="7"/>
  <c r="E23" i="7"/>
  <c r="E24" i="7"/>
  <c r="E25" i="7"/>
  <c r="E26" i="7"/>
  <c r="D29" i="7"/>
  <c r="C27" i="7"/>
  <c r="B27" i="7"/>
  <c r="E27" i="7"/>
  <c r="D27" i="7"/>
  <c r="D19" i="7"/>
  <c r="D20" i="7"/>
  <c r="D21" i="7"/>
  <c r="D22" i="7"/>
  <c r="D23" i="7"/>
  <c r="D24" i="7"/>
  <c r="D25" i="7"/>
  <c r="D26" i="7"/>
  <c r="D6" i="8"/>
  <c r="D11" i="8"/>
  <c r="D12" i="8"/>
  <c r="D13" i="8"/>
  <c r="D14" i="8"/>
  <c r="D15" i="8"/>
  <c r="D16" i="8"/>
  <c r="D17" i="8"/>
  <c r="D18" i="8"/>
  <c r="D19" i="8"/>
  <c r="D20" i="8"/>
  <c r="D21" i="8"/>
  <c r="D22" i="8"/>
  <c r="D23" i="8"/>
  <c r="C23" i="8"/>
  <c r="J17" i="1"/>
  <c r="D14" i="6"/>
  <c r="D15" i="6"/>
  <c r="D16" i="6"/>
  <c r="G16" i="1"/>
  <c r="H16" i="1"/>
  <c r="I16" i="1"/>
  <c r="F16" i="1"/>
  <c r="F15" i="1"/>
  <c r="F14" i="1"/>
  <c r="F13" i="1"/>
  <c r="F12" i="1"/>
  <c r="F11" i="1"/>
  <c r="F10" i="1"/>
  <c r="F9" i="1"/>
  <c r="F8" i="1"/>
  <c r="F7" i="1"/>
  <c r="F6" i="1"/>
  <c r="F5" i="1"/>
  <c r="F4" i="1"/>
  <c r="D22" i="6"/>
  <c r="D4" i="8"/>
  <c r="B11" i="7"/>
  <c r="B6" i="7"/>
  <c r="B7" i="7"/>
  <c r="B8" i="7"/>
  <c r="B9" i="7"/>
  <c r="B10" i="7"/>
  <c r="B5" i="7"/>
  <c r="B4" i="7"/>
  <c r="A15" i="1"/>
  <c r="D23" i="6"/>
  <c r="D21" i="6"/>
  <c r="D8" i="6"/>
  <c r="D13" i="6"/>
  <c r="D7" i="6"/>
  <c r="D6" i="6"/>
  <c r="C11" i="7"/>
  <c r="C4" i="7"/>
  <c r="D30" i="8"/>
  <c r="C5" i="7"/>
  <c r="C6" i="7"/>
  <c r="D6" i="7"/>
  <c r="C7" i="7"/>
  <c r="D7" i="7"/>
  <c r="C8" i="7"/>
  <c r="D8" i="7"/>
  <c r="C9" i="7"/>
  <c r="D9" i="7"/>
  <c r="C10" i="7"/>
  <c r="D10" i="7"/>
  <c r="D11" i="7"/>
  <c r="B12" i="7"/>
  <c r="D12" i="7"/>
  <c r="E4" i="7"/>
  <c r="E5" i="7"/>
  <c r="E6" i="7"/>
  <c r="E7" i="7"/>
  <c r="E8" i="7"/>
  <c r="E9" i="7"/>
  <c r="E10" i="7"/>
  <c r="E11" i="7"/>
  <c r="E12" i="7"/>
  <c r="C12" i="7"/>
</calcChain>
</file>

<file path=xl/sharedStrings.xml><?xml version="1.0" encoding="utf-8"?>
<sst xmlns="http://schemas.openxmlformats.org/spreadsheetml/2006/main" count="173" uniqueCount="113">
  <si>
    <t>Parameter</t>
  </si>
  <si>
    <t>Description</t>
  </si>
  <si>
    <t>Unit</t>
  </si>
  <si>
    <t>Value</t>
  </si>
  <si>
    <t>Reference</t>
  </si>
  <si>
    <t>tCO2</t>
  </si>
  <si>
    <t>MWh</t>
  </si>
  <si>
    <t xml:space="preserve">Quantity of net electricity displaced as a result of the implementation of the CDM project activity in year y </t>
  </si>
  <si>
    <t xml:space="preserve">Emission factor </t>
  </si>
  <si>
    <t>tCO2/MWh</t>
  </si>
  <si>
    <t>OM</t>
  </si>
  <si>
    <t>BM</t>
  </si>
  <si>
    <t>Calculated</t>
  </si>
  <si>
    <t>f</t>
  </si>
  <si>
    <t>Energy generation</t>
  </si>
  <si>
    <t>October 2011</t>
  </si>
  <si>
    <t>September 2018</t>
  </si>
  <si>
    <r>
      <t>BE</t>
    </r>
    <r>
      <rPr>
        <sz val="9"/>
        <color theme="1"/>
        <rFont val="Times"/>
      </rPr>
      <t>y</t>
    </r>
  </si>
  <si>
    <r>
      <t xml:space="preserve">Baseline emissions in year </t>
    </r>
    <r>
      <rPr>
        <i/>
        <sz val="11"/>
        <color theme="1"/>
        <rFont val="Times"/>
      </rPr>
      <t xml:space="preserve">y </t>
    </r>
  </si>
  <si>
    <r>
      <t>EG</t>
    </r>
    <r>
      <rPr>
        <sz val="9"/>
        <color theme="1"/>
        <rFont val="Times"/>
      </rPr>
      <t>BL</t>
    </r>
  </si>
  <si>
    <r>
      <t>EF</t>
    </r>
    <r>
      <rPr>
        <sz val="8"/>
        <color theme="1"/>
        <rFont val="Times"/>
      </rPr>
      <t>CO2.y</t>
    </r>
  </si>
  <si>
    <t>Quantity of electricity consumed by the project shredders in the year y.</t>
  </si>
  <si>
    <t>Quantity of electricity consumed by the project plant in the year y.</t>
  </si>
  <si>
    <t>Quantity of electricity generated by the project activity in the year y.</t>
  </si>
  <si>
    <r>
      <t xml:space="preserve">EG </t>
    </r>
    <r>
      <rPr>
        <sz val="8"/>
        <color theme="1"/>
        <rFont val="Times"/>
      </rPr>
      <t xml:space="preserve">gross </t>
    </r>
  </si>
  <si>
    <r>
      <t>EG</t>
    </r>
    <r>
      <rPr>
        <sz val="9"/>
        <color theme="1"/>
        <rFont val="Times"/>
      </rPr>
      <t>BL,y</t>
    </r>
  </si>
  <si>
    <r>
      <t xml:space="preserve">EF </t>
    </r>
    <r>
      <rPr>
        <sz val="9"/>
        <color theme="1"/>
        <rFont val="Times"/>
      </rPr>
      <t xml:space="preserve">CO2,y = </t>
    </r>
    <r>
      <rPr>
        <sz val="11"/>
        <color theme="1"/>
        <rFont val="Times"/>
      </rPr>
      <t xml:space="preserve">EF </t>
    </r>
    <r>
      <rPr>
        <sz val="9"/>
        <color theme="1"/>
        <rFont val="Times"/>
      </rPr>
      <t>grid,CM,y</t>
    </r>
  </si>
  <si>
    <r>
      <t xml:space="preserve">EF </t>
    </r>
    <r>
      <rPr>
        <sz val="9"/>
        <color theme="1"/>
        <rFont val="Times"/>
      </rPr>
      <t>grid,BM,y</t>
    </r>
  </si>
  <si>
    <r>
      <t xml:space="preserve">EF </t>
    </r>
    <r>
      <rPr>
        <sz val="9"/>
        <color theme="1"/>
        <rFont val="Times"/>
      </rPr>
      <t>grid,OM,y</t>
    </r>
  </si>
  <si>
    <r>
      <t>Combined margin CO</t>
    </r>
    <r>
      <rPr>
        <vertAlign val="subscript"/>
        <sz val="10"/>
        <color theme="1"/>
        <rFont val="Times New Roman"/>
      </rPr>
      <t>2</t>
    </r>
    <r>
      <rPr>
        <sz val="10"/>
        <color theme="1"/>
        <rFont val="Times New Roman"/>
      </rPr>
      <t xml:space="preserve"> emission factor in year y </t>
    </r>
  </si>
  <si>
    <r>
      <t>Build margin CO</t>
    </r>
    <r>
      <rPr>
        <vertAlign val="subscript"/>
        <sz val="10"/>
        <color theme="1"/>
        <rFont val="Times New Roman"/>
      </rPr>
      <t>2</t>
    </r>
    <r>
      <rPr>
        <sz val="10"/>
        <color theme="1"/>
        <rFont val="Times New Roman"/>
      </rPr>
      <t xml:space="preserve"> emission factor in year y </t>
    </r>
  </si>
  <si>
    <r>
      <t>tCO</t>
    </r>
    <r>
      <rPr>
        <vertAlign val="subscript"/>
        <sz val="10"/>
        <color theme="1"/>
        <rFont val="Times New Roman"/>
      </rPr>
      <t>2</t>
    </r>
    <r>
      <rPr>
        <sz val="10"/>
        <color theme="1"/>
        <rFont val="Times New Roman"/>
      </rPr>
      <t>/MWh</t>
    </r>
  </si>
  <si>
    <r>
      <t>Operating margin CO</t>
    </r>
    <r>
      <rPr>
        <vertAlign val="subscript"/>
        <sz val="10"/>
        <color theme="1"/>
        <rFont val="Times New Roman"/>
      </rPr>
      <t>2</t>
    </r>
    <r>
      <rPr>
        <sz val="10"/>
        <color theme="1"/>
        <rFont val="Times New Roman"/>
      </rPr>
      <t xml:space="preserve"> emission factor in year y </t>
    </r>
  </si>
  <si>
    <t xml:space="preserve">Weighting of operating margin emissions factor </t>
  </si>
  <si>
    <t xml:space="preserve">Weighting of build margin emissions factor </t>
  </si>
  <si>
    <t>“Tool to calculate the emission factor for an electricity system”/version 2.2.1</t>
  </si>
  <si>
    <t>%</t>
  </si>
  <si>
    <r>
      <t>W</t>
    </r>
    <r>
      <rPr>
        <sz val="9"/>
        <color theme="1"/>
        <rFont val="Times"/>
      </rPr>
      <t>OM</t>
    </r>
  </si>
  <si>
    <r>
      <t>W</t>
    </r>
    <r>
      <rPr>
        <sz val="9"/>
        <color theme="1"/>
        <rFont val="Times"/>
      </rPr>
      <t>BM</t>
    </r>
  </si>
  <si>
    <t>calculated</t>
  </si>
  <si>
    <t>Estimation of project activity emissions (tonnes of CO2e)</t>
  </si>
  <si>
    <t>Estimation of baseline emissions (tonnes of CO2e)</t>
  </si>
  <si>
    <t>Estimation of leakage (tonnes of CO2e)</t>
  </si>
  <si>
    <t>Estimation of overall emission reductions (tonnes of CO2e)</t>
  </si>
  <si>
    <t>Total (tonnes of CO2e)</t>
  </si>
  <si>
    <r>
      <t>EC</t>
    </r>
    <r>
      <rPr>
        <sz val="9"/>
        <color theme="1"/>
        <rFont val="Times"/>
      </rPr>
      <t>Plant</t>
    </r>
  </si>
  <si>
    <r>
      <t>PE</t>
    </r>
    <r>
      <rPr>
        <i/>
        <vertAlign val="subscript"/>
        <sz val="11"/>
        <color rgb="FF000000"/>
        <rFont val="Times New Roman"/>
      </rPr>
      <t xml:space="preserve">TR,m  </t>
    </r>
  </si>
  <si>
    <r>
      <t>D</t>
    </r>
    <r>
      <rPr>
        <i/>
        <vertAlign val="subscript"/>
        <sz val="11"/>
        <color rgb="FF000000"/>
        <rFont val="Times New Roman"/>
      </rPr>
      <t>f,m</t>
    </r>
  </si>
  <si>
    <r>
      <t>FR</t>
    </r>
    <r>
      <rPr>
        <i/>
        <vertAlign val="subscript"/>
        <sz val="11"/>
        <color rgb="FF000000"/>
        <rFont val="Times New Roman"/>
      </rPr>
      <t xml:space="preserve">f,m </t>
    </r>
  </si>
  <si>
    <r>
      <t>EF</t>
    </r>
    <r>
      <rPr>
        <i/>
        <vertAlign val="subscript"/>
        <sz val="11"/>
        <color rgb="FF000000"/>
        <rFont val="Times New Roman"/>
      </rPr>
      <t xml:space="preserve">CO2,f </t>
    </r>
  </si>
  <si>
    <r>
      <t xml:space="preserve"> Freight transportation activities conducted in the project activity in monitoring period </t>
    </r>
    <r>
      <rPr>
        <i/>
        <sz val="11"/>
        <color rgb="FF000000"/>
        <rFont val="Times New Roman"/>
      </rPr>
      <t>m</t>
    </r>
    <r>
      <rPr>
        <sz val="11"/>
        <color rgb="FF000000"/>
        <rFont val="Times New Roman"/>
      </rPr>
      <t>.</t>
    </r>
  </si>
  <si>
    <r>
      <t xml:space="preserve">Project emissions from road transportation of freight monitoring period </t>
    </r>
    <r>
      <rPr>
        <i/>
        <sz val="11"/>
        <color rgb="FF000000"/>
        <rFont val="Times New Roman"/>
      </rPr>
      <t xml:space="preserve">m </t>
    </r>
  </si>
  <si>
    <r>
      <t xml:space="preserve">Return trip road distance between the origin and destination of freight transportation activity f in monitoring period </t>
    </r>
    <r>
      <rPr>
        <i/>
        <sz val="11"/>
        <color rgb="FF000000"/>
        <rFont val="Times New Roman"/>
      </rPr>
      <t>m</t>
    </r>
    <r>
      <rPr>
        <sz val="11"/>
        <color rgb="FF000000"/>
        <rFont val="Times New Roman"/>
      </rPr>
      <t xml:space="preserve"> </t>
    </r>
  </si>
  <si>
    <t>km</t>
  </si>
  <si>
    <r>
      <t xml:space="preserve">Total mass of freight transported in freight transportation activity f in monitoring period </t>
    </r>
    <r>
      <rPr>
        <i/>
        <sz val="11"/>
        <color rgb="FF000000"/>
        <rFont val="Times New Roman"/>
      </rPr>
      <t>m</t>
    </r>
    <r>
      <rPr>
        <sz val="11"/>
        <color rgb="FF000000"/>
        <rFont val="Times New Roman"/>
      </rPr>
      <t xml:space="preserve"> </t>
    </r>
  </si>
  <si>
    <t>t</t>
  </si>
  <si>
    <t xml:space="preserve">Default CO2 emission factor for freight transportation activity f </t>
  </si>
  <si>
    <t>g CO2/t.km</t>
  </si>
  <si>
    <t>BIOMASS TRANSPORT EMISSIONS</t>
  </si>
  <si>
    <t>ELECTRICITY CONSUMPTION EMISSIONS</t>
  </si>
  <si>
    <t xml:space="preserve">“Project and leakage emissions from road transportation of freight”/version01.0.0 </t>
  </si>
  <si>
    <r>
      <t>PE</t>
    </r>
    <r>
      <rPr>
        <i/>
        <vertAlign val="subscript"/>
        <sz val="11"/>
        <color rgb="FF000000"/>
        <rFont val="Times New Roman"/>
      </rPr>
      <t>EC,y</t>
    </r>
  </si>
  <si>
    <r>
      <t>EC</t>
    </r>
    <r>
      <rPr>
        <i/>
        <vertAlign val="subscript"/>
        <sz val="11"/>
        <color rgb="FF000000"/>
        <rFont val="Times New Roman"/>
      </rPr>
      <t>PJ,j,y</t>
    </r>
  </si>
  <si>
    <r>
      <t>EF</t>
    </r>
    <r>
      <rPr>
        <i/>
        <vertAlign val="subscript"/>
        <sz val="11"/>
        <color rgb="FF000000"/>
        <rFont val="Times New Roman"/>
      </rPr>
      <t xml:space="preserve">EL,j,y </t>
    </r>
  </si>
  <si>
    <r>
      <t>TDL</t>
    </r>
    <r>
      <rPr>
        <i/>
        <vertAlign val="subscript"/>
        <sz val="11"/>
        <color rgb="FF000000"/>
        <rFont val="Times New Roman"/>
      </rPr>
      <t xml:space="preserve">j,y </t>
    </r>
  </si>
  <si>
    <t xml:space="preserve">Project emissions from electricity consumption in year y </t>
  </si>
  <si>
    <t xml:space="preserve">Quantity of electricity consumed by the project electricity consumption source j in year y   </t>
  </si>
  <si>
    <t xml:space="preserve">Emission factor for electricity generation for source j in year y </t>
  </si>
  <si>
    <t xml:space="preserve">Average technical transmission and distribution losses for providing electricity to source j  in year y </t>
  </si>
  <si>
    <t>“Tool to calculate baseline, project and/or leakage emissions from electricity consumption”/version 01</t>
  </si>
  <si>
    <t>Brazilian DNA, 2011</t>
  </si>
  <si>
    <t>Jan</t>
  </si>
  <si>
    <t>Mar</t>
  </si>
  <si>
    <t>Jun</t>
  </si>
  <si>
    <t>Jul</t>
  </si>
  <si>
    <t>Nov</t>
  </si>
  <si>
    <t>Feb</t>
  </si>
  <si>
    <t>Apr</t>
  </si>
  <si>
    <t>May</t>
  </si>
  <si>
    <t>Aug</t>
  </si>
  <si>
    <t>Sep</t>
  </si>
  <si>
    <t>Oct</t>
  </si>
  <si>
    <t>Dec</t>
  </si>
  <si>
    <t>Grid EFs - Brazilian DNA.</t>
  </si>
  <si>
    <t>http://www.mct.gov.br/index.php/content/view/333605.html#ancora</t>
  </si>
  <si>
    <t>Mês</t>
  </si>
  <si>
    <t>Eletricidade líquida gerada</t>
  </si>
  <si>
    <t>Eletricidade bruta gerada</t>
  </si>
  <si>
    <t>Consumo do gerador</t>
  </si>
  <si>
    <t>Eletricidade consumida pelo picador</t>
  </si>
  <si>
    <t>Period</t>
  </si>
  <si>
    <t>Net electricity generated</t>
  </si>
  <si>
    <t>Gross electricity generated</t>
  </si>
  <si>
    <t>Generator consumption</t>
  </si>
  <si>
    <t>Shredder consumption</t>
  </si>
  <si>
    <r>
      <t>E</t>
    </r>
    <r>
      <rPr>
        <vertAlign val="subscript"/>
        <sz val="9"/>
        <rFont val="Arial"/>
        <family val="2"/>
      </rPr>
      <t>NET</t>
    </r>
  </si>
  <si>
    <r>
      <t>E</t>
    </r>
    <r>
      <rPr>
        <vertAlign val="subscript"/>
        <sz val="9"/>
        <rFont val="Arial"/>
        <family val="2"/>
      </rPr>
      <t>GROSS</t>
    </r>
    <r>
      <rPr>
        <sz val="12"/>
        <color theme="1"/>
        <rFont val="Calibri"/>
        <family val="2"/>
        <scheme val="minor"/>
      </rPr>
      <t/>
    </r>
  </si>
  <si>
    <r>
      <t>E</t>
    </r>
    <r>
      <rPr>
        <vertAlign val="subscript"/>
        <sz val="9"/>
        <rFont val="Arial"/>
        <family val="2"/>
      </rPr>
      <t>GENERATOR</t>
    </r>
    <r>
      <rPr>
        <sz val="12"/>
        <color theme="1"/>
        <rFont val="Calibri"/>
        <family val="2"/>
        <scheme val="minor"/>
      </rPr>
      <t/>
    </r>
  </si>
  <si>
    <r>
      <t>E</t>
    </r>
    <r>
      <rPr>
        <vertAlign val="subscript"/>
        <sz val="9"/>
        <rFont val="Arial"/>
        <family val="2"/>
      </rPr>
      <t>SHREDDER</t>
    </r>
  </si>
  <si>
    <t>Value monitored during the last year (oct 2011 to sep 2012).</t>
  </si>
  <si>
    <r>
      <t>EC</t>
    </r>
    <r>
      <rPr>
        <sz val="9"/>
        <color theme="1"/>
        <rFont val="Times"/>
      </rPr>
      <t>shredder</t>
    </r>
  </si>
  <si>
    <t>Supplier</t>
  </si>
  <si>
    <r>
      <t>D</t>
    </r>
    <r>
      <rPr>
        <b/>
        <vertAlign val="subscript"/>
        <sz val="10"/>
        <rFont val="Arial"/>
      </rPr>
      <t>f,m</t>
    </r>
    <r>
      <rPr>
        <b/>
        <sz val="10"/>
        <rFont val="Arial"/>
        <family val="2"/>
      </rPr>
      <t xml:space="preserve"> = Round trip distance from the project plant (km)</t>
    </r>
  </si>
  <si>
    <r>
      <t>FR</t>
    </r>
    <r>
      <rPr>
        <b/>
        <vertAlign val="subscript"/>
        <sz val="10"/>
        <rFont val="Arial"/>
      </rPr>
      <t>f,m</t>
    </r>
    <r>
      <rPr>
        <b/>
        <sz val="10"/>
        <rFont val="Arial"/>
        <family val="2"/>
      </rPr>
      <t xml:space="preserve"> = Mass of freight (t)</t>
    </r>
  </si>
  <si>
    <r>
      <t>D</t>
    </r>
    <r>
      <rPr>
        <b/>
        <vertAlign val="subscript"/>
        <sz val="10"/>
        <rFont val="Arial"/>
      </rPr>
      <t>f,m</t>
    </r>
    <r>
      <rPr>
        <b/>
        <sz val="10"/>
        <rFont val="Arial"/>
        <family val="2"/>
      </rPr>
      <t xml:space="preserve"> x FR</t>
    </r>
    <r>
      <rPr>
        <b/>
        <vertAlign val="subscript"/>
        <sz val="10"/>
        <rFont val="Arial"/>
      </rPr>
      <t>f,m</t>
    </r>
    <r>
      <rPr>
        <b/>
        <sz val="10"/>
        <rFont val="Arial"/>
        <family val="2"/>
      </rPr>
      <t xml:space="preserve"> (t.km)</t>
    </r>
  </si>
  <si>
    <t>TOTAL</t>
  </si>
  <si>
    <t>-</t>
  </si>
  <si>
    <t>Oct 2011 - Sep 2012</t>
  </si>
  <si>
    <r>
      <t xml:space="preserve">For the second crediting period the baseline emissions of the electricity generation corresponds to the net electricity generation by the biomass plant multiplied by the grid emission factor. The net electricity generation is the difference between the gross electricity generation minus the electricity consumption of the plant and the shredders, and the grid emission factor is calculated as required by the </t>
    </r>
    <r>
      <rPr>
        <sz val="11"/>
        <color rgb="FF000000"/>
        <rFont val="Times New Roman"/>
      </rPr>
      <t xml:space="preserve">“Tool to calculate the emission factor for an electricity system” (Version 2.2.1). </t>
    </r>
  </si>
  <si>
    <t>Since project proponent expects to generate enough electricity to supply the plant and the shredders and to export electricity to the grid, project emissions attributed to electricity consumption are here neglected.</t>
  </si>
  <si>
    <t>The project proponent has contracted biomass suppliers distant from over 200 km from the plant (from October 2011 to September 2012), therefore project emissions attributed to biomass transportation regarding AMS-I.C requirements are here accounted.</t>
  </si>
  <si>
    <t>AFTER ROUNDING DECIMAL DIGITS</t>
  </si>
  <si>
    <t>Average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</si>
</sst>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0"/>
    <numFmt numFmtId="165" formatCode="_(* #,##0_);_(* \(#,##0\);_(* &quot;-&quot;??_);_(@_)"/>
    <numFmt numFmtId="166" formatCode="_(* #,##0.0000_);_(* \(#,##0.0000\);_(* &quot;-&quot;??_);_(@_)"/>
    <numFmt numFmtId="167" formatCode="[$-416]mmm\-yy;@"/>
  </numFmts>
  <fonts count="28"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sz val="11"/>
      <color theme="1"/>
      <name val="Times"/>
    </font>
    <font>
      <i/>
      <sz val="11"/>
      <color theme="1"/>
      <name val="Times"/>
    </font>
    <font>
      <sz val="11"/>
      <color theme="1"/>
      <name val="Times"/>
    </font>
    <font>
      <sz val="11"/>
      <color theme="1"/>
      <name val="Calibri"/>
      <family val="2"/>
      <scheme val="minor"/>
    </font>
    <font>
      <sz val="8"/>
      <name val="Calibri"/>
      <family val="2"/>
      <scheme val="minor"/>
    </font>
    <font>
      <sz val="12"/>
      <color theme="1"/>
      <name val="Times"/>
    </font>
    <font>
      <sz val="10"/>
      <color theme="1"/>
      <name val="Times New Roman"/>
    </font>
    <font>
      <sz val="8"/>
      <color theme="1"/>
      <name val="Times"/>
    </font>
    <font>
      <sz val="9"/>
      <color theme="1"/>
      <name val="Times"/>
    </font>
    <font>
      <vertAlign val="subscript"/>
      <sz val="10"/>
      <color theme="1"/>
      <name val="Times New Roman"/>
    </font>
    <font>
      <i/>
      <sz val="12"/>
      <color theme="1"/>
      <name val="Times"/>
    </font>
    <font>
      <sz val="11"/>
      <color theme="1"/>
      <name val="Times New Roman"/>
    </font>
    <font>
      <i/>
      <sz val="11"/>
      <color rgb="FF000000"/>
      <name val="Times New Roman"/>
    </font>
    <font>
      <i/>
      <vertAlign val="subscript"/>
      <sz val="11"/>
      <color rgb="FF000000"/>
      <name val="Times New Roman"/>
    </font>
    <font>
      <sz val="11"/>
      <color rgb="FF000000"/>
      <name val="Times New Roman"/>
    </font>
    <font>
      <sz val="8"/>
      <name val="Arial"/>
      <family val="2"/>
    </font>
    <font>
      <b/>
      <sz val="8"/>
      <name val="Arial"/>
      <family val="2"/>
    </font>
    <font>
      <sz val="9"/>
      <name val="Arial"/>
      <family val="2"/>
    </font>
    <font>
      <vertAlign val="subscript"/>
      <sz val="9"/>
      <name val="Arial"/>
      <family val="2"/>
    </font>
    <font>
      <b/>
      <sz val="10"/>
      <name val="Arial"/>
      <family val="2"/>
    </font>
    <font>
      <b/>
      <vertAlign val="subscript"/>
      <sz val="10"/>
      <name val="Arial"/>
    </font>
  </fonts>
  <fills count="9">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CCFFCC"/>
        <bgColor indexed="64"/>
      </patternFill>
    </fill>
    <fill>
      <patternFill patternType="solid">
        <fgColor rgb="FFBFBFBF"/>
        <bgColor rgb="FF000000"/>
      </patternFill>
    </fill>
    <fill>
      <patternFill patternType="solid">
        <fgColor theme="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55">
    <xf numFmtId="0" fontId="0" fillId="0" borderId="0"/>
    <xf numFmtId="43" fontId="3"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0" fillId="0" borderId="0"/>
    <xf numFmtId="0" fontId="2"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99">
    <xf numFmtId="0" fontId="0" fillId="0" borderId="0" xfId="0"/>
    <xf numFmtId="0" fontId="2" fillId="0" borderId="0" xfId="75"/>
    <xf numFmtId="0" fontId="9" fillId="0" borderId="1" xfId="0" applyFont="1" applyBorder="1" applyAlignment="1">
      <alignment wrapText="1"/>
    </xf>
    <xf numFmtId="0" fontId="0" fillId="0" borderId="1" xfId="75" applyFont="1" applyBorder="1"/>
    <xf numFmtId="0" fontId="9" fillId="0" borderId="1" xfId="0" applyFont="1" applyBorder="1"/>
    <xf numFmtId="165" fontId="9" fillId="0" borderId="1" xfId="1" applyNumberFormat="1" applyFont="1" applyBorder="1"/>
    <xf numFmtId="0" fontId="9" fillId="0" borderId="0" xfId="0" applyFont="1"/>
    <xf numFmtId="0" fontId="2" fillId="0" borderId="0" xfId="75" applyBorder="1"/>
    <xf numFmtId="0" fontId="12" fillId="0" borderId="0" xfId="75" applyFont="1" applyBorder="1"/>
    <xf numFmtId="0" fontId="12" fillId="0" borderId="1" xfId="75" applyFont="1" applyBorder="1"/>
    <xf numFmtId="0" fontId="7" fillId="3" borderId="1" xfId="75" applyFont="1" applyFill="1" applyBorder="1" applyAlignment="1">
      <alignment horizontal="center" vertical="center"/>
    </xf>
    <xf numFmtId="0" fontId="9" fillId="0" borderId="1" xfId="75" applyFont="1" applyBorder="1" applyAlignment="1">
      <alignment horizontal="center" vertical="center"/>
    </xf>
    <xf numFmtId="0" fontId="9" fillId="0" borderId="1" xfId="75" applyFont="1" applyBorder="1"/>
    <xf numFmtId="0" fontId="12" fillId="0" borderId="1" xfId="75" applyFont="1" applyBorder="1" applyAlignment="1">
      <alignment vertical="center"/>
    </xf>
    <xf numFmtId="0" fontId="9" fillId="0" borderId="1" xfId="0" applyFont="1" applyBorder="1" applyAlignment="1">
      <alignment vertical="center" wrapText="1"/>
    </xf>
    <xf numFmtId="0" fontId="7" fillId="0" borderId="1" xfId="75" applyFont="1" applyBorder="1" applyAlignment="1">
      <alignment horizontal="center" vertical="center"/>
    </xf>
    <xf numFmtId="0" fontId="7" fillId="0" borderId="4" xfId="75" applyFont="1" applyBorder="1" applyAlignment="1">
      <alignment horizontal="center" vertical="center"/>
    </xf>
    <xf numFmtId="1" fontId="9" fillId="0" borderId="0" xfId="1" applyNumberFormat="1" applyFont="1" applyBorder="1"/>
    <xf numFmtId="0" fontId="7" fillId="0" borderId="10" xfId="75" applyFont="1" applyBorder="1" applyAlignment="1">
      <alignment horizontal="center" vertical="center"/>
    </xf>
    <xf numFmtId="0" fontId="7" fillId="0" borderId="5" xfId="75" applyFont="1" applyBorder="1" applyAlignment="1">
      <alignment horizontal="center" vertical="center"/>
    </xf>
    <xf numFmtId="0" fontId="9" fillId="0" borderId="0" xfId="75" applyFont="1"/>
    <xf numFmtId="0" fontId="7" fillId="0" borderId="0" xfId="75" applyFont="1"/>
    <xf numFmtId="0" fontId="13" fillId="0" borderId="1" xfId="0" applyFont="1" applyBorder="1"/>
    <xf numFmtId="9" fontId="9" fillId="0" borderId="1" xfId="182" applyFont="1" applyBorder="1"/>
    <xf numFmtId="0" fontId="9" fillId="0" borderId="1" xfId="75" applyFont="1" applyBorder="1" applyAlignment="1">
      <alignment wrapText="1"/>
    </xf>
    <xf numFmtId="165" fontId="9" fillId="0" borderId="1" xfId="75" applyNumberFormat="1" applyFont="1" applyBorder="1"/>
    <xf numFmtId="165" fontId="9" fillId="0" borderId="1" xfId="75" applyNumberFormat="1" applyFont="1" applyBorder="1" applyAlignment="1">
      <alignment vertical="center"/>
    </xf>
    <xf numFmtId="164" fontId="9" fillId="0" borderId="1" xfId="75" applyNumberFormat="1" applyFont="1" applyBorder="1"/>
    <xf numFmtId="0" fontId="7" fillId="3" borderId="1" xfId="0" applyFont="1" applyFill="1" applyBorder="1" applyAlignment="1">
      <alignment horizontal="center" vertical="center" wrapText="1"/>
    </xf>
    <xf numFmtId="0" fontId="9" fillId="3" borderId="1" xfId="0" applyFont="1" applyFill="1" applyBorder="1" applyAlignment="1">
      <alignment vertical="center"/>
    </xf>
    <xf numFmtId="0" fontId="7" fillId="0" borderId="1" xfId="0" applyFont="1" applyFill="1" applyBorder="1" applyAlignment="1">
      <alignment horizontal="center" vertical="center"/>
    </xf>
    <xf numFmtId="165" fontId="9" fillId="0" borderId="1" xfId="0" applyNumberFormat="1" applyFont="1" applyBorder="1" applyAlignment="1">
      <alignment vertical="center"/>
    </xf>
    <xf numFmtId="165" fontId="0" fillId="0" borderId="0" xfId="0" applyNumberFormat="1"/>
    <xf numFmtId="0" fontId="19" fillId="0" borderId="1" xfId="0" applyFont="1" applyBorder="1" applyAlignment="1">
      <alignment horizontal="left" vertical="center" indent="1"/>
    </xf>
    <xf numFmtId="0" fontId="21" fillId="0" borderId="1" xfId="0" applyFont="1" applyBorder="1" applyAlignment="1">
      <alignment horizontal="left" vertical="center" wrapText="1"/>
    </xf>
    <xf numFmtId="0" fontId="21" fillId="0" borderId="1" xfId="0" applyFont="1" applyBorder="1" applyAlignment="1">
      <alignment vertical="center" wrapText="1"/>
    </xf>
    <xf numFmtId="0" fontId="0" fillId="0" borderId="7" xfId="0" applyBorder="1"/>
    <xf numFmtId="0" fontId="0" fillId="0" borderId="9" xfId="0" applyBorder="1"/>
    <xf numFmtId="0" fontId="0" fillId="0" borderId="8" xfId="0" applyBorder="1"/>
    <xf numFmtId="0" fontId="18" fillId="0" borderId="0" xfId="0" applyFont="1"/>
    <xf numFmtId="0" fontId="18" fillId="0" borderId="1" xfId="0" applyFont="1" applyBorder="1" applyAlignment="1">
      <alignment wrapText="1"/>
    </xf>
    <xf numFmtId="43" fontId="21" fillId="0" borderId="1" xfId="1" applyFont="1" applyBorder="1" applyAlignment="1">
      <alignment vertical="center" wrapText="1"/>
    </xf>
    <xf numFmtId="166" fontId="9" fillId="0" borderId="0" xfId="1" applyNumberFormat="1" applyFont="1"/>
    <xf numFmtId="166" fontId="7" fillId="0" borderId="1" xfId="1" applyNumberFormat="1" applyFont="1" applyBorder="1"/>
    <xf numFmtId="0" fontId="7" fillId="0" borderId="1" xfId="1" applyNumberFormat="1" applyFont="1" applyBorder="1"/>
    <xf numFmtId="0" fontId="22" fillId="0" borderId="0" xfId="0" applyFont="1" applyAlignment="1">
      <alignment horizontal="center" vertical="center" wrapText="1"/>
    </xf>
    <xf numFmtId="0" fontId="23" fillId="5" borderId="1" xfId="0" applyFont="1" applyFill="1" applyBorder="1" applyAlignment="1">
      <alignment horizontal="center" vertical="center" wrapText="1"/>
    </xf>
    <xf numFmtId="0" fontId="24" fillId="5" borderId="1" xfId="0" applyFont="1" applyFill="1" applyBorder="1" applyAlignment="1">
      <alignment horizontal="center" vertical="center" wrapText="1"/>
    </xf>
    <xf numFmtId="167" fontId="0" fillId="0" borderId="1" xfId="0" applyNumberFormat="1" applyBorder="1" applyAlignment="1">
      <alignment horizontal="left"/>
    </xf>
    <xf numFmtId="1" fontId="0" fillId="6" borderId="1" xfId="0" applyNumberFormat="1" applyFill="1" applyBorder="1" applyAlignment="1">
      <alignment horizontal="center"/>
    </xf>
    <xf numFmtId="1" fontId="0" fillId="0" borderId="1" xfId="0" applyNumberFormat="1" applyBorder="1" applyAlignment="1">
      <alignment horizontal="center"/>
    </xf>
    <xf numFmtId="1" fontId="0" fillId="0" borderId="1" xfId="0" applyNumberFormat="1" applyFill="1" applyBorder="1" applyAlignment="1">
      <alignment horizontal="center"/>
    </xf>
    <xf numFmtId="167" fontId="0" fillId="0" borderId="1" xfId="0" applyNumberFormat="1" applyFill="1" applyBorder="1" applyAlignment="1">
      <alignment horizontal="left"/>
    </xf>
    <xf numFmtId="1" fontId="0" fillId="0" borderId="1" xfId="0" applyNumberFormat="1" applyFill="1" applyBorder="1" applyAlignment="1">
      <alignment horizontal="center" vertical="center"/>
    </xf>
    <xf numFmtId="0" fontId="0" fillId="0" borderId="1" xfId="0" applyFill="1" applyBorder="1" applyAlignment="1">
      <alignment horizontal="center" vertical="center"/>
    </xf>
    <xf numFmtId="1" fontId="9" fillId="0" borderId="0" xfId="0" applyNumberFormat="1" applyFont="1"/>
    <xf numFmtId="165" fontId="9" fillId="0" borderId="0" xfId="1" applyNumberFormat="1" applyFont="1"/>
    <xf numFmtId="0" fontId="26" fillId="7" borderId="2" xfId="0" applyFont="1" applyFill="1" applyBorder="1" applyAlignment="1">
      <alignment horizontal="center" vertical="center"/>
    </xf>
    <xf numFmtId="0" fontId="26" fillId="7" borderId="13" xfId="0" applyFont="1" applyFill="1" applyBorder="1" applyAlignment="1">
      <alignment horizontal="center" vertical="center" wrapText="1"/>
    </xf>
    <xf numFmtId="0" fontId="26" fillId="7" borderId="3" xfId="0" applyFont="1" applyFill="1" applyBorder="1" applyAlignment="1">
      <alignment horizontal="center" vertical="center" wrapText="1"/>
    </xf>
    <xf numFmtId="0" fontId="0" fillId="0" borderId="11" xfId="0" applyBorder="1" applyAlignment="1">
      <alignment horizontal="center"/>
    </xf>
    <xf numFmtId="0" fontId="0" fillId="0" borderId="6" xfId="0" applyBorder="1"/>
    <xf numFmtId="43" fontId="0" fillId="0" borderId="6" xfId="0" applyNumberFormat="1" applyBorder="1"/>
    <xf numFmtId="43" fontId="0" fillId="0" borderId="12" xfId="0" applyNumberFormat="1" applyBorder="1"/>
    <xf numFmtId="0" fontId="26" fillId="0" borderId="11" xfId="0" applyFont="1" applyBorder="1" applyAlignment="1">
      <alignment horizontal="center"/>
    </xf>
    <xf numFmtId="0" fontId="0" fillId="0" borderId="6" xfId="0" applyBorder="1" applyAlignment="1">
      <alignment horizontal="right"/>
    </xf>
    <xf numFmtId="0" fontId="0" fillId="8" borderId="9" xfId="0" applyFill="1" applyBorder="1"/>
    <xf numFmtId="0" fontId="0" fillId="8" borderId="8" xfId="0" applyFill="1" applyBorder="1"/>
    <xf numFmtId="43" fontId="9" fillId="0" borderId="1" xfId="0" applyNumberFormat="1" applyFont="1" applyBorder="1" applyAlignment="1">
      <alignment vertical="center"/>
    </xf>
    <xf numFmtId="43" fontId="9" fillId="0" borderId="1" xfId="1" applyNumberFormat="1" applyFont="1" applyBorder="1" applyAlignment="1">
      <alignment horizontal="center" vertical="center" wrapText="1"/>
    </xf>
    <xf numFmtId="43" fontId="9" fillId="0" borderId="1" xfId="1" applyNumberFormat="1" applyFont="1" applyBorder="1" applyAlignment="1">
      <alignment vertical="center"/>
    </xf>
    <xf numFmtId="43" fontId="9" fillId="3" borderId="1" xfId="1" applyNumberFormat="1" applyFont="1" applyFill="1" applyBorder="1" applyAlignment="1">
      <alignment vertical="center"/>
    </xf>
    <xf numFmtId="43" fontId="9" fillId="3" borderId="1" xfId="0" applyNumberFormat="1" applyFont="1" applyFill="1" applyBorder="1" applyAlignment="1">
      <alignment vertical="center"/>
    </xf>
    <xf numFmtId="0" fontId="7" fillId="2" borderId="2" xfId="75" applyFont="1" applyFill="1" applyBorder="1" applyAlignment="1">
      <alignment horizontal="center" wrapText="1"/>
    </xf>
    <xf numFmtId="0" fontId="7" fillId="2" borderId="3" xfId="75" applyFont="1" applyFill="1" applyBorder="1" applyAlignment="1">
      <alignment horizontal="center" wrapText="1"/>
    </xf>
    <xf numFmtId="0" fontId="23" fillId="5" borderId="4"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 fillId="0" borderId="7" xfId="75" applyBorder="1" applyAlignment="1">
      <alignment horizontal="center"/>
    </xf>
    <xf numFmtId="0" fontId="2" fillId="0" borderId="9" xfId="75" applyBorder="1" applyAlignment="1">
      <alignment horizontal="center"/>
    </xf>
    <xf numFmtId="0" fontId="2" fillId="0" borderId="8" xfId="75" applyBorder="1" applyAlignment="1">
      <alignment horizontal="center"/>
    </xf>
    <xf numFmtId="0" fontId="2" fillId="0" borderId="11" xfId="75" applyBorder="1" applyAlignment="1">
      <alignment horizontal="center"/>
    </xf>
    <xf numFmtId="0" fontId="2" fillId="0" borderId="6" xfId="75" applyBorder="1" applyAlignment="1">
      <alignment horizontal="center"/>
    </xf>
    <xf numFmtId="0" fontId="2" fillId="0" borderId="12" xfId="75" applyBorder="1" applyAlignment="1">
      <alignment horizontal="center"/>
    </xf>
    <xf numFmtId="0" fontId="17" fillId="0" borderId="1" xfId="0" applyFont="1" applyBorder="1" applyAlignment="1">
      <alignment horizontal="center"/>
    </xf>
    <xf numFmtId="0" fontId="12" fillId="0" borderId="1" xfId="75" applyFont="1" applyBorder="1" applyAlignment="1">
      <alignment horizontal="center"/>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6" xfId="0" applyFont="1" applyBorder="1" applyAlignment="1">
      <alignment horizontal="center" wrapText="1"/>
    </xf>
    <xf numFmtId="0" fontId="4" fillId="4" borderId="6" xfId="0" applyFont="1" applyFill="1" applyBorder="1" applyAlignment="1">
      <alignment horizontal="center"/>
    </xf>
    <xf numFmtId="0" fontId="21" fillId="0" borderId="4"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5" xfId="0" applyFont="1" applyBorder="1" applyAlignment="1">
      <alignment horizontal="center" vertical="center" wrapText="1"/>
    </xf>
    <xf numFmtId="43" fontId="21" fillId="0" borderId="4" xfId="0" applyNumberFormat="1" applyFont="1" applyBorder="1" applyAlignment="1">
      <alignment horizontal="center" vertical="center" wrapText="1"/>
    </xf>
    <xf numFmtId="43" fontId="21" fillId="0" borderId="10" xfId="0" applyNumberFormat="1" applyFont="1" applyBorder="1" applyAlignment="1">
      <alignment horizontal="center" vertical="center" wrapText="1"/>
    </xf>
    <xf numFmtId="43" fontId="21" fillId="0" borderId="5" xfId="0" applyNumberFormat="1"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7" fillId="3" borderId="6" xfId="0" applyFont="1" applyFill="1" applyBorder="1" applyAlignment="1">
      <alignment horizontal="center"/>
    </xf>
  </cellXfs>
  <cellStyles count="555">
    <cellStyle name="Comma" xfId="1" builtinId="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Normal" xfId="0" builtinId="0"/>
    <cellStyle name="Normal 2" xfId="74"/>
    <cellStyle name="Normal 2 2" xfId="75"/>
    <cellStyle name="Percent" xfId="182"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 Id="rId2" Type="http://schemas.openxmlformats.org/officeDocument/2006/relationships/image" Target="../media/image2.emf"/><Relationship Id="rId3"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 Id="rId2" Type="http://schemas.openxmlformats.org/officeDocument/2006/relationships/image" Target="../media/image5.emf"/><Relationship Id="rId3"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xdr:row>
          <xdr:rowOff>50800</xdr:rowOff>
        </xdr:from>
        <xdr:to>
          <xdr:col>1</xdr:col>
          <xdr:colOff>1917700</xdr:colOff>
          <xdr:row>11</xdr:row>
          <xdr:rowOff>12700</xdr:rowOff>
        </xdr:to>
        <xdr:sp macro="" textlink="">
          <xdr:nvSpPr>
            <xdr:cNvPr id="10242" name="Object 2" hidden="1">
              <a:extLst>
                <a:ext uri="{63B3BB69-23CF-44E3-9099-C40C66FF867C}">
                  <a14:compatExt spid="_x0000_s10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1</xdr:row>
          <xdr:rowOff>165100</xdr:rowOff>
        </xdr:from>
        <xdr:to>
          <xdr:col>1</xdr:col>
          <xdr:colOff>850900</xdr:colOff>
          <xdr:row>3</xdr:row>
          <xdr:rowOff>152400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17</xdr:row>
          <xdr:rowOff>25400</xdr:rowOff>
        </xdr:from>
        <xdr:to>
          <xdr:col>1</xdr:col>
          <xdr:colOff>3225800</xdr:colOff>
          <xdr:row>18</xdr:row>
          <xdr:rowOff>165100</xdr:rowOff>
        </xdr:to>
        <xdr:sp macro="" textlink="">
          <xdr:nvSpPr>
            <xdr:cNvPr id="10243" name="Object 3" hidden="1">
              <a:extLst>
                <a:ext uri="{63B3BB69-23CF-44E3-9099-C40C66FF867C}">
                  <a14:compatExt spid="_x0000_s10243"/>
                </a:ext>
              </a:extLst>
            </xdr:cNvPr>
            <xdr:cNvSpPr/>
          </xdr:nvSpPr>
          <xdr:spPr>
            <a:xfrm>
              <a:off x="0" y="0"/>
              <a:ext cx="0" cy="0"/>
            </a:xfrm>
            <a:prstGeom prst="rect">
              <a:avLst/>
            </a:prstGeom>
          </xdr:spPr>
        </xdr:sp>
        <xdr:clientData/>
      </xdr:twoCellAnchor>
    </mc:Choice>
    <mc:Fallback/>
  </mc:AlternateContent>
  <xdr:twoCellAnchor>
    <xdr:from>
      <xdr:col>5</xdr:col>
      <xdr:colOff>223520</xdr:colOff>
      <xdr:row>2</xdr:row>
      <xdr:rowOff>0</xdr:rowOff>
    </xdr:from>
    <xdr:to>
      <xdr:col>5</xdr:col>
      <xdr:colOff>599440</xdr:colOff>
      <xdr:row>3</xdr:row>
      <xdr:rowOff>101600</xdr:rowOff>
    </xdr:to>
    <xdr:sp macro="" textlink="">
      <xdr:nvSpPr>
        <xdr:cNvPr id="5" name="Right Arrow 4"/>
        <xdr:cNvSpPr/>
      </xdr:nvSpPr>
      <xdr:spPr>
        <a:xfrm>
          <a:off x="8392160" y="396240"/>
          <a:ext cx="375920" cy="294640"/>
        </a:xfrm>
        <a:prstGeom prst="rightArrow">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xdr:row>
          <xdr:rowOff>50800</xdr:rowOff>
        </xdr:from>
        <xdr:to>
          <xdr:col>1</xdr:col>
          <xdr:colOff>2146300</xdr:colOff>
          <xdr:row>1</xdr:row>
          <xdr:rowOff>533400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27</xdr:row>
          <xdr:rowOff>12700</xdr:rowOff>
        </xdr:from>
        <xdr:to>
          <xdr:col>1</xdr:col>
          <xdr:colOff>2298700</xdr:colOff>
          <xdr:row>27</xdr:row>
          <xdr:rowOff>495300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203200</xdr:colOff>
          <xdr:row>5</xdr:row>
          <xdr:rowOff>317500</xdr:rowOff>
        </xdr:from>
        <xdr:to>
          <xdr:col>4</xdr:col>
          <xdr:colOff>1562100</xdr:colOff>
          <xdr:row>6</xdr:row>
          <xdr:rowOff>304800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xdr:twoCellAnchor>
    <xdr:from>
      <xdr:col>5</xdr:col>
      <xdr:colOff>243840</xdr:colOff>
      <xdr:row>27</xdr:row>
      <xdr:rowOff>142240</xdr:rowOff>
    </xdr:from>
    <xdr:to>
      <xdr:col>5</xdr:col>
      <xdr:colOff>619760</xdr:colOff>
      <xdr:row>27</xdr:row>
      <xdr:rowOff>436880</xdr:rowOff>
    </xdr:to>
    <xdr:sp macro="" textlink="">
      <xdr:nvSpPr>
        <xdr:cNvPr id="2" name="Right Arrow 1"/>
        <xdr:cNvSpPr/>
      </xdr:nvSpPr>
      <xdr:spPr>
        <a:xfrm>
          <a:off x="7995920" y="7101840"/>
          <a:ext cx="375920" cy="294640"/>
        </a:xfrm>
        <a:prstGeom prst="rightArrow">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213360</xdr:colOff>
      <xdr:row>1</xdr:row>
      <xdr:rowOff>152400</xdr:rowOff>
    </xdr:from>
    <xdr:to>
      <xdr:col>5</xdr:col>
      <xdr:colOff>589280</xdr:colOff>
      <xdr:row>1</xdr:row>
      <xdr:rowOff>447040</xdr:rowOff>
    </xdr:to>
    <xdr:sp macro="" textlink="">
      <xdr:nvSpPr>
        <xdr:cNvPr id="6" name="Right Arrow 5"/>
        <xdr:cNvSpPr/>
      </xdr:nvSpPr>
      <xdr:spPr>
        <a:xfrm>
          <a:off x="7965440" y="355600"/>
          <a:ext cx="375920" cy="294640"/>
        </a:xfrm>
        <a:prstGeom prst="rightArrow">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oleObject" Target="../embeddings/Microsoft_Equation1.bin"/><Relationship Id="rId4" Type="http://schemas.openxmlformats.org/officeDocument/2006/relationships/image" Target="../media/image1.emf"/><Relationship Id="rId5" Type="http://schemas.openxmlformats.org/officeDocument/2006/relationships/oleObject" Target="../embeddings/Microsoft_Equation2.bin"/><Relationship Id="rId6" Type="http://schemas.openxmlformats.org/officeDocument/2006/relationships/image" Target="../media/image2.emf"/><Relationship Id="rId7" Type="http://schemas.openxmlformats.org/officeDocument/2006/relationships/oleObject" Target="../embeddings/Microsoft_Equation3.bin"/><Relationship Id="rId8" Type="http://schemas.openxmlformats.org/officeDocument/2006/relationships/image" Target="../media/image3.emf"/><Relationship Id="rId1" Type="http://schemas.openxmlformats.org/officeDocument/2006/relationships/drawing" Target="../drawings/drawing1.xml"/><Relationship Id="rId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package" Target="../embeddings/Microsoft_Word_Document1.docx"/><Relationship Id="rId4" Type="http://schemas.openxmlformats.org/officeDocument/2006/relationships/image" Target="../media/image4.emf"/><Relationship Id="rId5" Type="http://schemas.openxmlformats.org/officeDocument/2006/relationships/package" Target="../embeddings/Microsoft_Word_Document2.docx"/><Relationship Id="rId6" Type="http://schemas.openxmlformats.org/officeDocument/2006/relationships/image" Target="../media/image5.emf"/><Relationship Id="rId7" Type="http://schemas.openxmlformats.org/officeDocument/2006/relationships/package" Target="../embeddings/Microsoft_Word_Document3.docx"/><Relationship Id="rId8" Type="http://schemas.openxmlformats.org/officeDocument/2006/relationships/image" Target="../media/image6.emf"/><Relationship Id="rId1" Type="http://schemas.openxmlformats.org/officeDocument/2006/relationships/drawing" Target="../drawings/drawing2.xml"/><Relationship Id="rId2"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125" zoomScaleNormal="125" zoomScalePageLayoutView="125" workbookViewId="0">
      <selection activeCell="J17" sqref="J17"/>
    </sheetView>
  </sheetViews>
  <sheetFormatPr baseColWidth="10" defaultColWidth="11" defaultRowHeight="15" x14ac:dyDescent="0"/>
  <cols>
    <col min="1" max="1" width="11.5" customWidth="1"/>
    <col min="2" max="2" width="9.33203125" customWidth="1"/>
    <col min="3" max="3" width="5.1640625" bestFit="1" customWidth="1"/>
    <col min="4" max="4" width="18.6640625" customWidth="1"/>
    <col min="5" max="5" width="7.1640625" bestFit="1" customWidth="1"/>
    <col min="6" max="6" width="12.33203125" bestFit="1" customWidth="1"/>
    <col min="7" max="7" width="13" customWidth="1"/>
    <col min="8" max="8" width="16.1640625" bestFit="1" customWidth="1"/>
    <col min="9" max="9" width="10.33203125" bestFit="1" customWidth="1"/>
    <col min="10" max="10" width="9" bestFit="1" customWidth="1"/>
    <col min="11" max="11" width="5.5" bestFit="1" customWidth="1"/>
    <col min="12" max="12" width="11.5" bestFit="1" customWidth="1"/>
    <col min="13" max="13" width="13.6640625" bestFit="1" customWidth="1"/>
    <col min="14" max="14" width="10.6640625" customWidth="1"/>
    <col min="15" max="15" width="5.5" bestFit="1" customWidth="1"/>
    <col min="16" max="16" width="15.1640625" customWidth="1"/>
    <col min="17" max="17" width="7.5" customWidth="1"/>
    <col min="18" max="18" width="16.6640625" customWidth="1"/>
    <col min="19" max="19" width="20.83203125" customWidth="1"/>
    <col min="20" max="20" width="22.5" bestFit="1" customWidth="1"/>
  </cols>
  <sheetData>
    <row r="1" spans="1:16" ht="30">
      <c r="A1" s="73" t="s">
        <v>83</v>
      </c>
      <c r="B1" s="74"/>
      <c r="C1" s="6"/>
      <c r="D1" s="6"/>
      <c r="E1" s="45" t="s">
        <v>85</v>
      </c>
      <c r="F1" s="45" t="s">
        <v>86</v>
      </c>
      <c r="G1" s="45" t="s">
        <v>87</v>
      </c>
      <c r="H1" s="45" t="s">
        <v>88</v>
      </c>
      <c r="I1" s="45" t="s">
        <v>89</v>
      </c>
      <c r="L1" s="6"/>
      <c r="M1" s="6"/>
      <c r="N1" s="6"/>
      <c r="O1" s="6"/>
      <c r="P1" s="6"/>
    </row>
    <row r="2" spans="1:16" ht="20">
      <c r="A2" s="15" t="s">
        <v>10</v>
      </c>
      <c r="B2" s="15" t="s">
        <v>11</v>
      </c>
      <c r="C2" s="6"/>
      <c r="D2" s="6"/>
      <c r="E2" s="75" t="s">
        <v>90</v>
      </c>
      <c r="F2" s="46" t="s">
        <v>91</v>
      </c>
      <c r="G2" s="46" t="s">
        <v>92</v>
      </c>
      <c r="H2" s="46" t="s">
        <v>93</v>
      </c>
      <c r="I2" s="46" t="s">
        <v>94</v>
      </c>
      <c r="L2" s="6"/>
      <c r="M2" s="6"/>
      <c r="N2" s="6"/>
      <c r="O2" s="6"/>
      <c r="P2" s="6"/>
    </row>
    <row r="3" spans="1:16">
      <c r="A3" s="42">
        <v>0.2621</v>
      </c>
      <c r="B3" s="16"/>
      <c r="C3" s="17" t="s">
        <v>71</v>
      </c>
      <c r="D3" s="6"/>
      <c r="E3" s="76"/>
      <c r="F3" s="47" t="s">
        <v>95</v>
      </c>
      <c r="G3" s="47" t="s">
        <v>96</v>
      </c>
      <c r="H3" s="47" t="s">
        <v>97</v>
      </c>
      <c r="I3" s="47" t="s">
        <v>98</v>
      </c>
      <c r="L3" s="6"/>
      <c r="M3" s="6"/>
      <c r="N3" s="6"/>
      <c r="O3" s="6"/>
      <c r="P3" s="6"/>
    </row>
    <row r="4" spans="1:16">
      <c r="A4" s="42">
        <v>0.28760000000000002</v>
      </c>
      <c r="B4" s="18"/>
      <c r="C4" s="17" t="s">
        <v>76</v>
      </c>
      <c r="D4" s="6"/>
      <c r="E4" s="48">
        <v>40817</v>
      </c>
      <c r="F4" s="49">
        <f>G4-H4-I4</f>
        <v>3852.92</v>
      </c>
      <c r="G4" s="50">
        <v>4057</v>
      </c>
      <c r="H4" s="50">
        <v>133.16</v>
      </c>
      <c r="I4" s="50">
        <v>70.92</v>
      </c>
      <c r="J4" t="s">
        <v>6</v>
      </c>
      <c r="L4" s="6"/>
      <c r="M4" s="6"/>
      <c r="N4" s="6"/>
      <c r="O4" s="6"/>
      <c r="P4" s="6"/>
    </row>
    <row r="5" spans="1:16">
      <c r="A5" s="42">
        <v>0.20760000000000001</v>
      </c>
      <c r="B5" s="18"/>
      <c r="C5" s="17" t="s">
        <v>72</v>
      </c>
      <c r="D5" s="6"/>
      <c r="E5" s="48">
        <v>40848</v>
      </c>
      <c r="F5" s="49">
        <f t="shared" ref="F5:F15" si="0">G5-H5-I5</f>
        <v>3409.07</v>
      </c>
      <c r="G5" s="50">
        <v>4005</v>
      </c>
      <c r="H5" s="50">
        <v>526.78</v>
      </c>
      <c r="I5" s="50">
        <v>69.150000000000006</v>
      </c>
      <c r="J5" t="s">
        <v>6</v>
      </c>
      <c r="L5" s="6"/>
      <c r="M5" s="6"/>
      <c r="N5" s="6"/>
      <c r="O5" s="6"/>
      <c r="P5" s="6"/>
    </row>
    <row r="6" spans="1:16">
      <c r="A6" s="42">
        <v>0.19769999999999999</v>
      </c>
      <c r="B6" s="18"/>
      <c r="C6" s="17" t="s">
        <v>77</v>
      </c>
      <c r="D6" s="6"/>
      <c r="E6" s="48">
        <v>40878</v>
      </c>
      <c r="F6" s="49">
        <f t="shared" si="0"/>
        <v>3539.2999999999997</v>
      </c>
      <c r="G6" s="50">
        <v>4410</v>
      </c>
      <c r="H6" s="50">
        <v>800.8</v>
      </c>
      <c r="I6" s="50">
        <v>69.900000000000006</v>
      </c>
      <c r="J6" t="s">
        <v>6</v>
      </c>
      <c r="L6" s="6"/>
      <c r="M6" s="6"/>
      <c r="N6" s="6"/>
      <c r="O6" s="6"/>
      <c r="P6" s="6"/>
    </row>
    <row r="7" spans="1:16">
      <c r="A7" s="42">
        <v>0.26979999999999998</v>
      </c>
      <c r="B7" s="18"/>
      <c r="C7" s="17" t="s">
        <v>78</v>
      </c>
      <c r="D7" s="6"/>
      <c r="E7" s="48">
        <v>40909</v>
      </c>
      <c r="F7" s="49">
        <f t="shared" si="0"/>
        <v>3415.28</v>
      </c>
      <c r="G7" s="50">
        <v>4285</v>
      </c>
      <c r="H7" s="50">
        <v>798.43</v>
      </c>
      <c r="I7" s="50">
        <v>71.290000000000006</v>
      </c>
      <c r="J7" t="s">
        <v>6</v>
      </c>
      <c r="L7" s="6"/>
      <c r="M7" s="6"/>
      <c r="N7" s="6"/>
      <c r="O7" s="6"/>
      <c r="P7" s="6"/>
    </row>
    <row r="8" spans="1:16">
      <c r="A8" s="42">
        <v>0.34100000000000003</v>
      </c>
      <c r="B8" s="18"/>
      <c r="C8" s="17" t="s">
        <v>73</v>
      </c>
      <c r="D8" s="6"/>
      <c r="E8" s="48">
        <v>40940</v>
      </c>
      <c r="F8" s="49">
        <f t="shared" si="0"/>
        <v>3405.82</v>
      </c>
      <c r="G8" s="50">
        <v>4228</v>
      </c>
      <c r="H8" s="50">
        <v>751.78</v>
      </c>
      <c r="I8" s="50">
        <v>70.400000000000006</v>
      </c>
      <c r="J8" t="s">
        <v>6</v>
      </c>
      <c r="L8" s="6"/>
      <c r="M8" s="6"/>
      <c r="N8" s="6"/>
      <c r="O8" s="6"/>
      <c r="P8" s="6"/>
    </row>
    <row r="9" spans="1:16">
      <c r="A9" s="42">
        <v>0.30759999999999998</v>
      </c>
      <c r="B9" s="18"/>
      <c r="C9" s="17" t="s">
        <v>74</v>
      </c>
      <c r="D9" s="6"/>
      <c r="E9" s="48">
        <v>40969</v>
      </c>
      <c r="F9" s="49">
        <f t="shared" si="0"/>
        <v>3367.182799999996</v>
      </c>
      <c r="G9" s="50">
        <v>4118</v>
      </c>
      <c r="H9" s="50">
        <v>692.85720000000413</v>
      </c>
      <c r="I9" s="50">
        <v>57.960000000000036</v>
      </c>
      <c r="J9" t="s">
        <v>6</v>
      </c>
      <c r="L9" s="6"/>
      <c r="M9" s="6"/>
      <c r="N9" s="6"/>
      <c r="O9" s="6"/>
      <c r="P9" s="6"/>
    </row>
    <row r="10" spans="1:16">
      <c r="A10" s="42">
        <v>0.3009</v>
      </c>
      <c r="B10" s="18"/>
      <c r="C10" s="17" t="s">
        <v>79</v>
      </c>
      <c r="D10" s="6"/>
      <c r="E10" s="48">
        <v>41000</v>
      </c>
      <c r="F10" s="49">
        <f t="shared" si="0"/>
        <v>3684.1841000000099</v>
      </c>
      <c r="G10" s="50">
        <v>4113.3700000000099</v>
      </c>
      <c r="H10" s="50">
        <v>364.62710000000004</v>
      </c>
      <c r="I10" s="50">
        <v>64.558799999999792</v>
      </c>
      <c r="J10" t="s">
        <v>6</v>
      </c>
      <c r="K10" s="6"/>
      <c r="L10" s="6"/>
      <c r="M10" s="6"/>
      <c r="N10" s="6"/>
      <c r="O10" s="6"/>
      <c r="P10" s="6"/>
    </row>
    <row r="11" spans="1:16">
      <c r="A11" s="42">
        <v>0.27339999999999998</v>
      </c>
      <c r="B11" s="18"/>
      <c r="C11" s="17" t="s">
        <v>80</v>
      </c>
      <c r="D11" s="6"/>
      <c r="E11" s="48">
        <v>41030</v>
      </c>
      <c r="F11" s="49">
        <f t="shared" si="0"/>
        <v>4183.2599999999939</v>
      </c>
      <c r="G11" s="51">
        <v>4247.5399999999936</v>
      </c>
      <c r="H11" s="51">
        <v>0</v>
      </c>
      <c r="I11" s="51">
        <v>64.28</v>
      </c>
      <c r="J11" t="s">
        <v>6</v>
      </c>
      <c r="K11" s="6"/>
      <c r="L11" s="6"/>
      <c r="M11" s="6"/>
      <c r="N11" s="6"/>
      <c r="O11" s="6"/>
      <c r="P11" s="6"/>
    </row>
    <row r="12" spans="1:16">
      <c r="A12" s="42">
        <v>0.3498</v>
      </c>
      <c r="B12" s="18"/>
      <c r="C12" s="17" t="s">
        <v>81</v>
      </c>
      <c r="D12" s="6"/>
      <c r="E12" s="48">
        <v>41061</v>
      </c>
      <c r="F12" s="49">
        <f t="shared" si="0"/>
        <v>3611.6251000000002</v>
      </c>
      <c r="G12" s="50">
        <v>4040</v>
      </c>
      <c r="H12" s="50">
        <v>360.54539999999997</v>
      </c>
      <c r="I12" s="50">
        <v>67.829499999999825</v>
      </c>
      <c r="J12" t="s">
        <v>6</v>
      </c>
      <c r="K12" s="6"/>
      <c r="L12" s="6"/>
      <c r="M12" s="6"/>
      <c r="N12" s="6"/>
      <c r="O12" s="6"/>
      <c r="P12" s="6"/>
    </row>
    <row r="13" spans="1:16">
      <c r="A13" s="42">
        <v>0.35649999999999998</v>
      </c>
      <c r="B13" s="18"/>
      <c r="C13" s="17" t="s">
        <v>75</v>
      </c>
      <c r="D13" s="6"/>
      <c r="E13" s="48">
        <v>41091</v>
      </c>
      <c r="F13" s="49">
        <f t="shared" si="0"/>
        <v>4091.29</v>
      </c>
      <c r="G13" s="50">
        <v>4160</v>
      </c>
      <c r="H13" s="50">
        <v>0</v>
      </c>
      <c r="I13" s="50">
        <v>68.709999999999994</v>
      </c>
      <c r="J13" t="s">
        <v>6</v>
      </c>
      <c r="K13" s="6"/>
      <c r="L13" s="6"/>
      <c r="M13" s="6"/>
      <c r="N13" s="6"/>
      <c r="O13" s="6"/>
      <c r="P13" s="6"/>
    </row>
    <row r="14" spans="1:16">
      <c r="A14" s="42">
        <v>0.34949999999999998</v>
      </c>
      <c r="B14" s="19"/>
      <c r="C14" s="17" t="s">
        <v>82</v>
      </c>
      <c r="D14" s="6"/>
      <c r="E14" s="52">
        <v>41122</v>
      </c>
      <c r="F14" s="49">
        <f t="shared" si="0"/>
        <v>4059.4029999999957</v>
      </c>
      <c r="G14" s="53">
        <v>4124.9799999999959</v>
      </c>
      <c r="H14" s="54">
        <v>0</v>
      </c>
      <c r="I14" s="53">
        <v>65.577000000000226</v>
      </c>
      <c r="J14" t="s">
        <v>6</v>
      </c>
      <c r="K14" s="6"/>
      <c r="L14" s="6"/>
      <c r="M14" s="6"/>
      <c r="N14" s="6"/>
      <c r="O14" s="6"/>
      <c r="P14" s="6"/>
    </row>
    <row r="15" spans="1:16">
      <c r="A15" s="43">
        <f>AVERAGE(A3:A14)</f>
        <v>0.29195833333333338</v>
      </c>
      <c r="B15" s="44">
        <v>0.1056</v>
      </c>
      <c r="C15" s="6">
        <v>2011</v>
      </c>
      <c r="D15" s="6"/>
      <c r="E15" s="52">
        <v>41153</v>
      </c>
      <c r="F15" s="49">
        <f t="shared" si="0"/>
        <v>2912.0699999999997</v>
      </c>
      <c r="G15" s="53">
        <v>3506</v>
      </c>
      <c r="H15" s="53">
        <v>537.66999999999996</v>
      </c>
      <c r="I15" s="53">
        <v>56.26</v>
      </c>
      <c r="J15" t="s">
        <v>6</v>
      </c>
      <c r="K15" s="6"/>
      <c r="L15" s="6"/>
      <c r="M15" s="6"/>
      <c r="N15" s="6"/>
      <c r="O15" s="6"/>
      <c r="P15" s="6"/>
    </row>
    <row r="16" spans="1:16">
      <c r="A16" s="6" t="s">
        <v>84</v>
      </c>
      <c r="B16" s="6"/>
      <c r="C16" s="6"/>
      <c r="D16" s="6"/>
      <c r="E16" s="6"/>
      <c r="F16" s="55">
        <f>SUM(F4:F15)</f>
        <v>43531.404999999999</v>
      </c>
      <c r="G16" s="55">
        <f t="shared" ref="G16:I16" si="1">SUM(G4:G15)</f>
        <v>49294.89</v>
      </c>
      <c r="H16" s="55">
        <f t="shared" si="1"/>
        <v>4966.6497000000036</v>
      </c>
      <c r="I16" s="55">
        <f t="shared" si="1"/>
        <v>796.83529999999985</v>
      </c>
      <c r="J16" s="6"/>
      <c r="K16" s="6"/>
      <c r="L16" s="6"/>
      <c r="M16" s="6"/>
      <c r="N16" s="6"/>
      <c r="O16" s="6"/>
      <c r="P16" s="6"/>
    </row>
    <row r="17" spans="1:16">
      <c r="A17" s="6"/>
      <c r="B17" s="6"/>
      <c r="C17" s="6"/>
      <c r="D17" s="6"/>
      <c r="E17" s="6"/>
      <c r="F17" s="6"/>
      <c r="G17" s="6"/>
      <c r="I17" s="6"/>
      <c r="J17" s="55">
        <f>SUM(H16:I16)</f>
        <v>5763.4850000000033</v>
      </c>
      <c r="K17" s="6"/>
      <c r="L17" s="6"/>
      <c r="M17" s="6"/>
      <c r="N17" s="6"/>
      <c r="O17" s="6"/>
      <c r="P17" s="6"/>
    </row>
    <row r="18" spans="1:16">
      <c r="A18" s="21"/>
      <c r="B18" s="20"/>
      <c r="C18" s="6"/>
      <c r="D18" s="6"/>
      <c r="E18" s="6"/>
      <c r="F18" s="6"/>
      <c r="G18" s="6"/>
      <c r="I18" s="6"/>
      <c r="J18" s="6"/>
      <c r="K18" s="6"/>
      <c r="L18" s="6"/>
      <c r="M18" s="6"/>
      <c r="N18" s="6"/>
      <c r="O18" s="6"/>
      <c r="P18" s="6"/>
    </row>
    <row r="19" spans="1:16">
      <c r="A19" s="6"/>
      <c r="B19" s="6"/>
      <c r="C19" s="6"/>
      <c r="D19" s="6"/>
      <c r="E19" s="6"/>
      <c r="F19" s="6"/>
      <c r="G19" s="6"/>
      <c r="I19" s="6"/>
      <c r="J19" s="6"/>
      <c r="K19" s="6"/>
      <c r="L19" s="6"/>
      <c r="M19" s="6"/>
      <c r="N19" s="6"/>
      <c r="O19" s="6"/>
      <c r="P19" s="6"/>
    </row>
    <row r="20" spans="1:16">
      <c r="P20" s="6"/>
    </row>
    <row r="21" spans="1:16">
      <c r="P21" s="6"/>
    </row>
    <row r="22" spans="1:16">
      <c r="P22" s="6"/>
    </row>
    <row r="23" spans="1:16">
      <c r="P23" s="6"/>
    </row>
    <row r="24" spans="1:16">
      <c r="P24" s="6"/>
    </row>
    <row r="25" spans="1:16">
      <c r="P25" s="6"/>
    </row>
    <row r="26" spans="1:16">
      <c r="P26" s="6"/>
    </row>
    <row r="27" spans="1:16">
      <c r="P27" s="6"/>
    </row>
    <row r="28" spans="1:16">
      <c r="P28" s="6"/>
    </row>
    <row r="29" spans="1:16">
      <c r="P29" s="6"/>
    </row>
    <row r="30" spans="1:16">
      <c r="P30" s="6"/>
    </row>
    <row r="31" spans="1:16">
      <c r="P31" s="6"/>
    </row>
  </sheetData>
  <mergeCells count="2">
    <mergeCell ref="A1:B1"/>
    <mergeCell ref="E2:E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5"/>
  <sheetViews>
    <sheetView showGridLines="0" zoomScale="125" zoomScaleNormal="125" zoomScalePageLayoutView="125" workbookViewId="0">
      <selection activeCell="D22" sqref="D22"/>
    </sheetView>
  </sheetViews>
  <sheetFormatPr baseColWidth="10" defaultColWidth="10.83203125" defaultRowHeight="15" x14ac:dyDescent="0"/>
  <cols>
    <col min="1" max="1" width="18.5" style="1" customWidth="1"/>
    <col min="2" max="2" width="45.6640625" style="1" customWidth="1"/>
    <col min="3" max="4" width="10.83203125" style="1"/>
    <col min="5" max="5" width="21.33203125" style="1" customWidth="1"/>
    <col min="6" max="6" width="10.83203125" style="1"/>
    <col min="7" max="7" width="39.6640625" style="1" customWidth="1"/>
    <col min="8" max="8" width="37.6640625" style="1" customWidth="1"/>
    <col min="9" max="16384" width="10.83203125" style="1"/>
  </cols>
  <sheetData>
    <row r="1" spans="1:8" ht="16" thickBot="1"/>
    <row r="2" spans="1:8" ht="15" customHeight="1">
      <c r="A2" s="84"/>
      <c r="B2" s="84"/>
      <c r="C2" s="84"/>
      <c r="D2" s="84"/>
      <c r="E2" s="84"/>
      <c r="G2" s="85" t="s">
        <v>108</v>
      </c>
    </row>
    <row r="3" spans="1:8">
      <c r="A3" s="84"/>
      <c r="B3" s="84"/>
      <c r="C3" s="84"/>
      <c r="D3" s="84"/>
      <c r="E3" s="84"/>
      <c r="G3" s="86"/>
    </row>
    <row r="4" spans="1:8">
      <c r="A4" s="84"/>
      <c r="B4" s="84"/>
      <c r="C4" s="84"/>
      <c r="D4" s="84"/>
      <c r="E4" s="84"/>
      <c r="G4" s="86"/>
    </row>
    <row r="5" spans="1:8">
      <c r="A5" s="10" t="s">
        <v>0</v>
      </c>
      <c r="B5" s="10" t="s">
        <v>1</v>
      </c>
      <c r="C5" s="10" t="s">
        <v>2</v>
      </c>
      <c r="D5" s="10" t="s">
        <v>3</v>
      </c>
      <c r="E5" s="10" t="s">
        <v>4</v>
      </c>
      <c r="G5" s="86"/>
    </row>
    <row r="6" spans="1:8">
      <c r="A6" s="9" t="s">
        <v>17</v>
      </c>
      <c r="B6" s="4" t="s">
        <v>18</v>
      </c>
      <c r="C6" s="11" t="s">
        <v>5</v>
      </c>
      <c r="D6" s="5">
        <f>D7*D8</f>
        <v>6625.0263888645823</v>
      </c>
      <c r="E6" s="24" t="s">
        <v>39</v>
      </c>
      <c r="G6" s="86"/>
    </row>
    <row r="7" spans="1:8" ht="24">
      <c r="A7" s="9" t="s">
        <v>19</v>
      </c>
      <c r="B7" s="2" t="s">
        <v>7</v>
      </c>
      <c r="C7" s="11" t="s">
        <v>6</v>
      </c>
      <c r="D7" s="25">
        <f>D13</f>
        <v>43531.404999999999</v>
      </c>
      <c r="E7" s="24" t="s">
        <v>39</v>
      </c>
      <c r="G7" s="86"/>
    </row>
    <row r="8" spans="1:8">
      <c r="A8" s="9" t="s">
        <v>20</v>
      </c>
      <c r="B8" s="4" t="s">
        <v>8</v>
      </c>
      <c r="C8" s="11" t="s">
        <v>9</v>
      </c>
      <c r="D8" s="27">
        <f>D21</f>
        <v>0.15218958333333332</v>
      </c>
      <c r="E8" s="24" t="s">
        <v>39</v>
      </c>
      <c r="G8" s="86"/>
    </row>
    <row r="9" spans="1:8" s="7" customFormat="1" ht="16" thickBot="1">
      <c r="A9" s="8"/>
      <c r="B9" s="8"/>
      <c r="C9" s="8"/>
      <c r="D9" s="8"/>
      <c r="E9" s="8"/>
      <c r="G9" s="87"/>
    </row>
    <row r="10" spans="1:8" ht="16" customHeight="1">
      <c r="A10" s="83"/>
      <c r="B10" s="83"/>
      <c r="C10" s="83"/>
      <c r="D10" s="83"/>
      <c r="E10" s="83"/>
    </row>
    <row r="11" spans="1:8">
      <c r="A11" s="83"/>
      <c r="B11" s="83"/>
      <c r="C11" s="83"/>
      <c r="D11" s="83"/>
      <c r="E11" s="83"/>
    </row>
    <row r="12" spans="1:8">
      <c r="A12" s="10" t="s">
        <v>0</v>
      </c>
      <c r="B12" s="10" t="s">
        <v>1</v>
      </c>
      <c r="C12" s="10" t="s">
        <v>2</v>
      </c>
      <c r="D12" s="10" t="s">
        <v>3</v>
      </c>
      <c r="E12" s="10" t="s">
        <v>4</v>
      </c>
    </row>
    <row r="13" spans="1:8" ht="24">
      <c r="A13" s="13" t="s">
        <v>25</v>
      </c>
      <c r="B13" s="14" t="s">
        <v>7</v>
      </c>
      <c r="C13" s="11" t="s">
        <v>6</v>
      </c>
      <c r="D13" s="26">
        <f>D14-D15-D16</f>
        <v>43531.404999999999</v>
      </c>
      <c r="E13" s="24" t="s">
        <v>39</v>
      </c>
      <c r="H13" s="39"/>
    </row>
    <row r="14" spans="1:8" ht="36">
      <c r="A14" s="13" t="s">
        <v>24</v>
      </c>
      <c r="B14" s="14" t="s">
        <v>23</v>
      </c>
      <c r="C14" s="11" t="s">
        <v>6</v>
      </c>
      <c r="D14" s="26">
        <f>Data!G16</f>
        <v>49294.89</v>
      </c>
      <c r="E14" s="24" t="s">
        <v>99</v>
      </c>
    </row>
    <row r="15" spans="1:8" ht="36">
      <c r="A15" s="13" t="s">
        <v>100</v>
      </c>
      <c r="B15" s="14" t="s">
        <v>21</v>
      </c>
      <c r="C15" s="11" t="s">
        <v>6</v>
      </c>
      <c r="D15" s="26">
        <f>Data!I16</f>
        <v>796.83529999999985</v>
      </c>
      <c r="E15" s="24" t="s">
        <v>99</v>
      </c>
    </row>
    <row r="16" spans="1:8" ht="36">
      <c r="A16" s="13" t="s">
        <v>45</v>
      </c>
      <c r="B16" s="14" t="s">
        <v>22</v>
      </c>
      <c r="C16" s="11" t="s">
        <v>6</v>
      </c>
      <c r="D16" s="26">
        <f>Data!H16</f>
        <v>4966.6497000000036</v>
      </c>
      <c r="E16" s="24" t="s">
        <v>99</v>
      </c>
    </row>
    <row r="17" spans="1:5">
      <c r="D17" s="7"/>
    </row>
    <row r="18" spans="1:5">
      <c r="A18" s="77"/>
      <c r="B18" s="78"/>
      <c r="C18" s="78"/>
      <c r="D18" s="78"/>
      <c r="E18" s="79"/>
    </row>
    <row r="19" spans="1:5">
      <c r="A19" s="80"/>
      <c r="B19" s="81"/>
      <c r="C19" s="81"/>
      <c r="D19" s="81"/>
      <c r="E19" s="82"/>
    </row>
    <row r="20" spans="1:5">
      <c r="A20" s="10" t="s">
        <v>0</v>
      </c>
      <c r="B20" s="10" t="s">
        <v>1</v>
      </c>
      <c r="C20" s="10" t="s">
        <v>2</v>
      </c>
      <c r="D20" s="10" t="s">
        <v>3</v>
      </c>
      <c r="E20" s="10" t="s">
        <v>4</v>
      </c>
    </row>
    <row r="21" spans="1:5">
      <c r="A21" s="13" t="s">
        <v>26</v>
      </c>
      <c r="B21" s="22" t="s">
        <v>29</v>
      </c>
      <c r="C21" s="22" t="s">
        <v>31</v>
      </c>
      <c r="D21" s="27">
        <f>(D22*D25)+(D23*D24)</f>
        <v>0.15218958333333332</v>
      </c>
      <c r="E21" s="12" t="s">
        <v>12</v>
      </c>
    </row>
    <row r="22" spans="1:5">
      <c r="A22" s="13" t="s">
        <v>27</v>
      </c>
      <c r="B22" s="22" t="s">
        <v>30</v>
      </c>
      <c r="C22" s="22" t="s">
        <v>31</v>
      </c>
      <c r="D22" s="12">
        <f>Data!B15</f>
        <v>0.1056</v>
      </c>
      <c r="E22" s="12" t="s">
        <v>70</v>
      </c>
    </row>
    <row r="23" spans="1:5">
      <c r="A23" s="13" t="s">
        <v>28</v>
      </c>
      <c r="B23" s="22" t="s">
        <v>32</v>
      </c>
      <c r="C23" s="22" t="s">
        <v>31</v>
      </c>
      <c r="D23" s="27">
        <f>Data!A15</f>
        <v>0.29195833333333338</v>
      </c>
      <c r="E23" s="12" t="s">
        <v>70</v>
      </c>
    </row>
    <row r="24" spans="1:5" ht="48">
      <c r="A24" s="9" t="s">
        <v>37</v>
      </c>
      <c r="B24" s="22" t="s">
        <v>33</v>
      </c>
      <c r="C24" s="3" t="s">
        <v>36</v>
      </c>
      <c r="D24" s="23">
        <v>0.25</v>
      </c>
      <c r="E24" s="24" t="s">
        <v>35</v>
      </c>
    </row>
    <row r="25" spans="1:5" ht="48">
      <c r="A25" s="9" t="s">
        <v>38</v>
      </c>
      <c r="B25" s="22" t="s">
        <v>34</v>
      </c>
      <c r="C25" s="3" t="s">
        <v>36</v>
      </c>
      <c r="D25" s="23">
        <v>0.75</v>
      </c>
      <c r="E25" s="24" t="s">
        <v>35</v>
      </c>
    </row>
  </sheetData>
  <mergeCells count="4">
    <mergeCell ref="A18:E19"/>
    <mergeCell ref="A10:E11"/>
    <mergeCell ref="A2:E4"/>
    <mergeCell ref="G2:G9"/>
  </mergeCells>
  <phoneticPr fontId="11" type="noConversion"/>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Equation.3" shapeId="10241" r:id="rId3">
          <objectPr defaultSize="0" autoPict="0" r:id="rId4">
            <anchor moveWithCells="1">
              <from>
                <xdr:col>0</xdr:col>
                <xdr:colOff>25400</xdr:colOff>
                <xdr:row>1</xdr:row>
                <xdr:rowOff>165100</xdr:rowOff>
              </from>
              <to>
                <xdr:col>1</xdr:col>
                <xdr:colOff>850900</xdr:colOff>
                <xdr:row>3</xdr:row>
                <xdr:rowOff>152400</xdr:rowOff>
              </to>
            </anchor>
          </objectPr>
        </oleObject>
      </mc:Choice>
      <mc:Fallback>
        <oleObject progId="Equation.3" shapeId="10241" r:id="rId3"/>
      </mc:Fallback>
    </mc:AlternateContent>
    <mc:AlternateContent xmlns:mc="http://schemas.openxmlformats.org/markup-compatibility/2006">
      <mc:Choice Requires="x14">
        <oleObject progId="Equation.3" shapeId="10243" r:id="rId5">
          <objectPr defaultSize="0" autoPict="0" r:id="rId6">
            <anchor moveWithCells="1">
              <from>
                <xdr:col>0</xdr:col>
                <xdr:colOff>25400</xdr:colOff>
                <xdr:row>17</xdr:row>
                <xdr:rowOff>25400</xdr:rowOff>
              </from>
              <to>
                <xdr:col>1</xdr:col>
                <xdr:colOff>3225800</xdr:colOff>
                <xdr:row>18</xdr:row>
                <xdr:rowOff>165100</xdr:rowOff>
              </to>
            </anchor>
          </objectPr>
        </oleObject>
      </mc:Choice>
      <mc:Fallback>
        <oleObject progId="Equation.3" shapeId="10243" r:id="rId5"/>
      </mc:Fallback>
    </mc:AlternateContent>
    <mc:AlternateContent xmlns:mc="http://schemas.openxmlformats.org/markup-compatibility/2006">
      <mc:Choice Requires="x14">
        <oleObject progId="Equation.3" shapeId="10242" r:id="rId7">
          <objectPr defaultSize="0" autoPict="0" r:id="rId8">
            <anchor moveWithCells="1">
              <from>
                <xdr:col>0</xdr:col>
                <xdr:colOff>0</xdr:colOff>
                <xdr:row>9</xdr:row>
                <xdr:rowOff>50800</xdr:rowOff>
              </from>
              <to>
                <xdr:col>1</xdr:col>
                <xdr:colOff>1917700</xdr:colOff>
                <xdr:row>11</xdr:row>
                <xdr:rowOff>12700</xdr:rowOff>
              </to>
            </anchor>
          </objectPr>
        </oleObject>
      </mc:Choice>
      <mc:Fallback>
        <oleObject progId="Equation.3" shapeId="10242" r:id="rId7"/>
      </mc:Fallback>
    </mc:AlternateContent>
  </oleObjec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3"/>
  <sheetViews>
    <sheetView zoomScale="125" zoomScaleNormal="125" zoomScalePageLayoutView="125" workbookViewId="0">
      <selection activeCell="D37" sqref="D37"/>
    </sheetView>
  </sheetViews>
  <sheetFormatPr baseColWidth="10" defaultRowHeight="15" x14ac:dyDescent="0"/>
  <cols>
    <col min="2" max="2" width="40.5" customWidth="1"/>
    <col min="4" max="4" width="15.1640625" bestFit="1" customWidth="1"/>
    <col min="5" max="5" width="24.33203125" customWidth="1"/>
    <col min="7" max="7" width="32.5" customWidth="1"/>
  </cols>
  <sheetData>
    <row r="1" spans="1:7" ht="16" thickBot="1">
      <c r="A1" s="88" t="s">
        <v>58</v>
      </c>
      <c r="B1" s="88"/>
      <c r="C1" s="88"/>
      <c r="D1" s="88"/>
      <c r="E1" s="88"/>
    </row>
    <row r="2" spans="1:7" ht="44" customHeight="1">
      <c r="A2" s="36"/>
      <c r="B2" s="37"/>
      <c r="C2" s="66"/>
      <c r="D2" s="66"/>
      <c r="E2" s="67"/>
      <c r="G2" s="85" t="s">
        <v>110</v>
      </c>
    </row>
    <row r="3" spans="1:7">
      <c r="A3" s="10" t="s">
        <v>0</v>
      </c>
      <c r="B3" s="10" t="s">
        <v>1</v>
      </c>
      <c r="C3" s="10" t="s">
        <v>2</v>
      </c>
      <c r="D3" s="10" t="s">
        <v>3</v>
      </c>
      <c r="E3" s="10" t="s">
        <v>4</v>
      </c>
      <c r="G3" s="86"/>
    </row>
    <row r="4" spans="1:7" ht="32" customHeight="1" thickBot="1">
      <c r="A4" s="33" t="s">
        <v>46</v>
      </c>
      <c r="B4" s="34" t="s">
        <v>51</v>
      </c>
      <c r="C4" s="35" t="s">
        <v>5</v>
      </c>
      <c r="D4" s="41">
        <f>D6*D5/1000000</f>
        <v>1845.2123686500001</v>
      </c>
      <c r="E4" s="35"/>
      <c r="G4" s="87"/>
    </row>
    <row r="5" spans="1:7" ht="39">
      <c r="A5" s="33" t="s">
        <v>49</v>
      </c>
      <c r="B5" s="34" t="s">
        <v>56</v>
      </c>
      <c r="C5" s="35" t="s">
        <v>57</v>
      </c>
      <c r="D5" s="35">
        <v>129</v>
      </c>
      <c r="E5" s="35" t="s">
        <v>60</v>
      </c>
    </row>
    <row r="6" spans="1:7" ht="39">
      <c r="A6" s="33" t="s">
        <v>47</v>
      </c>
      <c r="B6" s="35" t="s">
        <v>52</v>
      </c>
      <c r="C6" s="35" t="s">
        <v>53</v>
      </c>
      <c r="D6" s="92">
        <f>D23</f>
        <v>14303971.850000001</v>
      </c>
      <c r="E6" s="89"/>
    </row>
    <row r="7" spans="1:7" ht="26">
      <c r="A7" s="33" t="s">
        <v>48</v>
      </c>
      <c r="B7" s="35" t="s">
        <v>54</v>
      </c>
      <c r="C7" s="35" t="s">
        <v>55</v>
      </c>
      <c r="D7" s="93"/>
      <c r="E7" s="90"/>
    </row>
    <row r="8" spans="1:7" ht="26">
      <c r="A8" s="33" t="s">
        <v>13</v>
      </c>
      <c r="B8" s="34" t="s">
        <v>50</v>
      </c>
      <c r="C8" s="35"/>
      <c r="D8" s="94"/>
      <c r="E8" s="91"/>
    </row>
    <row r="10" spans="1:7" ht="36">
      <c r="A10" s="57" t="s">
        <v>101</v>
      </c>
      <c r="B10" s="58" t="s">
        <v>102</v>
      </c>
      <c r="C10" s="58" t="s">
        <v>103</v>
      </c>
      <c r="D10" s="59" t="s">
        <v>104</v>
      </c>
    </row>
    <row r="11" spans="1:7">
      <c r="A11" s="60">
        <v>1</v>
      </c>
      <c r="B11" s="61">
        <v>420</v>
      </c>
      <c r="C11" s="62">
        <v>1644.48</v>
      </c>
      <c r="D11" s="63">
        <f>B11*C11</f>
        <v>690681.6</v>
      </c>
    </row>
    <row r="12" spans="1:7">
      <c r="A12" s="60">
        <v>2</v>
      </c>
      <c r="B12" s="61">
        <v>480</v>
      </c>
      <c r="C12" s="62">
        <v>143.58000000000001</v>
      </c>
      <c r="D12" s="63">
        <f t="shared" ref="D12:D22" si="0">B12*C12</f>
        <v>68918.400000000009</v>
      </c>
    </row>
    <row r="13" spans="1:7">
      <c r="A13" s="60">
        <v>3</v>
      </c>
      <c r="B13" s="61">
        <v>280</v>
      </c>
      <c r="C13" s="62">
        <v>20905.45</v>
      </c>
      <c r="D13" s="63">
        <f t="shared" si="0"/>
        <v>5853526</v>
      </c>
    </row>
    <row r="14" spans="1:7">
      <c r="A14" s="60">
        <v>4</v>
      </c>
      <c r="B14" s="61">
        <v>320</v>
      </c>
      <c r="C14" s="62">
        <v>7291.3</v>
      </c>
      <c r="D14" s="63">
        <f t="shared" si="0"/>
        <v>2333216</v>
      </c>
    </row>
    <row r="15" spans="1:7">
      <c r="A15" s="60">
        <v>5</v>
      </c>
      <c r="B15" s="61">
        <v>310</v>
      </c>
      <c r="C15" s="62">
        <v>1227.2</v>
      </c>
      <c r="D15" s="63">
        <f t="shared" si="0"/>
        <v>380432</v>
      </c>
    </row>
    <row r="16" spans="1:7">
      <c r="A16" s="60">
        <v>6</v>
      </c>
      <c r="B16" s="61">
        <v>240</v>
      </c>
      <c r="C16" s="62">
        <v>121.56</v>
      </c>
      <c r="D16" s="63">
        <f t="shared" si="0"/>
        <v>29174.400000000001</v>
      </c>
    </row>
    <row r="17" spans="1:7">
      <c r="A17" s="60">
        <v>7</v>
      </c>
      <c r="B17" s="61">
        <v>415</v>
      </c>
      <c r="C17" s="62">
        <v>1109.1500000000001</v>
      </c>
      <c r="D17" s="63">
        <f t="shared" si="0"/>
        <v>460297.25000000006</v>
      </c>
    </row>
    <row r="18" spans="1:7">
      <c r="A18" s="60">
        <v>8</v>
      </c>
      <c r="B18" s="61">
        <v>350</v>
      </c>
      <c r="C18" s="62">
        <v>5723.74</v>
      </c>
      <c r="D18" s="63">
        <f t="shared" si="0"/>
        <v>2003309</v>
      </c>
    </row>
    <row r="19" spans="1:7">
      <c r="A19" s="60">
        <v>9</v>
      </c>
      <c r="B19" s="61">
        <v>260</v>
      </c>
      <c r="C19" s="62">
        <v>414.04</v>
      </c>
      <c r="D19" s="63">
        <f t="shared" si="0"/>
        <v>107650.40000000001</v>
      </c>
    </row>
    <row r="20" spans="1:7">
      <c r="A20" s="60">
        <v>10</v>
      </c>
      <c r="B20" s="61">
        <v>310</v>
      </c>
      <c r="C20" s="62">
        <v>1159.24</v>
      </c>
      <c r="D20" s="63">
        <f t="shared" si="0"/>
        <v>359364.4</v>
      </c>
    </row>
    <row r="21" spans="1:7">
      <c r="A21" s="60">
        <v>11</v>
      </c>
      <c r="B21" s="61">
        <v>240</v>
      </c>
      <c r="C21" s="62">
        <v>1040.81</v>
      </c>
      <c r="D21" s="63">
        <f t="shared" si="0"/>
        <v>249794.4</v>
      </c>
    </row>
    <row r="22" spans="1:7">
      <c r="A22" s="60">
        <v>12</v>
      </c>
      <c r="B22" s="61">
        <v>380</v>
      </c>
      <c r="C22" s="62">
        <v>4651.6000000000004</v>
      </c>
      <c r="D22" s="63">
        <f t="shared" si="0"/>
        <v>1767608.0000000002</v>
      </c>
    </row>
    <row r="23" spans="1:7">
      <c r="A23" s="64" t="s">
        <v>105</v>
      </c>
      <c r="B23" s="65" t="s">
        <v>106</v>
      </c>
      <c r="C23" s="62">
        <f>SUM(C11:C22)</f>
        <v>45432.15</v>
      </c>
      <c r="D23" s="63">
        <f>SUM(D11:D22)</f>
        <v>14303971.850000001</v>
      </c>
    </row>
    <row r="24" spans="1:7">
      <c r="A24" t="s">
        <v>107</v>
      </c>
    </row>
    <row r="26" spans="1:7" ht="16" thickBot="1"/>
    <row r="27" spans="1:7" ht="15" customHeight="1">
      <c r="A27" s="88" t="s">
        <v>59</v>
      </c>
      <c r="B27" s="88"/>
      <c r="C27" s="88"/>
      <c r="D27" s="88"/>
      <c r="E27" s="88"/>
      <c r="G27" s="95" t="s">
        <v>109</v>
      </c>
    </row>
    <row r="28" spans="1:7" ht="40" customHeight="1">
      <c r="B28" s="36"/>
      <c r="C28" s="37"/>
      <c r="D28" s="37"/>
      <c r="E28" s="38"/>
      <c r="G28" s="96"/>
    </row>
    <row r="29" spans="1:7">
      <c r="A29" s="10" t="s">
        <v>0</v>
      </c>
      <c r="B29" s="10" t="s">
        <v>1</v>
      </c>
      <c r="C29" s="10" t="s">
        <v>2</v>
      </c>
      <c r="D29" s="10" t="s">
        <v>3</v>
      </c>
      <c r="E29" s="10" t="s">
        <v>4</v>
      </c>
      <c r="G29" s="96"/>
    </row>
    <row r="30" spans="1:7" ht="27" thickBot="1">
      <c r="A30" s="33" t="s">
        <v>61</v>
      </c>
      <c r="B30" s="34" t="s">
        <v>65</v>
      </c>
      <c r="C30" s="34" t="s">
        <v>5</v>
      </c>
      <c r="D30" s="34">
        <f>D31*D32*(1+D33)</f>
        <v>0</v>
      </c>
      <c r="E30" s="34"/>
      <c r="G30" s="97"/>
    </row>
    <row r="31" spans="1:7" ht="26">
      <c r="A31" s="33" t="s">
        <v>62</v>
      </c>
      <c r="B31" s="35" t="s">
        <v>66</v>
      </c>
      <c r="C31" s="34" t="s">
        <v>6</v>
      </c>
      <c r="D31" s="34">
        <v>0</v>
      </c>
      <c r="E31" s="34"/>
    </row>
    <row r="32" spans="1:7" ht="26">
      <c r="A32" s="33" t="s">
        <v>63</v>
      </c>
      <c r="B32" s="35" t="s">
        <v>67</v>
      </c>
      <c r="C32" s="34" t="s">
        <v>9</v>
      </c>
      <c r="D32" s="34">
        <v>0</v>
      </c>
      <c r="E32" s="34"/>
    </row>
    <row r="33" spans="1:5" ht="53">
      <c r="A33" s="33" t="s">
        <v>64</v>
      </c>
      <c r="B33" s="35" t="s">
        <v>68</v>
      </c>
      <c r="C33" s="34" t="s">
        <v>36</v>
      </c>
      <c r="D33" s="34">
        <v>20</v>
      </c>
      <c r="E33" s="40" t="s">
        <v>69</v>
      </c>
    </row>
  </sheetData>
  <mergeCells count="6">
    <mergeCell ref="A1:E1"/>
    <mergeCell ref="A27:E27"/>
    <mergeCell ref="E6:E8"/>
    <mergeCell ref="D6:D8"/>
    <mergeCell ref="G27:G30"/>
    <mergeCell ref="G2:G4"/>
  </mergeCells>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Word.Document.12" shapeId="14337" r:id="rId3">
          <objectPr defaultSize="0" autoPict="0" r:id="rId4">
            <anchor moveWithCells="1">
              <from>
                <xdr:col>0</xdr:col>
                <xdr:colOff>76200</xdr:colOff>
                <xdr:row>1</xdr:row>
                <xdr:rowOff>50800</xdr:rowOff>
              </from>
              <to>
                <xdr:col>1</xdr:col>
                <xdr:colOff>2146300</xdr:colOff>
                <xdr:row>1</xdr:row>
                <xdr:rowOff>533400</xdr:rowOff>
              </to>
            </anchor>
          </objectPr>
        </oleObject>
      </mc:Choice>
      <mc:Fallback>
        <oleObject progId="Word.Document.12" shapeId="14337" r:id="rId3"/>
      </mc:Fallback>
    </mc:AlternateContent>
    <mc:AlternateContent xmlns:mc="http://schemas.openxmlformats.org/markup-compatibility/2006">
      <mc:Choice Requires="x14">
        <oleObject progId="Word.Document.12" shapeId="14338" r:id="rId5">
          <objectPr defaultSize="0" autoPict="0" r:id="rId6">
            <anchor moveWithCells="1">
              <from>
                <xdr:col>0</xdr:col>
                <xdr:colOff>0</xdr:colOff>
                <xdr:row>27</xdr:row>
                <xdr:rowOff>12700</xdr:rowOff>
              </from>
              <to>
                <xdr:col>1</xdr:col>
                <xdr:colOff>2298700</xdr:colOff>
                <xdr:row>27</xdr:row>
                <xdr:rowOff>495300</xdr:rowOff>
              </to>
            </anchor>
          </objectPr>
        </oleObject>
      </mc:Choice>
      <mc:Fallback>
        <oleObject progId="Word.Document.12" shapeId="14338" r:id="rId5"/>
      </mc:Fallback>
    </mc:AlternateContent>
    <mc:AlternateContent xmlns:mc="http://schemas.openxmlformats.org/markup-compatibility/2006">
      <mc:Choice Requires="x14">
        <oleObject progId="Word.Document.12" shapeId="14340" r:id="rId7">
          <objectPr defaultSize="0" autoPict="0" r:id="rId8">
            <anchor moveWithCells="1">
              <from>
                <xdr:col>4</xdr:col>
                <xdr:colOff>203200</xdr:colOff>
                <xdr:row>5</xdr:row>
                <xdr:rowOff>317500</xdr:rowOff>
              </from>
              <to>
                <xdr:col>4</xdr:col>
                <xdr:colOff>1562100</xdr:colOff>
                <xdr:row>6</xdr:row>
                <xdr:rowOff>304800</xdr:rowOff>
              </to>
            </anchor>
          </objectPr>
        </oleObject>
      </mc:Choice>
      <mc:Fallback>
        <oleObject progId="Word.Document.12" shapeId="14340" r:id="rId7"/>
      </mc:Fallback>
    </mc:AlternateContent>
  </oleObjec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125" zoomScaleNormal="125" zoomScalePageLayoutView="125" workbookViewId="0">
      <selection activeCell="B29" sqref="B29"/>
    </sheetView>
  </sheetViews>
  <sheetFormatPr baseColWidth="10" defaultColWidth="11" defaultRowHeight="15" x14ac:dyDescent="0"/>
  <cols>
    <col min="1" max="1" width="14.83203125" customWidth="1"/>
    <col min="2" max="2" width="15" customWidth="1"/>
    <col min="3" max="3" width="16.1640625" customWidth="1"/>
    <col min="4" max="4" width="13" customWidth="1"/>
    <col min="5" max="5" width="15.5" customWidth="1"/>
  </cols>
  <sheetData>
    <row r="1" spans="1:10">
      <c r="A1" s="6"/>
      <c r="B1" s="6"/>
      <c r="C1" s="6"/>
      <c r="D1" s="6"/>
      <c r="E1" s="6"/>
    </row>
    <row r="2" spans="1:10">
      <c r="A2" s="98" t="s">
        <v>14</v>
      </c>
      <c r="B2" s="98"/>
      <c r="C2" s="98"/>
      <c r="D2" s="98"/>
      <c r="E2" s="98"/>
    </row>
    <row r="3" spans="1:10" ht="48">
      <c r="A3" s="29"/>
      <c r="B3" s="28" t="s">
        <v>40</v>
      </c>
      <c r="C3" s="28" t="s">
        <v>41</v>
      </c>
      <c r="D3" s="28" t="s">
        <v>42</v>
      </c>
      <c r="E3" s="28" t="s">
        <v>43</v>
      </c>
    </row>
    <row r="4" spans="1:10" ht="15" customHeight="1">
      <c r="A4" s="30" t="s">
        <v>15</v>
      </c>
      <c r="B4" s="68">
        <f>'Project emissions'!D4/12*3</f>
        <v>461.30309216250009</v>
      </c>
      <c r="C4" s="69">
        <f>'Baseline emissions'!D6/12*3</f>
        <v>1656.2565972161456</v>
      </c>
      <c r="D4" s="68">
        <v>0</v>
      </c>
      <c r="E4" s="69">
        <f t="shared" ref="E4:E11" si="0">C4-B4-D4</f>
        <v>1194.9535050536456</v>
      </c>
    </row>
    <row r="5" spans="1:10">
      <c r="A5" s="30">
        <v>2012</v>
      </c>
      <c r="B5" s="68">
        <f>'Project emissions'!$D$4</f>
        <v>1845.2123686500001</v>
      </c>
      <c r="C5" s="68">
        <f>'Baseline emissions'!D6</f>
        <v>6625.0263888645823</v>
      </c>
      <c r="D5" s="68">
        <v>0</v>
      </c>
      <c r="E5" s="70">
        <f t="shared" si="0"/>
        <v>4779.8140202145823</v>
      </c>
    </row>
    <row r="6" spans="1:10">
      <c r="A6" s="30">
        <v>2013</v>
      </c>
      <c r="B6" s="68">
        <f>'Project emissions'!$D$4</f>
        <v>1845.2123686500001</v>
      </c>
      <c r="C6" s="68">
        <f>C5</f>
        <v>6625.0263888645823</v>
      </c>
      <c r="D6" s="68">
        <f>D5</f>
        <v>0</v>
      </c>
      <c r="E6" s="70">
        <f t="shared" si="0"/>
        <v>4779.8140202145823</v>
      </c>
    </row>
    <row r="7" spans="1:10">
      <c r="A7" s="30">
        <v>2014</v>
      </c>
      <c r="B7" s="68">
        <f>'Project emissions'!$D$4</f>
        <v>1845.2123686500001</v>
      </c>
      <c r="C7" s="68">
        <f t="shared" ref="C7:C10" si="1">C6</f>
        <v>6625.0263888645823</v>
      </c>
      <c r="D7" s="68">
        <f t="shared" ref="D7:D11" si="2">D6</f>
        <v>0</v>
      </c>
      <c r="E7" s="70">
        <f t="shared" si="0"/>
        <v>4779.8140202145823</v>
      </c>
    </row>
    <row r="8" spans="1:10">
      <c r="A8" s="30">
        <v>2015</v>
      </c>
      <c r="B8" s="68">
        <f>'Project emissions'!$D$4</f>
        <v>1845.2123686500001</v>
      </c>
      <c r="C8" s="68">
        <f t="shared" si="1"/>
        <v>6625.0263888645823</v>
      </c>
      <c r="D8" s="68">
        <f t="shared" si="2"/>
        <v>0</v>
      </c>
      <c r="E8" s="70">
        <f t="shared" si="0"/>
        <v>4779.8140202145823</v>
      </c>
      <c r="J8" s="32"/>
    </row>
    <row r="9" spans="1:10">
      <c r="A9" s="30">
        <v>2016</v>
      </c>
      <c r="B9" s="68">
        <f>'Project emissions'!$D$4</f>
        <v>1845.2123686500001</v>
      </c>
      <c r="C9" s="68">
        <f t="shared" si="1"/>
        <v>6625.0263888645823</v>
      </c>
      <c r="D9" s="68">
        <f t="shared" si="2"/>
        <v>0</v>
      </c>
      <c r="E9" s="70">
        <f t="shared" si="0"/>
        <v>4779.8140202145823</v>
      </c>
    </row>
    <row r="10" spans="1:10">
      <c r="A10" s="30">
        <v>2017</v>
      </c>
      <c r="B10" s="68">
        <f>'Project emissions'!$D$4</f>
        <v>1845.2123686500001</v>
      </c>
      <c r="C10" s="68">
        <f t="shared" si="1"/>
        <v>6625.0263888645823</v>
      </c>
      <c r="D10" s="68">
        <f t="shared" si="2"/>
        <v>0</v>
      </c>
      <c r="E10" s="70">
        <f t="shared" si="0"/>
        <v>4779.8140202145823</v>
      </c>
    </row>
    <row r="11" spans="1:10">
      <c r="A11" s="30" t="s">
        <v>16</v>
      </c>
      <c r="B11" s="68">
        <f>'Project emissions'!D4/12*9</f>
        <v>1383.9092764875002</v>
      </c>
      <c r="C11" s="68">
        <f>'Baseline emissions'!D6/12*9</f>
        <v>4968.7697916484367</v>
      </c>
      <c r="D11" s="68">
        <f t="shared" si="2"/>
        <v>0</v>
      </c>
      <c r="E11" s="70">
        <f t="shared" si="0"/>
        <v>3584.8605151609363</v>
      </c>
    </row>
    <row r="12" spans="1:10" ht="24">
      <c r="A12" s="28" t="s">
        <v>44</v>
      </c>
      <c r="B12" s="71">
        <f>SUM(B4:B11)</f>
        <v>12916.486580550001</v>
      </c>
      <c r="C12" s="72">
        <f>SUM(C4:C11)</f>
        <v>46375.184722052079</v>
      </c>
      <c r="D12" s="72">
        <f t="shared" ref="D12:E12" si="3">SUM(D4:D11)</f>
        <v>0</v>
      </c>
      <c r="E12" s="72">
        <f t="shared" si="3"/>
        <v>33458.698141502071</v>
      </c>
    </row>
    <row r="13" spans="1:10">
      <c r="A13" s="6"/>
      <c r="B13" s="6"/>
      <c r="C13" s="6"/>
      <c r="D13" s="6"/>
      <c r="E13" s="56"/>
    </row>
    <row r="14" spans="1:10">
      <c r="F14" s="32"/>
    </row>
    <row r="15" spans="1:10">
      <c r="A15" t="s">
        <v>111</v>
      </c>
    </row>
    <row r="17" spans="1:5">
      <c r="A17" s="98" t="s">
        <v>14</v>
      </c>
      <c r="B17" s="98"/>
      <c r="C17" s="98"/>
      <c r="D17" s="98"/>
      <c r="E17" s="98"/>
    </row>
    <row r="18" spans="1:5" ht="48">
      <c r="A18" s="29"/>
      <c r="B18" s="28" t="s">
        <v>40</v>
      </c>
      <c r="C18" s="28" t="s">
        <v>41</v>
      </c>
      <c r="D18" s="28" t="s">
        <v>42</v>
      </c>
      <c r="E18" s="28" t="s">
        <v>43</v>
      </c>
    </row>
    <row r="19" spans="1:5">
      <c r="A19" s="30" t="s">
        <v>15</v>
      </c>
      <c r="B19" s="31">
        <f>ROUNDUP(B4,0)</f>
        <v>462</v>
      </c>
      <c r="C19" s="31">
        <f>ROUNDDOWN(C4,0)</f>
        <v>1656</v>
      </c>
      <c r="D19" s="31">
        <f t="shared" ref="D19" si="4">D4</f>
        <v>0</v>
      </c>
      <c r="E19" s="31">
        <f>C19-B19-D19</f>
        <v>1194</v>
      </c>
    </row>
    <row r="20" spans="1:5">
      <c r="A20" s="30">
        <v>2012</v>
      </c>
      <c r="B20" s="31">
        <f t="shared" ref="B20:B26" si="5">ROUNDUP(B5,0)</f>
        <v>1846</v>
      </c>
      <c r="C20" s="31">
        <f t="shared" ref="C20:C26" si="6">ROUNDDOWN(C5,0)</f>
        <v>6625</v>
      </c>
      <c r="D20" s="31">
        <f t="shared" ref="D20" si="7">D5</f>
        <v>0</v>
      </c>
      <c r="E20" s="31">
        <f t="shared" ref="E20:E27" si="8">C20-B20-D20</f>
        <v>4779</v>
      </c>
    </row>
    <row r="21" spans="1:5">
      <c r="A21" s="30">
        <v>2013</v>
      </c>
      <c r="B21" s="31">
        <f t="shared" si="5"/>
        <v>1846</v>
      </c>
      <c r="C21" s="31">
        <f t="shared" si="6"/>
        <v>6625</v>
      </c>
      <c r="D21" s="31">
        <f t="shared" ref="D21" si="9">D6</f>
        <v>0</v>
      </c>
      <c r="E21" s="31">
        <f t="shared" si="8"/>
        <v>4779</v>
      </c>
    </row>
    <row r="22" spans="1:5">
      <c r="A22" s="30">
        <v>2014</v>
      </c>
      <c r="B22" s="31">
        <f t="shared" si="5"/>
        <v>1846</v>
      </c>
      <c r="C22" s="31">
        <f t="shared" si="6"/>
        <v>6625</v>
      </c>
      <c r="D22" s="31">
        <f t="shared" ref="D22" si="10">D7</f>
        <v>0</v>
      </c>
      <c r="E22" s="31">
        <f t="shared" si="8"/>
        <v>4779</v>
      </c>
    </row>
    <row r="23" spans="1:5">
      <c r="A23" s="30">
        <v>2015</v>
      </c>
      <c r="B23" s="31">
        <f t="shared" si="5"/>
        <v>1846</v>
      </c>
      <c r="C23" s="31">
        <f t="shared" si="6"/>
        <v>6625</v>
      </c>
      <c r="D23" s="31">
        <f t="shared" ref="D23" si="11">D8</f>
        <v>0</v>
      </c>
      <c r="E23" s="31">
        <f t="shared" si="8"/>
        <v>4779</v>
      </c>
    </row>
    <row r="24" spans="1:5">
      <c r="A24" s="30">
        <v>2016</v>
      </c>
      <c r="B24" s="31">
        <f t="shared" si="5"/>
        <v>1846</v>
      </c>
      <c r="C24" s="31">
        <f t="shared" si="6"/>
        <v>6625</v>
      </c>
      <c r="D24" s="31">
        <f t="shared" ref="D24" si="12">D9</f>
        <v>0</v>
      </c>
      <c r="E24" s="31">
        <f t="shared" si="8"/>
        <v>4779</v>
      </c>
    </row>
    <row r="25" spans="1:5">
      <c r="A25" s="30">
        <v>2017</v>
      </c>
      <c r="B25" s="31">
        <f t="shared" si="5"/>
        <v>1846</v>
      </c>
      <c r="C25" s="31">
        <f t="shared" si="6"/>
        <v>6625</v>
      </c>
      <c r="D25" s="31">
        <f t="shared" ref="D25" si="13">D10</f>
        <v>0</v>
      </c>
      <c r="E25" s="31">
        <f t="shared" si="8"/>
        <v>4779</v>
      </c>
    </row>
    <row r="26" spans="1:5">
      <c r="A26" s="30" t="s">
        <v>16</v>
      </c>
      <c r="B26" s="31">
        <f t="shared" si="5"/>
        <v>1384</v>
      </c>
      <c r="C26" s="31">
        <f t="shared" si="6"/>
        <v>4968</v>
      </c>
      <c r="D26" s="31">
        <f t="shared" ref="D26" si="14">D11</f>
        <v>0</v>
      </c>
      <c r="E26" s="31">
        <f t="shared" si="8"/>
        <v>3584</v>
      </c>
    </row>
    <row r="27" spans="1:5" ht="24">
      <c r="A27" s="28" t="s">
        <v>44</v>
      </c>
      <c r="B27" s="31">
        <f>SUM(B19:B26)</f>
        <v>12922</v>
      </c>
      <c r="C27" s="31">
        <f>SUM(C19:C26)</f>
        <v>46374</v>
      </c>
      <c r="D27" s="31">
        <f t="shared" ref="D27" si="15">SUM(D19:D26)</f>
        <v>0</v>
      </c>
      <c r="E27" s="31">
        <f t="shared" si="8"/>
        <v>33452</v>
      </c>
    </row>
    <row r="29" spans="1:5">
      <c r="A29" t="s">
        <v>112</v>
      </c>
      <c r="B29" s="32">
        <f>ROUNDUP(SUM(B19:B26)/7,0)</f>
        <v>1846</v>
      </c>
      <c r="C29" s="32">
        <f>ROUNDDOWN(SUM(C19:C26)/7,0)</f>
        <v>6624</v>
      </c>
      <c r="D29" s="32">
        <f>SUM(D19:D26)/7</f>
        <v>0</v>
      </c>
      <c r="E29" s="32">
        <f>C29-B29</f>
        <v>4778</v>
      </c>
    </row>
  </sheetData>
  <mergeCells count="2">
    <mergeCell ref="A2:E2"/>
    <mergeCell ref="A17:E17"/>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vt:lpstr>
      <vt:lpstr>Baseline emissions</vt:lpstr>
      <vt:lpstr>Project emissions</vt:lpstr>
      <vt:lpstr>Emission reductions</vt:lpstr>
    </vt:vector>
  </TitlesOfParts>
  <Company>WayCarbon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 Soares</dc:creator>
  <cp:lastModifiedBy>Breno Rates Azevedo</cp:lastModifiedBy>
  <dcterms:created xsi:type="dcterms:W3CDTF">2011-11-25T10:08:38Z</dcterms:created>
  <dcterms:modified xsi:type="dcterms:W3CDTF">2013-02-20T21:16:56Z</dcterms:modified>
</cp:coreProperties>
</file>