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600" windowHeight="8505" activeTab="1"/>
  </bookViews>
  <sheets>
    <sheet name="Sensex" sheetId="4" r:id="rId1"/>
    <sheet name="Cost of Equity" sheetId="5" r:id="rId2"/>
    <sheet name="beta" sheetId="7" r:id="rId3"/>
  </sheets>
  <calcPr calcId="125725"/>
</workbook>
</file>

<file path=xl/calcChain.xml><?xml version="1.0" encoding="utf-8"?>
<calcChain xmlns="http://schemas.openxmlformats.org/spreadsheetml/2006/main">
  <c r="C18" i="5"/>
  <c r="D3" s="1"/>
  <c r="H6" i="4"/>
  <c r="B7"/>
  <c r="H7"/>
  <c r="B8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F191"/>
  <c r="D193" l="1"/>
  <c r="D195" s="1"/>
  <c r="F3" i="5" s="1"/>
  <c r="G3" l="1"/>
  <c r="H3" s="1"/>
</calcChain>
</file>

<file path=xl/sharedStrings.xml><?xml version="1.0" encoding="utf-8"?>
<sst xmlns="http://schemas.openxmlformats.org/spreadsheetml/2006/main" count="58" uniqueCount="57">
  <si>
    <t>Market return</t>
  </si>
  <si>
    <t>No of years of Sensex</t>
  </si>
  <si>
    <t>Data available at project start date</t>
  </si>
  <si>
    <t>Project Start Date</t>
  </si>
  <si>
    <t> </t>
  </si>
  <si>
    <t>Source: BSE Sensex of India</t>
  </si>
  <si>
    <t>8,566.82 </t>
  </si>
  <si>
    <t>13,203.86 </t>
  </si>
  <si>
    <t>12,153.55 </t>
  </si>
  <si>
    <t>15,107.01 </t>
  </si>
  <si>
    <t>14,002.43 </t>
  </si>
  <si>
    <t>15,579.78 </t>
  </si>
  <si>
    <t>12,514.02 </t>
  </si>
  <si>
    <t>15,130.09 </t>
  </si>
  <si>
    <t>13,405.54 </t>
  </si>
  <si>
    <t>16,632.72 </t>
  </si>
  <si>
    <t>16,196.02 </t>
  </si>
  <si>
    <t>17,735.70 </t>
  </si>
  <si>
    <t>15,297.96 </t>
  </si>
  <si>
    <t>17,480.74 </t>
  </si>
  <si>
    <t>14,677.24 </t>
  </si>
  <si>
    <t>17,227.56 </t>
  </si>
  <si>
    <t>21206.77 </t>
  </si>
  <si>
    <t>1978-79</t>
  </si>
  <si>
    <t>Market</t>
  </si>
  <si>
    <t>Close</t>
  </si>
  <si>
    <t>Low</t>
  </si>
  <si>
    <t>High</t>
  </si>
  <si>
    <t>Open</t>
  </si>
  <si>
    <t>Date</t>
  </si>
  <si>
    <t>Variation (%)</t>
  </si>
  <si>
    <t>BSE - SENSEX</t>
  </si>
  <si>
    <t>Source Bloomberg</t>
  </si>
  <si>
    <t>Average Beta</t>
  </si>
  <si>
    <t>NHPC</t>
  </si>
  <si>
    <t>IHPML</t>
  </si>
  <si>
    <t>JPVL</t>
  </si>
  <si>
    <t>TATA POWER CO</t>
  </si>
  <si>
    <t>NEYVELI LIGNITE</t>
  </si>
  <si>
    <t>GUJARAT INDS</t>
  </si>
  <si>
    <t>BF UT</t>
  </si>
  <si>
    <t>CESC</t>
  </si>
  <si>
    <t>BSE Sensex</t>
  </si>
  <si>
    <t>Beta</t>
  </si>
  <si>
    <t>Company Name</t>
  </si>
  <si>
    <t>Sensex</t>
  </si>
  <si>
    <t>Aleo Manali Hydropower Pvt Ltd</t>
  </si>
  <si>
    <t>Cost of Equity</t>
  </si>
  <si>
    <t>Market Risk Premium</t>
  </si>
  <si>
    <t>Risk Free Rate</t>
  </si>
  <si>
    <t>Applicable Beta</t>
  </si>
  <si>
    <t>BSE</t>
  </si>
  <si>
    <t>Project Name</t>
  </si>
  <si>
    <t>NTPC</t>
  </si>
  <si>
    <t>Source for Risk Free rate</t>
  </si>
  <si>
    <t>http://www.rbi.org.in/scripts/BS_ViewBulletin.aspx?Id=11317</t>
  </si>
  <si>
    <t>Value published on 11/06/2010; hence available during investment decision</t>
  </si>
</sst>
</file>

<file path=xl/styles.xml><?xml version="1.0" encoding="utf-8"?>
<styleSheet xmlns="http://schemas.openxmlformats.org/spreadsheetml/2006/main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0000%"/>
    <numFmt numFmtId="165" formatCode="[$-409]mmm\-yy;@"/>
    <numFmt numFmtId="166" formatCode="_(* #,##0_);_(* \(#,##0\);_(* &quot;-&quot;??_);_(@_)"/>
    <numFmt numFmtId="167" formatCode="0.0000"/>
    <numFmt numFmtId="168" formatCode="0.000"/>
    <numFmt numFmtId="169" formatCode="_(* #,##0.000_);_(* \(#,##0.00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color rgb="FF1C355D"/>
      <name val="Arial"/>
      <family val="2"/>
    </font>
    <font>
      <b/>
      <sz val="8"/>
      <color indexed="12"/>
      <name val="Arial"/>
      <family val="2"/>
    </font>
    <font>
      <b/>
      <sz val="14"/>
      <color indexed="12"/>
      <name val="Arial"/>
      <family val="2"/>
    </font>
    <font>
      <sz val="11"/>
      <color indexed="8"/>
      <name val="Calibri"/>
      <family val="2"/>
    </font>
    <font>
      <i/>
      <sz val="8"/>
      <name val="Arial"/>
      <family val="2"/>
    </font>
    <font>
      <b/>
      <sz val="9"/>
      <name val="Arial"/>
      <family val="2"/>
    </font>
    <font>
      <sz val="11"/>
      <color theme="1"/>
      <name val="Times New Roman"/>
      <family val="1"/>
    </font>
    <font>
      <u/>
      <vertAlign val="superscript"/>
      <sz val="11"/>
      <color rgb="FF0000FF"/>
      <name val="Times New Roman"/>
      <family val="1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10" fontId="3" fillId="0" borderId="0" xfId="1" applyNumberFormat="1" applyFont="1" applyBorder="1"/>
    <xf numFmtId="0" fontId="3" fillId="0" borderId="0" xfId="2" applyFont="1"/>
    <xf numFmtId="10" fontId="3" fillId="0" borderId="0" xfId="1" applyNumberFormat="1" applyFont="1"/>
    <xf numFmtId="43" fontId="3" fillId="0" borderId="0" xfId="3" applyFont="1"/>
    <xf numFmtId="0" fontId="3" fillId="0" borderId="0" xfId="2" applyFont="1" applyAlignment="1">
      <alignment horizontal="center"/>
    </xf>
    <xf numFmtId="164" fontId="3" fillId="0" borderId="0" xfId="2" applyNumberFormat="1" applyFont="1"/>
    <xf numFmtId="10" fontId="5" fillId="0" borderId="1" xfId="1" applyNumberFormat="1" applyFont="1" applyBorder="1"/>
    <xf numFmtId="0" fontId="5" fillId="0" borderId="2" xfId="2" applyFont="1" applyBorder="1"/>
    <xf numFmtId="0" fontId="5" fillId="0" borderId="3" xfId="2" applyFont="1" applyBorder="1"/>
    <xf numFmtId="0" fontId="3" fillId="0" borderId="0" xfId="2" applyFont="1" applyBorder="1"/>
    <xf numFmtId="2" fontId="5" fillId="0" borderId="4" xfId="2" applyNumberFormat="1" applyFont="1" applyBorder="1"/>
    <xf numFmtId="0" fontId="5" fillId="0" borderId="4" xfId="2" applyFont="1" applyBorder="1"/>
    <xf numFmtId="2" fontId="5" fillId="0" borderId="1" xfId="2" applyNumberFormat="1" applyFont="1" applyBorder="1"/>
    <xf numFmtId="0" fontId="5" fillId="0" borderId="1" xfId="2" applyFont="1" applyBorder="1"/>
    <xf numFmtId="0" fontId="3" fillId="0" borderId="0" xfId="2" applyFont="1" applyAlignment="1">
      <alignment horizontal="left" vertical="center"/>
    </xf>
    <xf numFmtId="165" fontId="3" fillId="2" borderId="0" xfId="2" applyNumberFormat="1" applyFont="1" applyFill="1"/>
    <xf numFmtId="9" fontId="3" fillId="0" borderId="0" xfId="1" applyFont="1" applyBorder="1"/>
    <xf numFmtId="43" fontId="6" fillId="0" borderId="0" xfId="3" applyFont="1" applyAlignment="1">
      <alignment horizontal="right" wrapText="1"/>
    </xf>
    <xf numFmtId="17" fontId="3" fillId="0" borderId="0" xfId="2" applyNumberFormat="1" applyFont="1" applyBorder="1" applyAlignment="1">
      <alignment horizontal="center"/>
    </xf>
    <xf numFmtId="9" fontId="3" fillId="0" borderId="1" xfId="1" applyFont="1" applyBorder="1"/>
    <xf numFmtId="4" fontId="6" fillId="0" borderId="5" xfId="2" applyNumberFormat="1" applyFont="1" applyFill="1" applyBorder="1" applyAlignment="1">
      <alignment horizontal="right" wrapText="1"/>
    </xf>
    <xf numFmtId="17" fontId="3" fillId="0" borderId="5" xfId="2" applyNumberFormat="1" applyFont="1" applyBorder="1" applyAlignment="1">
      <alignment horizontal="center"/>
    </xf>
    <xf numFmtId="4" fontId="6" fillId="0" borderId="6" xfId="2" applyNumberFormat="1" applyFont="1" applyFill="1" applyBorder="1" applyAlignment="1">
      <alignment horizontal="right" wrapText="1"/>
    </xf>
    <xf numFmtId="4" fontId="6" fillId="0" borderId="7" xfId="2" applyNumberFormat="1" applyFont="1" applyFill="1" applyBorder="1" applyAlignment="1">
      <alignment horizontal="right" wrapText="1"/>
    </xf>
    <xf numFmtId="17" fontId="3" fillId="0" borderId="6" xfId="2" applyNumberFormat="1" applyFont="1" applyBorder="1" applyAlignment="1">
      <alignment horizontal="center"/>
    </xf>
    <xf numFmtId="4" fontId="6" fillId="0" borderId="8" xfId="2" applyNumberFormat="1" applyFont="1" applyFill="1" applyBorder="1" applyAlignment="1">
      <alignment horizontal="right" wrapText="1"/>
    </xf>
    <xf numFmtId="17" fontId="3" fillId="0" borderId="8" xfId="2" applyNumberFormat="1" applyFont="1" applyBorder="1" applyAlignment="1">
      <alignment horizontal="center"/>
    </xf>
    <xf numFmtId="43" fontId="6" fillId="0" borderId="6" xfId="3" applyFont="1" applyFill="1" applyBorder="1" applyAlignment="1">
      <alignment horizontal="right" wrapText="1"/>
    </xf>
    <xf numFmtId="17" fontId="3" fillId="0" borderId="9" xfId="2" applyNumberFormat="1" applyFont="1" applyBorder="1" applyAlignment="1">
      <alignment horizontal="center"/>
    </xf>
    <xf numFmtId="43" fontId="6" fillId="0" borderId="7" xfId="3" applyFont="1" applyFill="1" applyBorder="1" applyAlignment="1">
      <alignment horizontal="right" wrapText="1"/>
    </xf>
    <xf numFmtId="43" fontId="6" fillId="0" borderId="6" xfId="3" applyFont="1" applyBorder="1" applyAlignment="1">
      <alignment horizontal="right" wrapText="1"/>
    </xf>
    <xf numFmtId="43" fontId="6" fillId="0" borderId="7" xfId="3" applyFont="1" applyBorder="1" applyAlignment="1">
      <alignment horizontal="right" wrapText="1"/>
    </xf>
    <xf numFmtId="43" fontId="6" fillId="0" borderId="8" xfId="3" applyFont="1" applyBorder="1" applyAlignment="1">
      <alignment horizontal="right" wrapText="1"/>
    </xf>
    <xf numFmtId="17" fontId="3" fillId="0" borderId="10" xfId="2" applyNumberFormat="1" applyFont="1" applyBorder="1" applyAlignment="1">
      <alignment horizontal="center"/>
    </xf>
    <xf numFmtId="43" fontId="3" fillId="0" borderId="6" xfId="3" applyFont="1" applyBorder="1" applyAlignment="1">
      <alignment horizontal="right"/>
    </xf>
    <xf numFmtId="43" fontId="3" fillId="0" borderId="9" xfId="3" applyFont="1" applyBorder="1" applyAlignment="1">
      <alignment horizontal="right"/>
    </xf>
    <xf numFmtId="43" fontId="3" fillId="0" borderId="7" xfId="3" applyFont="1" applyBorder="1" applyAlignment="1">
      <alignment horizontal="right"/>
    </xf>
    <xf numFmtId="43" fontId="5" fillId="0" borderId="6" xfId="3" applyFont="1" applyBorder="1" applyAlignment="1">
      <alignment horizontal="right"/>
    </xf>
    <xf numFmtId="43" fontId="5" fillId="0" borderId="7" xfId="3" applyFont="1" applyBorder="1" applyAlignment="1">
      <alignment horizontal="right"/>
    </xf>
    <xf numFmtId="43" fontId="3" fillId="0" borderId="8" xfId="3" applyFont="1" applyBorder="1" applyAlignment="1">
      <alignment horizontal="right"/>
    </xf>
    <xf numFmtId="43" fontId="3" fillId="0" borderId="11" xfId="3" applyFont="1" applyBorder="1" applyAlignment="1">
      <alignment horizontal="right"/>
    </xf>
    <xf numFmtId="43" fontId="3" fillId="0" borderId="6" xfId="3" applyFont="1" applyBorder="1"/>
    <xf numFmtId="43" fontId="3" fillId="0" borderId="7" xfId="3" applyFont="1" applyBorder="1"/>
    <xf numFmtId="10" fontId="5" fillId="0" borderId="0" xfId="1" applyNumberFormat="1" applyFont="1"/>
    <xf numFmtId="0" fontId="5" fillId="0" borderId="0" xfId="2" applyFont="1"/>
    <xf numFmtId="43" fontId="3" fillId="0" borderId="8" xfId="3" applyFont="1" applyBorder="1"/>
    <xf numFmtId="43" fontId="3" fillId="0" borderId="11" xfId="3" applyFont="1" applyBorder="1"/>
    <xf numFmtId="43" fontId="3" fillId="0" borderId="5" xfId="3" applyFont="1" applyBorder="1"/>
    <xf numFmtId="43" fontId="3" fillId="0" borderId="12" xfId="3" applyFont="1" applyBorder="1"/>
    <xf numFmtId="0" fontId="7" fillId="0" borderId="0" xfId="2" applyFont="1"/>
    <xf numFmtId="10" fontId="5" fillId="0" borderId="0" xfId="1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3" fillId="0" borderId="0" xfId="2" applyFont="1" applyAlignment="1">
      <alignment vertical="center"/>
    </xf>
    <xf numFmtId="166" fontId="3" fillId="0" borderId="8" xfId="3" applyNumberFormat="1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15" fontId="5" fillId="0" borderId="8" xfId="2" applyNumberFormat="1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0" borderId="0" xfId="2" applyFont="1"/>
    <xf numFmtId="0" fontId="4" fillId="0" borderId="0" xfId="2" applyFont="1" applyBorder="1"/>
    <xf numFmtId="0" fontId="2" fillId="3" borderId="0" xfId="2" applyFont="1" applyFill="1" applyBorder="1" applyAlignment="1">
      <alignment horizontal="right" wrapText="1"/>
    </xf>
    <xf numFmtId="167" fontId="2" fillId="3" borderId="0" xfId="2" applyNumberFormat="1" applyFont="1" applyFill="1" applyBorder="1" applyAlignment="1">
      <alignment horizontal="right" wrapText="1"/>
    </xf>
    <xf numFmtId="0" fontId="4" fillId="0" borderId="0" xfId="2" applyFont="1" applyFill="1" applyBorder="1"/>
    <xf numFmtId="0" fontId="2" fillId="0" borderId="0" xfId="2" applyFont="1" applyFill="1" applyBorder="1" applyAlignment="1">
      <alignment horizontal="right" vertical="top" wrapText="1"/>
    </xf>
    <xf numFmtId="168" fontId="4" fillId="0" borderId="0" xfId="2" applyNumberFormat="1" applyFont="1"/>
    <xf numFmtId="0" fontId="10" fillId="0" borderId="0" xfId="2" applyFont="1"/>
    <xf numFmtId="168" fontId="11" fillId="0" borderId="1" xfId="2" applyNumberFormat="1" applyFont="1" applyBorder="1" applyAlignment="1"/>
    <xf numFmtId="0" fontId="11" fillId="0" borderId="1" xfId="2" applyFont="1" applyBorder="1" applyAlignment="1"/>
    <xf numFmtId="168" fontId="4" fillId="0" borderId="1" xfId="2" applyNumberFormat="1" applyFont="1" applyBorder="1"/>
    <xf numFmtId="0" fontId="4" fillId="0" borderId="1" xfId="2" applyFont="1" applyBorder="1" applyAlignment="1"/>
    <xf numFmtId="0" fontId="4" fillId="0" borderId="1" xfId="2" applyFont="1" applyBorder="1"/>
    <xf numFmtId="0" fontId="11" fillId="0" borderId="5" xfId="2" applyFont="1" applyBorder="1" applyAlignment="1">
      <alignment horizontal="center"/>
    </xf>
    <xf numFmtId="0" fontId="11" fillId="0" borderId="1" xfId="2" applyFont="1" applyBorder="1" applyAlignment="1">
      <alignment horizontal="center"/>
    </xf>
    <xf numFmtId="10" fontId="11" fillId="0" borderId="0" xfId="7" applyNumberFormat="1" applyFont="1" applyBorder="1"/>
    <xf numFmtId="10" fontId="11" fillId="0" borderId="1" xfId="2" applyNumberFormat="1" applyFont="1" applyBorder="1"/>
    <xf numFmtId="10" fontId="11" fillId="0" borderId="1" xfId="2" applyNumberFormat="1" applyFont="1" applyFill="1" applyBorder="1"/>
    <xf numFmtId="10" fontId="11" fillId="0" borderId="1" xfId="7" applyNumberFormat="1" applyFont="1" applyFill="1" applyBorder="1"/>
    <xf numFmtId="43" fontId="11" fillId="0" borderId="1" xfId="2" applyNumberFormat="1" applyFont="1" applyBorder="1"/>
    <xf numFmtId="0" fontId="11" fillId="0" borderId="0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10" applyAlignment="1" applyProtection="1"/>
    <xf numFmtId="169" fontId="11" fillId="0" borderId="1" xfId="2" applyNumberFormat="1" applyFont="1" applyFill="1" applyBorder="1"/>
    <xf numFmtId="10" fontId="11" fillId="0" borderId="1" xfId="7" applyNumberFormat="1" applyFont="1" applyBorder="1"/>
    <xf numFmtId="0" fontId="8" fillId="0" borderId="1" xfId="2" applyFont="1" applyBorder="1" applyAlignment="1">
      <alignment horizontal="center"/>
    </xf>
  </cellXfs>
  <cellStyles count="11">
    <cellStyle name="Comma 2" xfId="4"/>
    <cellStyle name="Comma 3" xfId="3"/>
    <cellStyle name="Currency 2" xfId="5"/>
    <cellStyle name="Hyperlink" xfId="10" builtinId="8"/>
    <cellStyle name="Normal" xfId="0" builtinId="0"/>
    <cellStyle name="Normal 2" xfId="2"/>
    <cellStyle name="Normal 3" xfId="6"/>
    <cellStyle name="Percent 2" xfId="7"/>
    <cellStyle name="Percent 3" xfId="8"/>
    <cellStyle name="Percent 4" xfId="1"/>
    <cellStyle name="Percent 5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gif"/><Relationship Id="rId3" Type="http://schemas.openxmlformats.org/officeDocument/2006/relationships/image" Target="../media/image3.png"/><Relationship Id="rId7" Type="http://schemas.openxmlformats.org/officeDocument/2006/relationships/image" Target="../media/image7.gi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0</xdr:row>
      <xdr:rowOff>76200</xdr:rowOff>
    </xdr:from>
    <xdr:to>
      <xdr:col>18</xdr:col>
      <xdr:colOff>590550</xdr:colOff>
      <xdr:row>18</xdr:row>
      <xdr:rowOff>38100</xdr:rowOff>
    </xdr:to>
    <xdr:pic>
      <xdr:nvPicPr>
        <xdr:cNvPr id="2054" name="Picture 2" descr="TATAPWR_ALE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19825" y="76200"/>
          <a:ext cx="5343525" cy="35433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66675</xdr:colOff>
      <xdr:row>19</xdr:row>
      <xdr:rowOff>133350</xdr:rowOff>
    </xdr:from>
    <xdr:to>
      <xdr:col>9</xdr:col>
      <xdr:colOff>466725</xdr:colOff>
      <xdr:row>39</xdr:row>
      <xdr:rowOff>104775</xdr:rowOff>
    </xdr:to>
    <xdr:pic>
      <xdr:nvPicPr>
        <xdr:cNvPr id="2052" name="Picture 5" descr="NEYVELI_ALE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6275" y="3905250"/>
          <a:ext cx="5276850" cy="37814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41</xdr:row>
      <xdr:rowOff>76200</xdr:rowOff>
    </xdr:from>
    <xdr:to>
      <xdr:col>9</xdr:col>
      <xdr:colOff>485775</xdr:colOff>
      <xdr:row>61</xdr:row>
      <xdr:rowOff>47625</xdr:rowOff>
    </xdr:to>
    <xdr:pic>
      <xdr:nvPicPr>
        <xdr:cNvPr id="2051" name="Picture 6" descr="GIP_ALE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8039100"/>
          <a:ext cx="5276850" cy="37814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38100</xdr:colOff>
      <xdr:row>21</xdr:row>
      <xdr:rowOff>85725</xdr:rowOff>
    </xdr:from>
    <xdr:to>
      <xdr:col>20</xdr:col>
      <xdr:colOff>9525</xdr:colOff>
      <xdr:row>42</xdr:row>
      <xdr:rowOff>0</xdr:rowOff>
    </xdr:to>
    <xdr:pic>
      <xdr:nvPicPr>
        <xdr:cNvPr id="2050" name="Picture 7" descr="CESC_ALE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743700" y="4238625"/>
          <a:ext cx="5457825" cy="39147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66675</xdr:colOff>
      <xdr:row>0</xdr:row>
      <xdr:rowOff>0</xdr:rowOff>
    </xdr:from>
    <xdr:to>
      <xdr:col>9</xdr:col>
      <xdr:colOff>323850</xdr:colOff>
      <xdr:row>18</xdr:row>
      <xdr:rowOff>104775</xdr:rowOff>
    </xdr:to>
    <xdr:pic>
      <xdr:nvPicPr>
        <xdr:cNvPr id="2049" name="Picture 8" descr="BFUT_ALEO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76275" y="0"/>
          <a:ext cx="5133975" cy="368617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0</xdr:colOff>
      <xdr:row>43</xdr:row>
      <xdr:rowOff>95250</xdr:rowOff>
    </xdr:from>
    <xdr:to>
      <xdr:col>19</xdr:col>
      <xdr:colOff>485775</xdr:colOff>
      <xdr:row>63</xdr:row>
      <xdr:rowOff>123825</xdr:rowOff>
    </xdr:to>
    <xdr:pic>
      <xdr:nvPicPr>
        <xdr:cNvPr id="8" name="Picture 4" descr="ntpc_aleo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705600" y="8439150"/>
          <a:ext cx="5362575" cy="38385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9</xdr:col>
      <xdr:colOff>28575</xdr:colOff>
      <xdr:row>83</xdr:row>
      <xdr:rowOff>83155</xdr:rowOff>
    </xdr:to>
    <xdr:pic>
      <xdr:nvPicPr>
        <xdr:cNvPr id="9" name="Picture 8" descr="IHPML beta.gif"/>
        <xdr:cNvPicPr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09600" y="12534900"/>
          <a:ext cx="4905375" cy="351215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66</xdr:row>
      <xdr:rowOff>0</xdr:rowOff>
    </xdr:from>
    <xdr:to>
      <xdr:col>19</xdr:col>
      <xdr:colOff>18862</xdr:colOff>
      <xdr:row>84</xdr:row>
      <xdr:rowOff>76200</xdr:rowOff>
    </xdr:to>
    <xdr:pic>
      <xdr:nvPicPr>
        <xdr:cNvPr id="10" name="Picture 9" descr="JPVL.gif"/>
        <xdr:cNvPicPr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705600" y="12725400"/>
          <a:ext cx="4895662" cy="3505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9</xdr:col>
      <xdr:colOff>114300</xdr:colOff>
      <xdr:row>105</xdr:row>
      <xdr:rowOff>144532</xdr:rowOff>
    </xdr:to>
    <xdr:pic>
      <xdr:nvPicPr>
        <xdr:cNvPr id="11" name="Picture 10" descr="NHPC.gif"/>
        <xdr:cNvPicPr/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609600" y="16725900"/>
          <a:ext cx="4991100" cy="3573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rbi.org.in/scripts/BS_ViewBulletin.aspx?Id=1131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11"/>
  <sheetViews>
    <sheetView showGridLines="0" workbookViewId="0">
      <selection activeCell="I27" sqref="I27"/>
    </sheetView>
  </sheetViews>
  <sheetFormatPr defaultRowHeight="11.25"/>
  <cols>
    <col min="1" max="1" width="9.140625" style="2"/>
    <col min="2" max="2" width="11" style="2" bestFit="1" customWidth="1"/>
    <col min="3" max="7" width="10.7109375" style="2" customWidth="1"/>
    <col min="8" max="8" width="14.140625" style="2" customWidth="1"/>
    <col min="9" max="9" width="10.7109375" style="3" customWidth="1"/>
    <col min="10" max="16384" width="9.140625" style="2"/>
  </cols>
  <sheetData>
    <row r="3" spans="1:9" ht="18">
      <c r="B3" s="88" t="s">
        <v>31</v>
      </c>
      <c r="C3" s="88"/>
      <c r="D3" s="88"/>
      <c r="E3" s="88"/>
      <c r="F3" s="88"/>
      <c r="H3" s="58" t="s">
        <v>30</v>
      </c>
    </row>
    <row r="4" spans="1:9">
      <c r="B4" s="59" t="s">
        <v>29</v>
      </c>
      <c r="C4" s="59" t="s">
        <v>28</v>
      </c>
      <c r="D4" s="59" t="s">
        <v>27</v>
      </c>
      <c r="E4" s="59" t="s">
        <v>26</v>
      </c>
      <c r="F4" s="59" t="s">
        <v>25</v>
      </c>
      <c r="G4" s="53"/>
      <c r="H4" s="58" t="s">
        <v>24</v>
      </c>
    </row>
    <row r="5" spans="1:9">
      <c r="A5" s="2" t="s">
        <v>23</v>
      </c>
      <c r="B5" s="57">
        <v>28946</v>
      </c>
      <c r="C5" s="56"/>
      <c r="D5" s="56"/>
      <c r="E5" s="55"/>
      <c r="F5" s="54">
        <v>100</v>
      </c>
      <c r="G5" s="53"/>
      <c r="H5" s="52"/>
    </row>
    <row r="6" spans="1:9" ht="11.25" customHeight="1">
      <c r="B6" s="25">
        <v>34911</v>
      </c>
      <c r="C6" s="42">
        <v>3217.01</v>
      </c>
      <c r="D6" s="42">
        <v>3595.55</v>
      </c>
      <c r="E6" s="43">
        <v>3135.47</v>
      </c>
      <c r="F6" s="42">
        <v>3386.97</v>
      </c>
      <c r="H6" s="20">
        <f t="shared" ref="H6:H37" si="0">F6/C6-1</f>
        <v>5.2831666671847355E-2</v>
      </c>
      <c r="I6" s="51"/>
    </row>
    <row r="7" spans="1:9" ht="11.25" customHeight="1">
      <c r="B7" s="25">
        <f t="shared" ref="B7:B38" si="1">EOMONTH(B6,1)</f>
        <v>34942</v>
      </c>
      <c r="C7" s="42">
        <v>3383.29</v>
      </c>
      <c r="D7" s="42">
        <v>3462.75</v>
      </c>
      <c r="E7" s="43">
        <v>3327.72</v>
      </c>
      <c r="F7" s="42">
        <v>3346.76</v>
      </c>
      <c r="H7" s="20">
        <f t="shared" si="0"/>
        <v>-1.0797182624013857E-2</v>
      </c>
      <c r="I7" s="1"/>
    </row>
    <row r="8" spans="1:9">
      <c r="B8" s="25">
        <f t="shared" si="1"/>
        <v>34972</v>
      </c>
      <c r="C8" s="42">
        <v>3345.56</v>
      </c>
      <c r="D8" s="42">
        <v>3519.14</v>
      </c>
      <c r="E8" s="43">
        <v>3289.4</v>
      </c>
      <c r="F8" s="42">
        <v>3493.21</v>
      </c>
      <c r="H8" s="20">
        <f t="shared" si="0"/>
        <v>4.413311971687861E-2</v>
      </c>
      <c r="I8" s="1"/>
    </row>
    <row r="9" spans="1:9">
      <c r="B9" s="25">
        <f t="shared" si="1"/>
        <v>35003</v>
      </c>
      <c r="C9" s="42">
        <v>3531.49</v>
      </c>
      <c r="D9" s="42">
        <v>3611.56</v>
      </c>
      <c r="E9" s="43">
        <v>3383.19</v>
      </c>
      <c r="F9" s="42">
        <v>3423.47</v>
      </c>
      <c r="H9" s="20">
        <f t="shared" si="0"/>
        <v>-3.058765563543997E-2</v>
      </c>
      <c r="I9" s="1"/>
    </row>
    <row r="10" spans="1:9">
      <c r="B10" s="25">
        <f t="shared" si="1"/>
        <v>35033</v>
      </c>
      <c r="C10" s="42">
        <v>3428.79</v>
      </c>
      <c r="D10" s="42">
        <v>3509.26</v>
      </c>
      <c r="E10" s="43">
        <v>2891.45</v>
      </c>
      <c r="F10" s="42">
        <v>2994.29</v>
      </c>
      <c r="H10" s="20">
        <f t="shared" si="0"/>
        <v>-0.12672108819729411</v>
      </c>
      <c r="I10" s="1"/>
    </row>
    <row r="11" spans="1:9">
      <c r="B11" s="25">
        <f t="shared" si="1"/>
        <v>35064</v>
      </c>
      <c r="C11" s="48">
        <v>3064.38</v>
      </c>
      <c r="D11" s="48">
        <v>3149.04</v>
      </c>
      <c r="E11" s="49">
        <v>2991.84</v>
      </c>
      <c r="F11" s="48">
        <v>3110.49</v>
      </c>
      <c r="H11" s="20">
        <f t="shared" si="0"/>
        <v>1.5047089460184404E-2</v>
      </c>
      <c r="I11" s="1"/>
    </row>
    <row r="12" spans="1:9">
      <c r="B12" s="25">
        <f t="shared" si="1"/>
        <v>35095</v>
      </c>
      <c r="C12" s="46">
        <v>3114.08</v>
      </c>
      <c r="D12" s="46">
        <v>3131.37</v>
      </c>
      <c r="E12" s="47">
        <v>2820.26</v>
      </c>
      <c r="F12" s="46">
        <v>2931.84</v>
      </c>
      <c r="H12" s="20">
        <f t="shared" si="0"/>
        <v>-5.8521296819606383E-2</v>
      </c>
      <c r="I12" s="1"/>
    </row>
    <row r="13" spans="1:9">
      <c r="B13" s="25">
        <f t="shared" si="1"/>
        <v>35124</v>
      </c>
      <c r="C13" s="42">
        <v>2929.04</v>
      </c>
      <c r="D13" s="42">
        <v>3607.27</v>
      </c>
      <c r="E13" s="43">
        <v>2929.04</v>
      </c>
      <c r="F13" s="42">
        <v>3391.99</v>
      </c>
      <c r="H13" s="20">
        <f t="shared" si="0"/>
        <v>0.15805519897304232</v>
      </c>
      <c r="I13" s="1"/>
    </row>
    <row r="14" spans="1:9">
      <c r="B14" s="25">
        <f t="shared" si="1"/>
        <v>35155</v>
      </c>
      <c r="C14" s="42">
        <v>3391.08</v>
      </c>
      <c r="D14" s="42">
        <v>3435.85</v>
      </c>
      <c r="E14" s="43">
        <v>3210.7</v>
      </c>
      <c r="F14" s="42">
        <v>3366.61</v>
      </c>
      <c r="H14" s="20">
        <f t="shared" si="0"/>
        <v>-7.2159901860173736E-3</v>
      </c>
      <c r="I14" s="1"/>
    </row>
    <row r="15" spans="1:9">
      <c r="B15" s="25">
        <f t="shared" si="1"/>
        <v>35185</v>
      </c>
      <c r="C15" s="42">
        <v>3376.64</v>
      </c>
      <c r="D15" s="42">
        <v>3950.82</v>
      </c>
      <c r="E15" s="43">
        <v>3376.64</v>
      </c>
      <c r="F15" s="42">
        <v>3826.72</v>
      </c>
      <c r="H15" s="20">
        <f t="shared" si="0"/>
        <v>0.1332922668688401</v>
      </c>
      <c r="I15" s="1"/>
    </row>
    <row r="16" spans="1:9">
      <c r="B16" s="25">
        <f t="shared" si="1"/>
        <v>35216</v>
      </c>
      <c r="C16" s="42">
        <v>3827.6</v>
      </c>
      <c r="D16" s="42">
        <v>3879.55</v>
      </c>
      <c r="E16" s="43">
        <v>3578.29</v>
      </c>
      <c r="F16" s="42">
        <v>3724.97</v>
      </c>
      <c r="H16" s="20">
        <f t="shared" si="0"/>
        <v>-2.6813146619291461E-2</v>
      </c>
    </row>
    <row r="17" spans="2:9">
      <c r="B17" s="25">
        <f t="shared" si="1"/>
        <v>35246</v>
      </c>
      <c r="C17" s="42">
        <v>3731.96</v>
      </c>
      <c r="D17" s="42">
        <v>4131.22</v>
      </c>
      <c r="E17" s="43">
        <v>3731.96</v>
      </c>
      <c r="F17" s="42">
        <v>3812.52</v>
      </c>
      <c r="H17" s="20">
        <f t="shared" si="0"/>
        <v>2.1586512181266615E-2</v>
      </c>
      <c r="I17" s="1"/>
    </row>
    <row r="18" spans="2:9">
      <c r="B18" s="25">
        <f t="shared" si="1"/>
        <v>35277</v>
      </c>
      <c r="C18" s="42">
        <v>3798.87</v>
      </c>
      <c r="D18" s="42">
        <v>3820.95</v>
      </c>
      <c r="E18" s="43">
        <v>3387.39</v>
      </c>
      <c r="F18" s="42">
        <v>3536.94</v>
      </c>
      <c r="H18" s="20">
        <f t="shared" si="0"/>
        <v>-6.8949450757725295E-2</v>
      </c>
      <c r="I18" s="1"/>
    </row>
    <row r="19" spans="2:9">
      <c r="B19" s="25">
        <f t="shared" si="1"/>
        <v>35308</v>
      </c>
      <c r="C19" s="42">
        <v>3539.97</v>
      </c>
      <c r="D19" s="42">
        <v>3585.15</v>
      </c>
      <c r="E19" s="43">
        <v>3276.15</v>
      </c>
      <c r="F19" s="42">
        <v>3514.61</v>
      </c>
      <c r="H19" s="20">
        <f t="shared" si="0"/>
        <v>-7.1639025189478289E-3</v>
      </c>
      <c r="I19" s="1"/>
    </row>
    <row r="20" spans="2:9">
      <c r="B20" s="25">
        <f t="shared" si="1"/>
        <v>35338</v>
      </c>
      <c r="C20" s="42">
        <v>3519.42</v>
      </c>
      <c r="D20" s="42">
        <v>3586.89</v>
      </c>
      <c r="E20" s="43">
        <v>3205.23</v>
      </c>
      <c r="F20" s="42">
        <v>3239.48</v>
      </c>
      <c r="H20" s="20">
        <f t="shared" si="0"/>
        <v>-7.9541515363326876E-2</v>
      </c>
      <c r="I20" s="1"/>
    </row>
    <row r="21" spans="2:9">
      <c r="B21" s="25">
        <f t="shared" si="1"/>
        <v>35369</v>
      </c>
      <c r="C21" s="42">
        <v>3249.15</v>
      </c>
      <c r="D21" s="42">
        <v>3344.67</v>
      </c>
      <c r="E21" s="43">
        <v>2930.93</v>
      </c>
      <c r="F21" s="42">
        <v>3163.78</v>
      </c>
      <c r="H21" s="20">
        <f t="shared" si="0"/>
        <v>-2.6274564116768984E-2</v>
      </c>
      <c r="I21" s="1"/>
    </row>
    <row r="22" spans="2:9">
      <c r="B22" s="25">
        <f t="shared" si="1"/>
        <v>35399</v>
      </c>
      <c r="C22" s="42">
        <v>3164.03</v>
      </c>
      <c r="D22" s="42">
        <v>3190.82</v>
      </c>
      <c r="E22" s="43">
        <v>2847.48</v>
      </c>
      <c r="F22" s="42">
        <v>2890.5</v>
      </c>
      <c r="H22" s="20">
        <f t="shared" si="0"/>
        <v>-8.644987563329054E-2</v>
      </c>
      <c r="I22" s="1"/>
    </row>
    <row r="23" spans="2:9">
      <c r="B23" s="25">
        <f t="shared" si="1"/>
        <v>35430</v>
      </c>
      <c r="C23" s="48">
        <v>2883.88</v>
      </c>
      <c r="D23" s="48">
        <v>3127.19</v>
      </c>
      <c r="E23" s="49">
        <v>2713.12</v>
      </c>
      <c r="F23" s="48">
        <v>3085.2</v>
      </c>
      <c r="H23" s="20">
        <f t="shared" si="0"/>
        <v>6.9808729905543876E-2</v>
      </c>
      <c r="I23" s="1"/>
    </row>
    <row r="24" spans="2:9">
      <c r="B24" s="25">
        <f t="shared" si="1"/>
        <v>35461</v>
      </c>
      <c r="C24" s="46">
        <v>3096.65</v>
      </c>
      <c r="D24" s="46">
        <v>3812.31</v>
      </c>
      <c r="E24" s="47">
        <v>3096.65</v>
      </c>
      <c r="F24" s="46">
        <v>3382.47</v>
      </c>
      <c r="H24" s="20">
        <f t="shared" si="0"/>
        <v>9.2299743270954027E-2</v>
      </c>
      <c r="I24" s="1"/>
    </row>
    <row r="25" spans="2:9">
      <c r="B25" s="25">
        <f t="shared" si="1"/>
        <v>35489</v>
      </c>
      <c r="C25" s="42">
        <v>3379.76</v>
      </c>
      <c r="D25" s="42">
        <v>3735.89</v>
      </c>
      <c r="E25" s="43">
        <v>3316.15</v>
      </c>
      <c r="F25" s="42">
        <v>3651.91</v>
      </c>
      <c r="H25" s="20">
        <f t="shared" si="0"/>
        <v>8.0523469122067759E-2</v>
      </c>
      <c r="I25" s="1"/>
    </row>
    <row r="26" spans="2:9">
      <c r="B26" s="25">
        <f t="shared" si="1"/>
        <v>35520</v>
      </c>
      <c r="C26" s="42">
        <v>3713.74</v>
      </c>
      <c r="D26" s="42">
        <v>4029.56</v>
      </c>
      <c r="E26" s="43">
        <v>3318.9</v>
      </c>
      <c r="F26" s="42">
        <v>3360.89</v>
      </c>
      <c r="H26" s="20">
        <f t="shared" si="0"/>
        <v>-9.5012036383807175E-2</v>
      </c>
      <c r="I26" s="1"/>
    </row>
    <row r="27" spans="2:9">
      <c r="B27" s="25">
        <f t="shared" si="1"/>
        <v>35550</v>
      </c>
      <c r="C27" s="42">
        <v>3339.47</v>
      </c>
      <c r="D27" s="42">
        <v>3879.21</v>
      </c>
      <c r="E27" s="43">
        <v>3315.36</v>
      </c>
      <c r="F27" s="42">
        <v>3841.11</v>
      </c>
      <c r="H27" s="20">
        <f t="shared" si="0"/>
        <v>0.15021545335038211</v>
      </c>
      <c r="I27" s="1"/>
    </row>
    <row r="28" spans="2:9">
      <c r="B28" s="25">
        <f t="shared" si="1"/>
        <v>35581</v>
      </c>
      <c r="C28" s="42">
        <v>3838.44</v>
      </c>
      <c r="D28" s="42">
        <v>3838.44</v>
      </c>
      <c r="E28" s="43">
        <v>3652.2</v>
      </c>
      <c r="F28" s="42">
        <v>3755.1</v>
      </c>
      <c r="H28" s="20">
        <f t="shared" si="0"/>
        <v>-2.1711945477850381E-2</v>
      </c>
    </row>
    <row r="29" spans="2:9">
      <c r="B29" s="25">
        <f t="shared" si="1"/>
        <v>35611</v>
      </c>
      <c r="C29" s="42">
        <v>3758.39</v>
      </c>
      <c r="D29" s="42">
        <v>4272.4399999999996</v>
      </c>
      <c r="E29" s="43">
        <v>3747.14</v>
      </c>
      <c r="F29" s="42">
        <v>4256.09</v>
      </c>
      <c r="H29" s="20">
        <f t="shared" si="0"/>
        <v>0.13242372398819713</v>
      </c>
      <c r="I29" s="1"/>
    </row>
    <row r="30" spans="2:9">
      <c r="B30" s="25">
        <f t="shared" si="1"/>
        <v>35642</v>
      </c>
      <c r="C30" s="42">
        <v>4263.1099999999997</v>
      </c>
      <c r="D30" s="42">
        <v>4448.0600000000004</v>
      </c>
      <c r="E30" s="43">
        <v>4105.28</v>
      </c>
      <c r="F30" s="42">
        <v>4305.76</v>
      </c>
      <c r="H30" s="20">
        <f t="shared" si="0"/>
        <v>1.000443338314061E-2</v>
      </c>
      <c r="I30" s="1"/>
    </row>
    <row r="31" spans="2:9">
      <c r="B31" s="25">
        <f t="shared" si="1"/>
        <v>35673</v>
      </c>
      <c r="C31" s="42">
        <v>4322.1899999999996</v>
      </c>
      <c r="D31" s="42">
        <v>4605.41</v>
      </c>
      <c r="E31" s="43">
        <v>3851.04</v>
      </c>
      <c r="F31" s="42">
        <v>3876.08</v>
      </c>
      <c r="H31" s="20">
        <f t="shared" si="0"/>
        <v>-0.1032138800006478</v>
      </c>
      <c r="I31" s="1"/>
    </row>
    <row r="32" spans="2:9">
      <c r="B32" s="25">
        <f t="shared" si="1"/>
        <v>35703</v>
      </c>
      <c r="C32" s="42">
        <v>3875.26</v>
      </c>
      <c r="D32" s="42">
        <v>4112.4799999999996</v>
      </c>
      <c r="E32" s="43">
        <v>3758.52</v>
      </c>
      <c r="F32" s="42">
        <v>3902.03</v>
      </c>
      <c r="H32" s="20">
        <f t="shared" si="0"/>
        <v>6.9079235973843467E-3</v>
      </c>
      <c r="I32" s="1"/>
    </row>
    <row r="33" spans="2:9">
      <c r="B33" s="25">
        <f t="shared" si="1"/>
        <v>35734</v>
      </c>
      <c r="C33" s="42">
        <v>3885.41</v>
      </c>
      <c r="D33" s="42">
        <v>4166.1400000000003</v>
      </c>
      <c r="E33" s="43">
        <v>3795.66</v>
      </c>
      <c r="F33" s="42">
        <v>3803.24</v>
      </c>
      <c r="H33" s="20">
        <f t="shared" si="0"/>
        <v>-2.1148347278665547E-2</v>
      </c>
      <c r="I33" s="1"/>
    </row>
    <row r="34" spans="2:9">
      <c r="B34" s="25">
        <f t="shared" si="1"/>
        <v>35764</v>
      </c>
      <c r="C34" s="42">
        <v>3814.75</v>
      </c>
      <c r="D34" s="42">
        <v>3852.24</v>
      </c>
      <c r="E34" s="43">
        <v>3388.46</v>
      </c>
      <c r="F34" s="42">
        <v>3560.29</v>
      </c>
      <c r="H34" s="20">
        <f t="shared" si="0"/>
        <v>-6.6704240120584624E-2</v>
      </c>
      <c r="I34" s="1"/>
    </row>
    <row r="35" spans="2:9">
      <c r="B35" s="25">
        <f t="shared" si="1"/>
        <v>35795</v>
      </c>
      <c r="C35" s="48">
        <v>3536.07</v>
      </c>
      <c r="D35" s="48">
        <v>3711.26</v>
      </c>
      <c r="E35" s="49">
        <v>3247.63</v>
      </c>
      <c r="F35" s="48">
        <v>3658.98</v>
      </c>
      <c r="H35" s="20">
        <f t="shared" si="0"/>
        <v>3.4758927283679242E-2</v>
      </c>
      <c r="I35" s="1"/>
    </row>
    <row r="36" spans="2:9">
      <c r="B36" s="25">
        <f t="shared" si="1"/>
        <v>35826</v>
      </c>
      <c r="C36" s="46">
        <v>3658.34</v>
      </c>
      <c r="D36" s="46">
        <v>3792.86</v>
      </c>
      <c r="E36" s="47">
        <v>3164.66</v>
      </c>
      <c r="F36" s="46">
        <v>3224.36</v>
      </c>
      <c r="H36" s="20">
        <f t="shared" si="0"/>
        <v>-0.11862757425498993</v>
      </c>
      <c r="I36" s="1"/>
    </row>
    <row r="37" spans="2:9">
      <c r="B37" s="25">
        <f t="shared" si="1"/>
        <v>35854</v>
      </c>
      <c r="C37" s="42">
        <v>3288.78</v>
      </c>
      <c r="D37" s="42">
        <v>3639.84</v>
      </c>
      <c r="E37" s="43">
        <v>3261.38</v>
      </c>
      <c r="F37" s="42">
        <v>3622.22</v>
      </c>
      <c r="H37" s="20">
        <f t="shared" si="0"/>
        <v>0.10138714052019271</v>
      </c>
      <c r="I37" s="1"/>
    </row>
    <row r="38" spans="2:9">
      <c r="B38" s="25">
        <f t="shared" si="1"/>
        <v>35885</v>
      </c>
      <c r="C38" s="42">
        <v>3657.57</v>
      </c>
      <c r="D38" s="42">
        <v>3999.03</v>
      </c>
      <c r="E38" s="43">
        <v>3600.06</v>
      </c>
      <c r="F38" s="42">
        <v>3892.75</v>
      </c>
      <c r="H38" s="20">
        <f t="shared" ref="H38:H69" si="2">F38/C38-1</f>
        <v>6.4299521266852011E-2</v>
      </c>
      <c r="I38" s="1"/>
    </row>
    <row r="39" spans="2:9">
      <c r="B39" s="25">
        <f t="shared" ref="B39:B70" si="3">EOMONTH(B38,1)</f>
        <v>35915</v>
      </c>
      <c r="C39" s="42">
        <v>3901.44</v>
      </c>
      <c r="D39" s="42">
        <v>4322</v>
      </c>
      <c r="E39" s="43">
        <v>3901.44</v>
      </c>
      <c r="F39" s="42">
        <v>4006.81</v>
      </c>
      <c r="H39" s="20">
        <f t="shared" si="2"/>
        <v>2.7007976541994827E-2</v>
      </c>
      <c r="I39" s="1"/>
    </row>
    <row r="40" spans="2:9">
      <c r="B40" s="25">
        <f t="shared" si="3"/>
        <v>35946</v>
      </c>
      <c r="C40" s="42">
        <v>4058.75</v>
      </c>
      <c r="D40" s="42">
        <v>4156.58</v>
      </c>
      <c r="E40" s="43">
        <v>3589.24</v>
      </c>
      <c r="F40" s="42">
        <v>3686.39</v>
      </c>
      <c r="H40" s="20">
        <f t="shared" si="2"/>
        <v>-9.1742531567600927E-2</v>
      </c>
    </row>
    <row r="41" spans="2:9">
      <c r="B41" s="25">
        <f t="shared" si="3"/>
        <v>35976</v>
      </c>
      <c r="C41" s="42">
        <v>3737.25</v>
      </c>
      <c r="D41" s="42">
        <v>3823.15</v>
      </c>
      <c r="E41" s="43">
        <v>2951.45</v>
      </c>
      <c r="F41" s="42">
        <v>3250.69</v>
      </c>
      <c r="H41" s="20">
        <f t="shared" si="2"/>
        <v>-0.13019198608602578</v>
      </c>
      <c r="I41" s="1"/>
    </row>
    <row r="42" spans="2:9">
      <c r="B42" s="25">
        <f t="shared" si="3"/>
        <v>36007</v>
      </c>
      <c r="C42" s="42">
        <v>3210.6</v>
      </c>
      <c r="D42" s="42">
        <v>3525.9</v>
      </c>
      <c r="E42" s="43">
        <v>3079.43</v>
      </c>
      <c r="F42" s="42">
        <v>3211.31</v>
      </c>
      <c r="H42" s="20">
        <f t="shared" si="2"/>
        <v>2.2114246558269102E-4</v>
      </c>
      <c r="I42" s="1"/>
    </row>
    <row r="43" spans="2:9">
      <c r="B43" s="25">
        <f t="shared" si="3"/>
        <v>36038</v>
      </c>
      <c r="C43" s="42">
        <v>3159.02</v>
      </c>
      <c r="D43" s="42">
        <v>3163.28</v>
      </c>
      <c r="E43" s="43">
        <v>2838.99</v>
      </c>
      <c r="F43" s="42">
        <v>2933.85</v>
      </c>
      <c r="H43" s="20">
        <f t="shared" si="2"/>
        <v>-7.1278434451190531E-2</v>
      </c>
      <c r="I43" s="1"/>
    </row>
    <row r="44" spans="2:9">
      <c r="B44" s="25">
        <f t="shared" si="3"/>
        <v>36068</v>
      </c>
      <c r="C44" s="42">
        <v>2862.24</v>
      </c>
      <c r="D44" s="42">
        <v>3266.71</v>
      </c>
      <c r="E44" s="43">
        <v>2850.3</v>
      </c>
      <c r="F44" s="42">
        <v>3102.29</v>
      </c>
      <c r="H44" s="20">
        <f t="shared" si="2"/>
        <v>8.386787970261067E-2</v>
      </c>
      <c r="I44" s="1"/>
    </row>
    <row r="45" spans="2:9">
      <c r="B45" s="25">
        <f t="shared" si="3"/>
        <v>36099</v>
      </c>
      <c r="C45" s="42">
        <v>3036.15</v>
      </c>
      <c r="D45" s="42">
        <v>3045.54</v>
      </c>
      <c r="E45" s="43">
        <v>2741.22</v>
      </c>
      <c r="F45" s="42">
        <v>2812.49</v>
      </c>
      <c r="H45" s="20">
        <f t="shared" si="2"/>
        <v>-7.366566210496861E-2</v>
      </c>
      <c r="I45" s="1"/>
    </row>
    <row r="46" spans="2:9">
      <c r="B46" s="25">
        <f t="shared" si="3"/>
        <v>36129</v>
      </c>
      <c r="C46" s="42">
        <v>2820.23</v>
      </c>
      <c r="D46" s="42">
        <v>3027.2</v>
      </c>
      <c r="E46" s="43">
        <v>2741.7</v>
      </c>
      <c r="F46" s="42">
        <v>2810.66</v>
      </c>
      <c r="H46" s="20">
        <f t="shared" si="2"/>
        <v>-3.393340259482458E-3</v>
      </c>
      <c r="I46" s="1"/>
    </row>
    <row r="47" spans="2:9">
      <c r="B47" s="25">
        <f t="shared" si="3"/>
        <v>36160</v>
      </c>
      <c r="C47" s="48">
        <v>2803.73</v>
      </c>
      <c r="D47" s="48">
        <v>3118.59</v>
      </c>
      <c r="E47" s="49">
        <v>2790.32</v>
      </c>
      <c r="F47" s="48">
        <v>3055.41</v>
      </c>
      <c r="H47" s="20">
        <f t="shared" si="2"/>
        <v>8.9766132972861179E-2</v>
      </c>
      <c r="I47" s="1"/>
    </row>
    <row r="48" spans="2:9">
      <c r="B48" s="25">
        <f t="shared" si="3"/>
        <v>36191</v>
      </c>
      <c r="C48" s="46">
        <v>3064.95</v>
      </c>
      <c r="D48" s="46">
        <v>3515.49</v>
      </c>
      <c r="E48" s="47">
        <v>3042.25</v>
      </c>
      <c r="F48" s="46">
        <v>3315.57</v>
      </c>
      <c r="H48" s="20">
        <f t="shared" si="2"/>
        <v>8.1769686291782939E-2</v>
      </c>
      <c r="I48" s="1"/>
    </row>
    <row r="49" spans="2:9">
      <c r="B49" s="25">
        <f t="shared" si="3"/>
        <v>36219</v>
      </c>
      <c r="C49" s="42">
        <v>3331.91</v>
      </c>
      <c r="D49" s="42">
        <v>3406.28</v>
      </c>
      <c r="E49" s="43">
        <v>3157.7</v>
      </c>
      <c r="F49" s="42">
        <v>3399.63</v>
      </c>
      <c r="H49" s="20">
        <f t="shared" si="2"/>
        <v>2.0324678637778426E-2</v>
      </c>
      <c r="I49" s="1"/>
    </row>
    <row r="50" spans="2:9">
      <c r="B50" s="25">
        <f t="shared" si="3"/>
        <v>36250</v>
      </c>
      <c r="C50" s="42">
        <v>3447.5</v>
      </c>
      <c r="D50" s="42">
        <v>3817.94</v>
      </c>
      <c r="E50" s="43">
        <v>3417.22</v>
      </c>
      <c r="F50" s="42">
        <v>3739.96</v>
      </c>
      <c r="H50" s="20">
        <f t="shared" si="2"/>
        <v>8.4832487309644655E-2</v>
      </c>
      <c r="I50" s="1"/>
    </row>
    <row r="51" spans="2:9">
      <c r="B51" s="25">
        <f t="shared" si="3"/>
        <v>36280</v>
      </c>
      <c r="C51" s="42">
        <v>3750.22</v>
      </c>
      <c r="D51" s="42">
        <v>3754.73</v>
      </c>
      <c r="E51" s="43">
        <v>3183.47</v>
      </c>
      <c r="F51" s="42">
        <v>3325.69</v>
      </c>
      <c r="H51" s="20">
        <f t="shared" si="2"/>
        <v>-0.11320135885361382</v>
      </c>
      <c r="I51" s="1"/>
    </row>
    <row r="52" spans="2:9">
      <c r="B52" s="25">
        <f t="shared" si="3"/>
        <v>36311</v>
      </c>
      <c r="C52" s="42">
        <v>3380.61</v>
      </c>
      <c r="D52" s="42">
        <v>4197.08</v>
      </c>
      <c r="E52" s="43">
        <v>3363.06</v>
      </c>
      <c r="F52" s="42">
        <v>3963.56</v>
      </c>
      <c r="H52" s="20">
        <f t="shared" si="2"/>
        <v>0.17243929350028542</v>
      </c>
    </row>
    <row r="53" spans="2:9">
      <c r="B53" s="25">
        <f t="shared" si="3"/>
        <v>36341</v>
      </c>
      <c r="C53" s="42">
        <v>3954.26</v>
      </c>
      <c r="D53" s="42">
        <v>4285.99</v>
      </c>
      <c r="E53" s="43">
        <v>3830.15</v>
      </c>
      <c r="F53" s="42">
        <v>4140.7299999999996</v>
      </c>
      <c r="H53" s="20">
        <f t="shared" si="2"/>
        <v>4.7156737290921624E-2</v>
      </c>
      <c r="I53" s="1"/>
    </row>
    <row r="54" spans="2:9">
      <c r="B54" s="25">
        <f t="shared" si="3"/>
        <v>36372</v>
      </c>
      <c r="C54" s="42">
        <v>4156.62</v>
      </c>
      <c r="D54" s="42">
        <v>4810.33</v>
      </c>
      <c r="E54" s="43">
        <v>4120.7299999999996</v>
      </c>
      <c r="F54" s="42">
        <v>4542.34</v>
      </c>
      <c r="H54" s="20">
        <f t="shared" si="2"/>
        <v>9.2796551043877074E-2</v>
      </c>
      <c r="I54" s="1"/>
    </row>
    <row r="55" spans="2:9">
      <c r="B55" s="25">
        <f t="shared" si="3"/>
        <v>36403</v>
      </c>
      <c r="C55" s="42">
        <v>4571.3599999999997</v>
      </c>
      <c r="D55" s="42">
        <v>4965.79</v>
      </c>
      <c r="E55" s="43">
        <v>4470.5200000000004</v>
      </c>
      <c r="F55" s="42">
        <v>4898.21</v>
      </c>
      <c r="H55" s="20">
        <f t="shared" si="2"/>
        <v>7.1499509992649868E-2</v>
      </c>
      <c r="I55" s="1"/>
    </row>
    <row r="56" spans="2:9">
      <c r="B56" s="25">
        <f t="shared" si="3"/>
        <v>36433</v>
      </c>
      <c r="C56" s="42">
        <v>4910.6400000000003</v>
      </c>
      <c r="D56" s="42">
        <v>4914.12</v>
      </c>
      <c r="E56" s="43">
        <v>4513.55</v>
      </c>
      <c r="F56" s="42">
        <v>4764.42</v>
      </c>
      <c r="H56" s="20">
        <f t="shared" si="2"/>
        <v>-2.977615952299506E-2</v>
      </c>
      <c r="I56" s="1"/>
    </row>
    <row r="57" spans="2:9">
      <c r="B57" s="25">
        <f t="shared" si="3"/>
        <v>36464</v>
      </c>
      <c r="C57" s="42">
        <v>4808.63</v>
      </c>
      <c r="D57" s="42">
        <v>5150.99</v>
      </c>
      <c r="E57" s="43">
        <v>4368.8500000000004</v>
      </c>
      <c r="F57" s="42">
        <v>4444.5600000000004</v>
      </c>
      <c r="H57" s="20">
        <f t="shared" si="2"/>
        <v>-7.571179317185972E-2</v>
      </c>
      <c r="I57" s="1"/>
    </row>
    <row r="58" spans="2:9">
      <c r="B58" s="25">
        <f t="shared" si="3"/>
        <v>36494</v>
      </c>
      <c r="C58" s="42">
        <v>4490.0600000000004</v>
      </c>
      <c r="D58" s="42">
        <v>4770.1099999999997</v>
      </c>
      <c r="E58" s="43">
        <v>4209.41</v>
      </c>
      <c r="F58" s="42">
        <v>4622.21</v>
      </c>
      <c r="H58" s="20">
        <f t="shared" si="2"/>
        <v>2.9431677973122738E-2</v>
      </c>
      <c r="I58" s="1"/>
    </row>
    <row r="59" spans="2:9">
      <c r="B59" s="25">
        <f t="shared" si="3"/>
        <v>36525</v>
      </c>
      <c r="C59" s="48">
        <v>4609.66</v>
      </c>
      <c r="D59" s="48">
        <v>5077.2299999999996</v>
      </c>
      <c r="E59" s="49">
        <v>4584.74</v>
      </c>
      <c r="F59" s="48">
        <v>5005.82</v>
      </c>
      <c r="H59" s="20">
        <f t="shared" si="2"/>
        <v>8.5941262479228397E-2</v>
      </c>
      <c r="I59" s="1"/>
    </row>
    <row r="60" spans="2:9">
      <c r="B60" s="25">
        <f t="shared" si="3"/>
        <v>36556</v>
      </c>
      <c r="C60" s="46">
        <v>5209.54</v>
      </c>
      <c r="D60" s="46">
        <v>5668.28</v>
      </c>
      <c r="E60" s="47">
        <v>5184.4799999999996</v>
      </c>
      <c r="F60" s="46">
        <v>5205.29</v>
      </c>
      <c r="H60" s="20">
        <f t="shared" si="2"/>
        <v>-8.1581099290917169E-4</v>
      </c>
      <c r="I60" s="1"/>
    </row>
    <row r="61" spans="2:9">
      <c r="B61" s="25">
        <f t="shared" si="3"/>
        <v>36585</v>
      </c>
      <c r="C61" s="42">
        <v>5217.6499999999996</v>
      </c>
      <c r="D61" s="42">
        <v>6150.69</v>
      </c>
      <c r="E61" s="43">
        <v>5127.79</v>
      </c>
      <c r="F61" s="42">
        <v>5446.98</v>
      </c>
      <c r="H61" s="20">
        <f t="shared" si="2"/>
        <v>4.3952737343440074E-2</v>
      </c>
      <c r="I61" s="1"/>
    </row>
    <row r="62" spans="2:9">
      <c r="B62" s="25">
        <f t="shared" si="3"/>
        <v>36616</v>
      </c>
      <c r="C62" s="42">
        <v>5464.65</v>
      </c>
      <c r="D62" s="42">
        <v>5828.79</v>
      </c>
      <c r="E62" s="43">
        <v>4867.2299999999996</v>
      </c>
      <c r="F62" s="42">
        <v>5001.28</v>
      </c>
      <c r="H62" s="20">
        <f t="shared" si="2"/>
        <v>-8.4794085623049908E-2</v>
      </c>
      <c r="I62" s="1"/>
    </row>
    <row r="63" spans="2:9">
      <c r="B63" s="25">
        <f t="shared" si="3"/>
        <v>36646</v>
      </c>
      <c r="C63" s="42">
        <v>5070.5</v>
      </c>
      <c r="D63" s="42">
        <v>5542.81</v>
      </c>
      <c r="E63" s="43">
        <v>4284.17</v>
      </c>
      <c r="F63" s="42">
        <v>4657.55</v>
      </c>
      <c r="H63" s="20">
        <f t="shared" si="2"/>
        <v>-8.1441672418893551E-2</v>
      </c>
      <c r="I63" s="1"/>
    </row>
    <row r="64" spans="2:9">
      <c r="B64" s="25">
        <f t="shared" si="3"/>
        <v>36677</v>
      </c>
      <c r="C64" s="42">
        <v>4736.0200000000004</v>
      </c>
      <c r="D64" s="42">
        <v>4757.8900000000003</v>
      </c>
      <c r="E64" s="43">
        <v>3831.86</v>
      </c>
      <c r="F64" s="42">
        <v>4433.6099999999997</v>
      </c>
      <c r="H64" s="20">
        <f t="shared" si="2"/>
        <v>-6.3853193187528912E-2</v>
      </c>
    </row>
    <row r="65" spans="2:9">
      <c r="B65" s="25">
        <f t="shared" si="3"/>
        <v>36707</v>
      </c>
      <c r="C65" s="42">
        <v>4406.5200000000004</v>
      </c>
      <c r="D65" s="42">
        <v>4919.63</v>
      </c>
      <c r="E65" s="43">
        <v>4321.26</v>
      </c>
      <c r="F65" s="42">
        <v>4748.7700000000004</v>
      </c>
      <c r="H65" s="20">
        <f t="shared" si="2"/>
        <v>7.7668999573359487E-2</v>
      </c>
      <c r="I65" s="1"/>
    </row>
    <row r="66" spans="2:9">
      <c r="B66" s="25">
        <f t="shared" si="3"/>
        <v>36738</v>
      </c>
      <c r="C66" s="42">
        <v>4846.6899999999996</v>
      </c>
      <c r="D66" s="42">
        <v>5058.8999999999996</v>
      </c>
      <c r="E66" s="43">
        <v>4052.61</v>
      </c>
      <c r="F66" s="42">
        <v>4279.8599999999997</v>
      </c>
      <c r="H66" s="20">
        <f t="shared" si="2"/>
        <v>-0.11695198166171139</v>
      </c>
      <c r="I66" s="1"/>
    </row>
    <row r="67" spans="2:9">
      <c r="B67" s="25">
        <f t="shared" si="3"/>
        <v>36769</v>
      </c>
      <c r="C67" s="42">
        <v>4295.3500000000004</v>
      </c>
      <c r="D67" s="42">
        <v>4500.3</v>
      </c>
      <c r="E67" s="43">
        <v>4142.8100000000004</v>
      </c>
      <c r="F67" s="42">
        <v>4477.3100000000004</v>
      </c>
      <c r="H67" s="20">
        <f t="shared" si="2"/>
        <v>4.236208923603435E-2</v>
      </c>
      <c r="I67" s="1"/>
    </row>
    <row r="68" spans="2:9">
      <c r="B68" s="25">
        <f t="shared" si="3"/>
        <v>36799</v>
      </c>
      <c r="C68" s="42">
        <v>4571.8900000000003</v>
      </c>
      <c r="D68" s="42">
        <v>4790.63</v>
      </c>
      <c r="E68" s="43">
        <v>4004.73</v>
      </c>
      <c r="F68" s="42">
        <v>4090.38</v>
      </c>
      <c r="H68" s="20">
        <f t="shared" si="2"/>
        <v>-0.10531968179461892</v>
      </c>
      <c r="I68" s="1"/>
    </row>
    <row r="69" spans="2:9">
      <c r="B69" s="25">
        <f t="shared" si="3"/>
        <v>36830</v>
      </c>
      <c r="C69" s="42">
        <v>4035.64</v>
      </c>
      <c r="D69" s="42">
        <v>4197.3900000000003</v>
      </c>
      <c r="E69" s="43">
        <v>3491.55</v>
      </c>
      <c r="F69" s="42">
        <v>3711.02</v>
      </c>
      <c r="H69" s="20">
        <f t="shared" si="2"/>
        <v>-8.0438294793390819E-2</v>
      </c>
      <c r="I69" s="1"/>
    </row>
    <row r="70" spans="2:9">
      <c r="B70" s="25">
        <f t="shared" si="3"/>
        <v>36860</v>
      </c>
      <c r="C70" s="42">
        <v>3749.35</v>
      </c>
      <c r="D70" s="42">
        <v>4046.19</v>
      </c>
      <c r="E70" s="43">
        <v>3734.98</v>
      </c>
      <c r="F70" s="42">
        <v>3997.99</v>
      </c>
      <c r="H70" s="20">
        <f t="shared" ref="H70:H101" si="4">F70/C70-1</f>
        <v>6.6315494685745602E-2</v>
      </c>
      <c r="I70" s="1"/>
    </row>
    <row r="71" spans="2:9">
      <c r="B71" s="25">
        <f t="shared" ref="B71:B102" si="5">EOMONTH(B70,1)</f>
        <v>36891</v>
      </c>
      <c r="C71" s="48">
        <v>3968.89</v>
      </c>
      <c r="D71" s="48">
        <v>4332.6499999999996</v>
      </c>
      <c r="E71" s="49">
        <v>3803.69</v>
      </c>
      <c r="F71" s="48">
        <v>3972.12</v>
      </c>
      <c r="H71" s="20">
        <f t="shared" si="4"/>
        <v>8.1382955939823809E-4</v>
      </c>
      <c r="I71" s="1"/>
    </row>
    <row r="72" spans="2:9">
      <c r="B72" s="25">
        <f t="shared" si="5"/>
        <v>36922</v>
      </c>
      <c r="C72" s="46">
        <v>3990.65</v>
      </c>
      <c r="D72" s="46">
        <v>4409.33</v>
      </c>
      <c r="E72" s="47">
        <v>3929.37</v>
      </c>
      <c r="F72" s="46">
        <v>4326.72</v>
      </c>
      <c r="H72" s="20">
        <f t="shared" si="4"/>
        <v>8.4214351045569069E-2</v>
      </c>
      <c r="I72" s="1"/>
    </row>
    <row r="73" spans="2:9">
      <c r="B73" s="25">
        <f t="shared" si="5"/>
        <v>36950</v>
      </c>
      <c r="C73" s="42">
        <v>4303.13</v>
      </c>
      <c r="D73" s="42">
        <v>4462.1099999999997</v>
      </c>
      <c r="E73" s="43">
        <v>4020.68</v>
      </c>
      <c r="F73" s="42">
        <v>4247.04</v>
      </c>
      <c r="H73" s="20">
        <f t="shared" si="4"/>
        <v>-1.3034697998898559E-2</v>
      </c>
      <c r="I73" s="1"/>
    </row>
    <row r="74" spans="2:9">
      <c r="B74" s="25">
        <f t="shared" si="5"/>
        <v>36981</v>
      </c>
      <c r="C74" s="42">
        <v>4288.2299999999996</v>
      </c>
      <c r="D74" s="42">
        <v>4386.9799999999996</v>
      </c>
      <c r="E74" s="43">
        <v>3436.75</v>
      </c>
      <c r="F74" s="42">
        <v>3604.38</v>
      </c>
      <c r="H74" s="20">
        <f t="shared" si="4"/>
        <v>-0.15947139029389734</v>
      </c>
      <c r="I74" s="1"/>
    </row>
    <row r="75" spans="2:9">
      <c r="B75" s="25">
        <f t="shared" si="5"/>
        <v>37011</v>
      </c>
      <c r="C75" s="42">
        <v>3491.41</v>
      </c>
      <c r="D75" s="42">
        <v>3676.82</v>
      </c>
      <c r="E75" s="43">
        <v>3096.51</v>
      </c>
      <c r="F75" s="42">
        <v>3519.16</v>
      </c>
      <c r="H75" s="20">
        <f t="shared" si="4"/>
        <v>7.9480782835588126E-3</v>
      </c>
      <c r="I75" s="1"/>
    </row>
    <row r="76" spans="2:9">
      <c r="B76" s="25">
        <f t="shared" si="5"/>
        <v>37042</v>
      </c>
      <c r="C76" s="42">
        <v>3565.53</v>
      </c>
      <c r="D76" s="42">
        <v>3759.96</v>
      </c>
      <c r="E76" s="43">
        <v>3420.14</v>
      </c>
      <c r="F76" s="42">
        <v>3631.91</v>
      </c>
      <c r="H76" s="20">
        <f t="shared" si="4"/>
        <v>1.8617148081771839E-2</v>
      </c>
    </row>
    <row r="77" spans="2:9">
      <c r="B77" s="25">
        <f t="shared" si="5"/>
        <v>37072</v>
      </c>
      <c r="C77" s="42">
        <v>3637.03</v>
      </c>
      <c r="D77" s="42">
        <v>3651.32</v>
      </c>
      <c r="E77" s="43">
        <v>3287.94</v>
      </c>
      <c r="F77" s="42">
        <v>3456.78</v>
      </c>
      <c r="H77" s="20">
        <f t="shared" si="4"/>
        <v>-4.955966819080404E-2</v>
      </c>
      <c r="I77" s="1"/>
    </row>
    <row r="78" spans="2:9">
      <c r="B78" s="25">
        <f t="shared" si="5"/>
        <v>37103</v>
      </c>
      <c r="C78" s="42">
        <v>3480.06</v>
      </c>
      <c r="D78" s="42">
        <v>3513.79</v>
      </c>
      <c r="E78" s="43">
        <v>3241.66</v>
      </c>
      <c r="F78" s="42">
        <v>3329.28</v>
      </c>
      <c r="H78" s="20">
        <f t="shared" si="4"/>
        <v>-4.3326839192427635E-2</v>
      </c>
      <c r="I78" s="1"/>
    </row>
    <row r="79" spans="2:9">
      <c r="B79" s="25">
        <f t="shared" si="5"/>
        <v>37134</v>
      </c>
      <c r="C79" s="42">
        <v>3335</v>
      </c>
      <c r="D79" s="42">
        <v>3359.07</v>
      </c>
      <c r="E79" s="43">
        <v>3241.12</v>
      </c>
      <c r="F79" s="42">
        <v>3244.95</v>
      </c>
      <c r="H79" s="20">
        <f t="shared" si="4"/>
        <v>-2.7001499250374872E-2</v>
      </c>
      <c r="I79" s="1"/>
    </row>
    <row r="80" spans="2:9">
      <c r="B80" s="25">
        <f t="shared" si="5"/>
        <v>37164</v>
      </c>
      <c r="C80" s="42">
        <v>3245.71</v>
      </c>
      <c r="D80" s="42">
        <v>3267.93</v>
      </c>
      <c r="E80" s="43">
        <v>2594.87</v>
      </c>
      <c r="F80" s="42">
        <v>2811.6</v>
      </c>
      <c r="H80" s="20">
        <f t="shared" si="4"/>
        <v>-0.13374885618246857</v>
      </c>
      <c r="I80" s="1"/>
    </row>
    <row r="81" spans="2:9">
      <c r="B81" s="25">
        <f t="shared" si="5"/>
        <v>37195</v>
      </c>
      <c r="C81" s="42">
        <v>2817.74</v>
      </c>
      <c r="D81" s="42">
        <v>3083.65</v>
      </c>
      <c r="E81" s="43">
        <v>2718.41</v>
      </c>
      <c r="F81" s="42">
        <v>2989.35</v>
      </c>
      <c r="H81" s="20">
        <f t="shared" si="4"/>
        <v>6.0903419052148244E-2</v>
      </c>
      <c r="I81" s="1"/>
    </row>
    <row r="82" spans="2:9">
      <c r="B82" s="25">
        <f t="shared" si="5"/>
        <v>37225</v>
      </c>
      <c r="C82" s="42">
        <v>3003.95</v>
      </c>
      <c r="D82" s="42">
        <v>3377.81</v>
      </c>
      <c r="E82" s="43">
        <v>3003.95</v>
      </c>
      <c r="F82" s="42">
        <v>3287.56</v>
      </c>
      <c r="H82" s="20">
        <f t="shared" si="4"/>
        <v>9.4412357063200059E-2</v>
      </c>
      <c r="I82" s="1"/>
    </row>
    <row r="83" spans="2:9">
      <c r="B83" s="25">
        <f t="shared" si="5"/>
        <v>37256</v>
      </c>
      <c r="C83" s="48">
        <v>3301.05</v>
      </c>
      <c r="D83" s="48">
        <v>3500.2</v>
      </c>
      <c r="E83" s="49">
        <v>3100.57</v>
      </c>
      <c r="F83" s="48">
        <v>3262.33</v>
      </c>
      <c r="H83" s="20">
        <f t="shared" si="4"/>
        <v>-1.1729601187500993E-2</v>
      </c>
      <c r="I83" s="1"/>
    </row>
    <row r="84" spans="2:9">
      <c r="B84" s="25">
        <f t="shared" si="5"/>
        <v>37287</v>
      </c>
      <c r="C84" s="46">
        <v>3262.01</v>
      </c>
      <c r="D84" s="46">
        <v>3466.73</v>
      </c>
      <c r="E84" s="47">
        <v>3236.76</v>
      </c>
      <c r="F84" s="46">
        <v>3311.03</v>
      </c>
      <c r="H84" s="20">
        <f t="shared" si="4"/>
        <v>1.5027544366816858E-2</v>
      </c>
      <c r="I84" s="1"/>
    </row>
    <row r="85" spans="2:9">
      <c r="B85" s="25">
        <f t="shared" si="5"/>
        <v>37315</v>
      </c>
      <c r="C85" s="42">
        <v>3334.69</v>
      </c>
      <c r="D85" s="42">
        <v>3758.11</v>
      </c>
      <c r="E85" s="43">
        <v>3290</v>
      </c>
      <c r="F85" s="42">
        <v>3562.31</v>
      </c>
      <c r="H85" s="20">
        <f t="shared" si="4"/>
        <v>6.8258218904905688E-2</v>
      </c>
      <c r="I85" s="1"/>
    </row>
    <row r="86" spans="2:9">
      <c r="B86" s="25">
        <f t="shared" si="5"/>
        <v>37346</v>
      </c>
      <c r="C86" s="42">
        <v>3551.56</v>
      </c>
      <c r="D86" s="42">
        <v>3758.27</v>
      </c>
      <c r="E86" s="43">
        <v>3454.27</v>
      </c>
      <c r="F86" s="42">
        <v>3469.35</v>
      </c>
      <c r="H86" s="20">
        <f t="shared" si="4"/>
        <v>-2.3147574586942055E-2</v>
      </c>
      <c r="I86" s="1"/>
    </row>
    <row r="87" spans="2:9">
      <c r="B87" s="25">
        <f t="shared" si="5"/>
        <v>37376</v>
      </c>
      <c r="C87" s="42">
        <v>3482.94</v>
      </c>
      <c r="D87" s="42">
        <v>3538.49</v>
      </c>
      <c r="E87" s="43">
        <v>3296.88</v>
      </c>
      <c r="F87" s="42">
        <v>3338.16</v>
      </c>
      <c r="H87" s="20">
        <f t="shared" si="4"/>
        <v>-4.1568330203793358E-2</v>
      </c>
      <c r="I87" s="1"/>
    </row>
    <row r="88" spans="2:9">
      <c r="B88" s="25">
        <f t="shared" si="5"/>
        <v>37407</v>
      </c>
      <c r="C88" s="42">
        <v>3361.33</v>
      </c>
      <c r="D88" s="42">
        <v>3478.02</v>
      </c>
      <c r="E88" s="43">
        <v>3097.73</v>
      </c>
      <c r="F88" s="42">
        <v>3125.73</v>
      </c>
      <c r="H88" s="20">
        <f t="shared" si="4"/>
        <v>-7.0091303144886097E-2</v>
      </c>
    </row>
    <row r="89" spans="2:9">
      <c r="B89" s="25">
        <f t="shared" si="5"/>
        <v>37437</v>
      </c>
      <c r="C89" s="42">
        <v>3162.27</v>
      </c>
      <c r="D89" s="42">
        <v>3377.88</v>
      </c>
      <c r="E89" s="43">
        <v>3148.57</v>
      </c>
      <c r="F89" s="42">
        <v>3244.7</v>
      </c>
      <c r="H89" s="20">
        <f t="shared" si="4"/>
        <v>2.6066717895688818E-2</v>
      </c>
      <c r="I89" s="1"/>
    </row>
    <row r="90" spans="2:9">
      <c r="B90" s="25">
        <f t="shared" si="5"/>
        <v>37468</v>
      </c>
      <c r="C90" s="42">
        <v>3246.44</v>
      </c>
      <c r="D90" s="42">
        <v>3366.74</v>
      </c>
      <c r="E90" s="43">
        <v>2932.35</v>
      </c>
      <c r="F90" s="42">
        <v>2987.65</v>
      </c>
      <c r="H90" s="20">
        <f t="shared" si="4"/>
        <v>-7.9715010904252037E-2</v>
      </c>
      <c r="I90" s="1"/>
    </row>
    <row r="91" spans="2:9">
      <c r="B91" s="25">
        <f t="shared" si="5"/>
        <v>37499</v>
      </c>
      <c r="C91" s="42">
        <v>2998.46</v>
      </c>
      <c r="D91" s="42">
        <v>3185.08</v>
      </c>
      <c r="E91" s="43">
        <v>2931.78</v>
      </c>
      <c r="F91" s="42">
        <v>3181.23</v>
      </c>
      <c r="H91" s="20">
        <f t="shared" si="4"/>
        <v>6.0954623373331573E-2</v>
      </c>
      <c r="I91" s="1"/>
    </row>
    <row r="92" spans="2:9">
      <c r="B92" s="25">
        <f t="shared" si="5"/>
        <v>37529</v>
      </c>
      <c r="C92" s="42">
        <v>3206.81</v>
      </c>
      <c r="D92" s="42">
        <v>3227.62</v>
      </c>
      <c r="E92" s="43">
        <v>2973.97</v>
      </c>
      <c r="F92" s="42">
        <v>2991.36</v>
      </c>
      <c r="H92" s="20">
        <f t="shared" si="4"/>
        <v>-6.7185146609870849E-2</v>
      </c>
      <c r="I92" s="1"/>
    </row>
    <row r="93" spans="2:9">
      <c r="B93" s="25">
        <f t="shared" si="5"/>
        <v>37560</v>
      </c>
      <c r="C93" s="42">
        <v>2976.04</v>
      </c>
      <c r="D93" s="42">
        <v>3038.92</v>
      </c>
      <c r="E93" s="43">
        <v>2828.48</v>
      </c>
      <c r="F93" s="42">
        <v>2949.32</v>
      </c>
      <c r="H93" s="20">
        <f t="shared" si="4"/>
        <v>-8.9783739465866264E-3</v>
      </c>
      <c r="I93" s="1"/>
    </row>
    <row r="94" spans="2:9">
      <c r="B94" s="25">
        <f t="shared" si="5"/>
        <v>37590</v>
      </c>
      <c r="C94" s="42">
        <v>2956.94</v>
      </c>
      <c r="D94" s="42">
        <v>3245.98</v>
      </c>
      <c r="E94" s="43">
        <v>2928.63</v>
      </c>
      <c r="F94" s="42">
        <v>3228.82</v>
      </c>
      <c r="H94" s="20">
        <f t="shared" si="4"/>
        <v>9.1946404052838382E-2</v>
      </c>
      <c r="I94" s="1"/>
    </row>
    <row r="95" spans="2:9">
      <c r="B95" s="25">
        <f t="shared" si="5"/>
        <v>37621</v>
      </c>
      <c r="C95" s="48">
        <v>3247.6</v>
      </c>
      <c r="D95" s="48">
        <v>3413.83</v>
      </c>
      <c r="E95" s="49">
        <v>3186.62</v>
      </c>
      <c r="F95" s="48">
        <v>3377.28</v>
      </c>
      <c r="H95" s="20">
        <f t="shared" si="4"/>
        <v>3.9931025988422242E-2</v>
      </c>
      <c r="I95" s="1"/>
    </row>
    <row r="96" spans="2:9">
      <c r="B96" s="25">
        <f t="shared" si="5"/>
        <v>37652</v>
      </c>
      <c r="C96" s="46">
        <v>3383.85</v>
      </c>
      <c r="D96" s="46">
        <v>3416.92</v>
      </c>
      <c r="E96" s="47">
        <v>3199.18</v>
      </c>
      <c r="F96" s="46">
        <v>3250.38</v>
      </c>
      <c r="H96" s="20">
        <f t="shared" si="4"/>
        <v>-3.9443237732168956E-2</v>
      </c>
      <c r="I96" s="1"/>
    </row>
    <row r="97" spans="2:9">
      <c r="B97" s="25">
        <f t="shared" si="5"/>
        <v>37680</v>
      </c>
      <c r="C97" s="42">
        <v>3260.04</v>
      </c>
      <c r="D97" s="42">
        <v>3341.61</v>
      </c>
      <c r="E97" s="43">
        <v>3218.37</v>
      </c>
      <c r="F97" s="42">
        <v>3283.66</v>
      </c>
      <c r="H97" s="20">
        <f t="shared" si="4"/>
        <v>7.2453098734983623E-3</v>
      </c>
      <c r="I97" s="1"/>
    </row>
    <row r="98" spans="2:9">
      <c r="B98" s="25">
        <f t="shared" si="5"/>
        <v>37711</v>
      </c>
      <c r="C98" s="42">
        <v>3301.67</v>
      </c>
      <c r="D98" s="42">
        <v>3311.57</v>
      </c>
      <c r="E98" s="43">
        <v>3039.83</v>
      </c>
      <c r="F98" s="42">
        <v>3048.72</v>
      </c>
      <c r="H98" s="20">
        <f t="shared" si="4"/>
        <v>-7.6612744459622073E-2</v>
      </c>
      <c r="I98" s="1"/>
    </row>
    <row r="99" spans="2:9">
      <c r="B99" s="25">
        <f t="shared" si="5"/>
        <v>37741</v>
      </c>
      <c r="C99" s="42">
        <v>3037.54</v>
      </c>
      <c r="D99" s="42">
        <v>3221.9</v>
      </c>
      <c r="E99" s="43">
        <v>2904.44</v>
      </c>
      <c r="F99" s="42">
        <v>2959.79</v>
      </c>
      <c r="H99" s="20">
        <f t="shared" si="4"/>
        <v>-2.5596370747381081E-2</v>
      </c>
      <c r="I99" s="1"/>
    </row>
    <row r="100" spans="2:9">
      <c r="B100" s="25">
        <f t="shared" si="5"/>
        <v>37772</v>
      </c>
      <c r="C100" s="42">
        <v>2949.04</v>
      </c>
      <c r="D100" s="42">
        <v>3200.48</v>
      </c>
      <c r="E100" s="43">
        <v>2934.78</v>
      </c>
      <c r="F100" s="42">
        <v>3180.75</v>
      </c>
      <c r="H100" s="20">
        <f t="shared" si="4"/>
        <v>7.8571331687599999E-2</v>
      </c>
    </row>
    <row r="101" spans="2:9">
      <c r="B101" s="25">
        <f t="shared" si="5"/>
        <v>37802</v>
      </c>
      <c r="C101" s="42">
        <v>3176.56</v>
      </c>
      <c r="D101" s="42">
        <v>3632.84</v>
      </c>
      <c r="E101" s="43">
        <v>3170.38</v>
      </c>
      <c r="F101" s="42">
        <v>3607.13</v>
      </c>
      <c r="H101" s="20">
        <f t="shared" si="4"/>
        <v>0.13554599944594159</v>
      </c>
      <c r="I101" s="1"/>
    </row>
    <row r="102" spans="2:9">
      <c r="B102" s="25">
        <f t="shared" si="5"/>
        <v>37833</v>
      </c>
      <c r="C102" s="42">
        <v>3617.74</v>
      </c>
      <c r="D102" s="42">
        <v>3835.75</v>
      </c>
      <c r="E102" s="43">
        <v>3534.06</v>
      </c>
      <c r="F102" s="42">
        <v>3792.61</v>
      </c>
      <c r="H102" s="20">
        <f t="shared" ref="H102:H133" si="6">F102/C102-1</f>
        <v>4.8336806956829514E-2</v>
      </c>
      <c r="I102" s="1"/>
    </row>
    <row r="103" spans="2:9">
      <c r="B103" s="25">
        <f t="shared" ref="B103:B134" si="7">EOMONTH(B102,1)</f>
        <v>37864</v>
      </c>
      <c r="C103" s="42">
        <v>3800.73</v>
      </c>
      <c r="D103" s="42">
        <v>4277.6400000000003</v>
      </c>
      <c r="E103" s="43">
        <v>3722.08</v>
      </c>
      <c r="F103" s="42">
        <v>4244.7299999999996</v>
      </c>
      <c r="H103" s="20">
        <f t="shared" si="6"/>
        <v>0.11681966359094154</v>
      </c>
      <c r="I103" s="1"/>
    </row>
    <row r="104" spans="2:9">
      <c r="B104" s="25">
        <f t="shared" si="7"/>
        <v>37894</v>
      </c>
      <c r="C104" s="42">
        <v>4248.07</v>
      </c>
      <c r="D104" s="42">
        <v>4473.57</v>
      </c>
      <c r="E104" s="43">
        <v>4097.55</v>
      </c>
      <c r="F104" s="42">
        <v>4453.24</v>
      </c>
      <c r="H104" s="20">
        <f t="shared" si="6"/>
        <v>4.8297226740614096E-2</v>
      </c>
      <c r="I104" s="1"/>
    </row>
    <row r="105" spans="2:9">
      <c r="B105" s="25">
        <f t="shared" si="7"/>
        <v>37925</v>
      </c>
      <c r="C105" s="42">
        <v>4452.07</v>
      </c>
      <c r="D105" s="42">
        <v>4951.1099999999997</v>
      </c>
      <c r="E105" s="43">
        <v>4432.93</v>
      </c>
      <c r="F105" s="42">
        <v>4906.87</v>
      </c>
      <c r="H105" s="20">
        <f t="shared" si="6"/>
        <v>0.1021547280253905</v>
      </c>
      <c r="I105" s="1"/>
    </row>
    <row r="106" spans="2:9">
      <c r="B106" s="25">
        <f t="shared" si="7"/>
        <v>37955</v>
      </c>
      <c r="C106" s="42">
        <v>4946.93</v>
      </c>
      <c r="D106" s="42">
        <v>5135</v>
      </c>
      <c r="E106" s="43">
        <v>4736.7</v>
      </c>
      <c r="F106" s="42">
        <v>5044.82</v>
      </c>
      <c r="H106" s="20">
        <f t="shared" si="6"/>
        <v>1.9788030152033675E-2</v>
      </c>
      <c r="I106" s="1"/>
    </row>
    <row r="107" spans="2:9">
      <c r="B107" s="25">
        <f t="shared" si="7"/>
        <v>37986</v>
      </c>
      <c r="C107" s="48">
        <v>5086.8599999999997</v>
      </c>
      <c r="D107" s="48">
        <v>5920.76</v>
      </c>
      <c r="E107" s="49">
        <v>5082.82</v>
      </c>
      <c r="F107" s="48">
        <v>5838.96</v>
      </c>
      <c r="H107" s="20">
        <f t="shared" si="6"/>
        <v>0.14785152333659668</v>
      </c>
      <c r="I107" s="1"/>
    </row>
    <row r="108" spans="2:9">
      <c r="B108" s="25">
        <f t="shared" si="7"/>
        <v>38017</v>
      </c>
      <c r="C108" s="46">
        <v>5872.48</v>
      </c>
      <c r="D108" s="46">
        <v>6249.6</v>
      </c>
      <c r="E108" s="47">
        <v>5567.68</v>
      </c>
      <c r="F108" s="46">
        <v>5695.67</v>
      </c>
      <c r="H108" s="20">
        <f t="shared" si="6"/>
        <v>-3.0108233659373762E-2</v>
      </c>
      <c r="I108" s="1"/>
    </row>
    <row r="109" spans="2:9">
      <c r="B109" s="25">
        <f t="shared" si="7"/>
        <v>38046</v>
      </c>
      <c r="C109" s="42">
        <v>5715.46</v>
      </c>
      <c r="D109" s="42">
        <v>6082.8</v>
      </c>
      <c r="E109" s="43">
        <v>5550.17</v>
      </c>
      <c r="F109" s="42">
        <v>5667.51</v>
      </c>
      <c r="H109" s="20">
        <f t="shared" si="6"/>
        <v>-8.3895259524167098E-3</v>
      </c>
      <c r="I109" s="1"/>
    </row>
    <row r="110" spans="2:9">
      <c r="B110" s="25">
        <f t="shared" si="7"/>
        <v>38077</v>
      </c>
      <c r="C110" s="42">
        <v>5649.3</v>
      </c>
      <c r="D110" s="42">
        <v>5951.03</v>
      </c>
      <c r="E110" s="43">
        <v>5324.78</v>
      </c>
      <c r="F110" s="42">
        <v>5590.6</v>
      </c>
      <c r="H110" s="20">
        <f t="shared" si="6"/>
        <v>-1.0390667870355585E-2</v>
      </c>
      <c r="I110" s="1"/>
    </row>
    <row r="111" spans="2:9">
      <c r="B111" s="25">
        <f t="shared" si="7"/>
        <v>38107</v>
      </c>
      <c r="C111" s="42">
        <v>5599.12</v>
      </c>
      <c r="D111" s="42">
        <v>5979.25</v>
      </c>
      <c r="E111" s="43">
        <v>5599.12</v>
      </c>
      <c r="F111" s="42">
        <v>5655.09</v>
      </c>
      <c r="H111" s="20">
        <f t="shared" si="6"/>
        <v>9.9962136907227883E-3</v>
      </c>
      <c r="I111" s="1"/>
    </row>
    <row r="112" spans="2:9">
      <c r="B112" s="25">
        <f t="shared" si="7"/>
        <v>38138</v>
      </c>
      <c r="C112" s="42">
        <v>5645.86</v>
      </c>
      <c r="D112" s="42">
        <v>5772.64</v>
      </c>
      <c r="E112" s="43">
        <v>4227.5</v>
      </c>
      <c r="F112" s="42">
        <v>4759.62</v>
      </c>
      <c r="H112" s="20">
        <f t="shared" si="6"/>
        <v>-0.15697165710804017</v>
      </c>
    </row>
    <row r="113" spans="2:9">
      <c r="B113" s="25">
        <f t="shared" si="7"/>
        <v>38168</v>
      </c>
      <c r="C113" s="42">
        <v>4792.01</v>
      </c>
      <c r="D113" s="42">
        <v>5012.5200000000004</v>
      </c>
      <c r="E113" s="43">
        <v>4613.9399999999996</v>
      </c>
      <c r="F113" s="42">
        <v>4795.46</v>
      </c>
      <c r="H113" s="20">
        <f t="shared" si="6"/>
        <v>7.1994841413092203E-4</v>
      </c>
      <c r="I113" s="1"/>
    </row>
    <row r="114" spans="2:9">
      <c r="B114" s="25">
        <f t="shared" si="7"/>
        <v>38199</v>
      </c>
      <c r="C114" s="42">
        <v>4813.76</v>
      </c>
      <c r="D114" s="42">
        <v>5200.8500000000004</v>
      </c>
      <c r="E114" s="43">
        <v>4723.04</v>
      </c>
      <c r="F114" s="42">
        <v>5170.32</v>
      </c>
      <c r="H114" s="20">
        <f t="shared" si="6"/>
        <v>7.4070996476766515E-2</v>
      </c>
      <c r="I114" s="1"/>
    </row>
    <row r="115" spans="2:9">
      <c r="B115" s="25">
        <f t="shared" si="7"/>
        <v>38230</v>
      </c>
      <c r="C115" s="42">
        <v>5193.25</v>
      </c>
      <c r="D115" s="42">
        <v>5269.22</v>
      </c>
      <c r="E115" s="43">
        <v>5022.29</v>
      </c>
      <c r="F115" s="42">
        <v>5192.08</v>
      </c>
      <c r="H115" s="20">
        <f t="shared" si="6"/>
        <v>-2.2529244692626182E-4</v>
      </c>
      <c r="I115" s="1"/>
    </row>
    <row r="116" spans="2:9">
      <c r="B116" s="25">
        <f t="shared" si="7"/>
        <v>38260</v>
      </c>
      <c r="C116" s="42">
        <v>5202.16</v>
      </c>
      <c r="D116" s="42">
        <v>5638.79</v>
      </c>
      <c r="E116" s="43">
        <v>5178.57</v>
      </c>
      <c r="F116" s="42">
        <v>5583.61</v>
      </c>
      <c r="H116" s="20">
        <f t="shared" si="6"/>
        <v>7.332531102465123E-2</v>
      </c>
      <c r="I116" s="1"/>
    </row>
    <row r="117" spans="2:9">
      <c r="B117" s="25">
        <f t="shared" si="7"/>
        <v>38291</v>
      </c>
      <c r="C117" s="42">
        <v>5587.46</v>
      </c>
      <c r="D117" s="42">
        <v>5803.82</v>
      </c>
      <c r="E117" s="43">
        <v>5558.14</v>
      </c>
      <c r="F117" s="42">
        <v>5672.27</v>
      </c>
      <c r="H117" s="20">
        <f t="shared" si="6"/>
        <v>1.5178632151281679E-2</v>
      </c>
      <c r="I117" s="1"/>
    </row>
    <row r="118" spans="2:9">
      <c r="B118" s="25">
        <f t="shared" si="7"/>
        <v>38321</v>
      </c>
      <c r="C118" s="42">
        <v>5678.65</v>
      </c>
      <c r="D118" s="42">
        <v>6248.43</v>
      </c>
      <c r="E118" s="43">
        <v>5649.03</v>
      </c>
      <c r="F118" s="42">
        <v>6234.29</v>
      </c>
      <c r="H118" s="20">
        <f t="shared" si="6"/>
        <v>9.7847199598496193E-2</v>
      </c>
      <c r="I118" s="1"/>
    </row>
    <row r="119" spans="2:9">
      <c r="B119" s="25">
        <f t="shared" si="7"/>
        <v>38352</v>
      </c>
      <c r="C119" s="48">
        <v>6259.28</v>
      </c>
      <c r="D119" s="48">
        <v>6617.15</v>
      </c>
      <c r="E119" s="49">
        <v>6176.09</v>
      </c>
      <c r="F119" s="48">
        <v>6602.69</v>
      </c>
      <c r="H119" s="20">
        <f t="shared" si="6"/>
        <v>5.486413772830101E-2</v>
      </c>
      <c r="I119" s="1"/>
    </row>
    <row r="120" spans="2:9">
      <c r="B120" s="25">
        <f t="shared" si="7"/>
        <v>38383</v>
      </c>
      <c r="C120" s="46">
        <v>6626.49</v>
      </c>
      <c r="D120" s="46">
        <v>6696.31</v>
      </c>
      <c r="E120" s="47">
        <v>6069.33</v>
      </c>
      <c r="F120" s="46">
        <v>6555.94</v>
      </c>
      <c r="H120" s="20">
        <f t="shared" si="6"/>
        <v>-1.0646662109201177E-2</v>
      </c>
      <c r="I120" s="1"/>
    </row>
    <row r="121" spans="2:9">
      <c r="B121" s="25">
        <f t="shared" si="7"/>
        <v>38411</v>
      </c>
      <c r="C121" s="42">
        <v>6565.21</v>
      </c>
      <c r="D121" s="42">
        <v>6721.08</v>
      </c>
      <c r="E121" s="43">
        <v>6508.33</v>
      </c>
      <c r="F121" s="42">
        <v>6713.86</v>
      </c>
      <c r="H121" s="20">
        <f t="shared" si="6"/>
        <v>2.2642078471214022E-2</v>
      </c>
      <c r="I121" s="1"/>
    </row>
    <row r="122" spans="2:9">
      <c r="B122" s="25">
        <f t="shared" si="7"/>
        <v>38442</v>
      </c>
      <c r="C122" s="42">
        <v>6725.92</v>
      </c>
      <c r="D122" s="42">
        <v>6954.86</v>
      </c>
      <c r="E122" s="43">
        <v>6321.31</v>
      </c>
      <c r="F122" s="42">
        <v>6492.82</v>
      </c>
      <c r="H122" s="20">
        <f t="shared" si="6"/>
        <v>-3.4656968860765525E-2</v>
      </c>
      <c r="I122" s="1"/>
    </row>
    <row r="123" spans="2:9">
      <c r="B123" s="25">
        <f t="shared" si="7"/>
        <v>38472</v>
      </c>
      <c r="C123" s="42">
        <v>6506.6</v>
      </c>
      <c r="D123" s="42">
        <v>6649.42</v>
      </c>
      <c r="E123" s="43">
        <v>6118.42</v>
      </c>
      <c r="F123" s="42">
        <v>6154.44</v>
      </c>
      <c r="H123" s="20">
        <f t="shared" si="6"/>
        <v>-5.412350536378463E-2</v>
      </c>
      <c r="I123" s="1"/>
    </row>
    <row r="124" spans="2:9">
      <c r="B124" s="25">
        <f t="shared" si="7"/>
        <v>38503</v>
      </c>
      <c r="C124" s="42">
        <v>6183.07</v>
      </c>
      <c r="D124" s="42">
        <v>6772.74</v>
      </c>
      <c r="E124" s="43">
        <v>6140.97</v>
      </c>
      <c r="F124" s="42">
        <v>6715.11</v>
      </c>
      <c r="H124" s="20">
        <f t="shared" si="6"/>
        <v>8.6047869424088708E-2</v>
      </c>
    </row>
    <row r="125" spans="2:9">
      <c r="B125" s="25">
        <f t="shared" si="7"/>
        <v>38533</v>
      </c>
      <c r="C125" s="42">
        <v>6729.39</v>
      </c>
      <c r="D125" s="42">
        <v>7228.21</v>
      </c>
      <c r="E125" s="43">
        <v>6647.36</v>
      </c>
      <c r="F125" s="42">
        <v>7193.85</v>
      </c>
      <c r="H125" s="20">
        <f t="shared" si="6"/>
        <v>6.9019628822226009E-2</v>
      </c>
      <c r="I125" s="1"/>
    </row>
    <row r="126" spans="2:9">
      <c r="B126" s="25">
        <f t="shared" si="7"/>
        <v>38564</v>
      </c>
      <c r="C126" s="42">
        <v>7165.45</v>
      </c>
      <c r="D126" s="42">
        <v>7708.59</v>
      </c>
      <c r="E126" s="43">
        <v>7123.11</v>
      </c>
      <c r="F126" s="42">
        <v>7635.42</v>
      </c>
      <c r="H126" s="20">
        <f t="shared" si="6"/>
        <v>6.5588344067713855E-2</v>
      </c>
      <c r="I126" s="1"/>
    </row>
    <row r="127" spans="2:9">
      <c r="B127" s="25">
        <f t="shared" si="7"/>
        <v>38595</v>
      </c>
      <c r="C127" s="42">
        <v>7632.01</v>
      </c>
      <c r="D127" s="42">
        <v>7921.39</v>
      </c>
      <c r="E127" s="43">
        <v>7537.5</v>
      </c>
      <c r="F127" s="42">
        <v>7805.43</v>
      </c>
      <c r="H127" s="20">
        <f t="shared" si="6"/>
        <v>2.2722716558285505E-2</v>
      </c>
      <c r="I127" s="1"/>
    </row>
    <row r="128" spans="2:9">
      <c r="B128" s="25">
        <f t="shared" si="7"/>
        <v>38625</v>
      </c>
      <c r="C128" s="42">
        <v>7818.9</v>
      </c>
      <c r="D128" s="42">
        <v>8722.17</v>
      </c>
      <c r="E128" s="43">
        <v>7818.9</v>
      </c>
      <c r="F128" s="42">
        <v>8634.48</v>
      </c>
      <c r="H128" s="20">
        <f t="shared" si="6"/>
        <v>0.10430879023903628</v>
      </c>
      <c r="I128" s="1"/>
    </row>
    <row r="129" spans="2:9">
      <c r="B129" s="25">
        <f t="shared" si="7"/>
        <v>38656</v>
      </c>
      <c r="C129" s="42">
        <v>8662.99</v>
      </c>
      <c r="D129" s="42">
        <v>8821.84</v>
      </c>
      <c r="E129" s="43">
        <v>7656.15</v>
      </c>
      <c r="F129" s="42">
        <v>7892.32</v>
      </c>
      <c r="H129" s="20">
        <f t="shared" si="6"/>
        <v>-8.8961201617455465E-2</v>
      </c>
      <c r="I129" s="44"/>
    </row>
    <row r="130" spans="2:9">
      <c r="B130" s="25">
        <f t="shared" si="7"/>
        <v>38686</v>
      </c>
      <c r="C130" s="42">
        <v>7989.86</v>
      </c>
      <c r="D130" s="42">
        <v>9033.99</v>
      </c>
      <c r="E130" s="43">
        <v>7891.23</v>
      </c>
      <c r="F130" s="42">
        <v>8788.81</v>
      </c>
      <c r="H130" s="20">
        <f t="shared" si="6"/>
        <v>9.9995494289011333E-2</v>
      </c>
      <c r="I130" s="1"/>
    </row>
    <row r="131" spans="2:9">
      <c r="B131" s="25">
        <f t="shared" si="7"/>
        <v>38717</v>
      </c>
      <c r="C131" s="48">
        <v>8813.82</v>
      </c>
      <c r="D131" s="48">
        <v>9442.98</v>
      </c>
      <c r="E131" s="49">
        <v>8769.56</v>
      </c>
      <c r="F131" s="48">
        <v>9397.93</v>
      </c>
      <c r="H131" s="20">
        <f t="shared" si="6"/>
        <v>6.6272059107175041E-2</v>
      </c>
      <c r="I131" s="1"/>
    </row>
    <row r="132" spans="2:9">
      <c r="B132" s="25">
        <f t="shared" si="7"/>
        <v>38748</v>
      </c>
      <c r="C132" s="46">
        <v>9422.49</v>
      </c>
      <c r="D132" s="46">
        <v>9945.19</v>
      </c>
      <c r="E132" s="47">
        <v>9158.44</v>
      </c>
      <c r="F132" s="46">
        <v>9919.89</v>
      </c>
      <c r="H132" s="20">
        <f t="shared" si="6"/>
        <v>5.2788594097738395E-2</v>
      </c>
      <c r="I132" s="1"/>
    </row>
    <row r="133" spans="2:9">
      <c r="B133" s="25">
        <f t="shared" si="7"/>
        <v>38776</v>
      </c>
      <c r="C133" s="42">
        <v>9959.24</v>
      </c>
      <c r="D133" s="42">
        <v>10422.65</v>
      </c>
      <c r="E133" s="43">
        <v>9713.51</v>
      </c>
      <c r="F133" s="42">
        <v>10370.24</v>
      </c>
      <c r="H133" s="20">
        <f t="shared" si="6"/>
        <v>4.1268209220783891E-2</v>
      </c>
      <c r="I133" s="1"/>
    </row>
    <row r="134" spans="2:9">
      <c r="B134" s="25">
        <f t="shared" si="7"/>
        <v>38807</v>
      </c>
      <c r="C134" s="42">
        <v>10368.75</v>
      </c>
      <c r="D134" s="42">
        <v>11356.95</v>
      </c>
      <c r="E134" s="43">
        <v>10344.26</v>
      </c>
      <c r="F134" s="42">
        <v>11279.96</v>
      </c>
      <c r="H134" s="20">
        <f t="shared" ref="H134:H165" si="8">F134/C134-1</f>
        <v>8.7880409885473076E-2</v>
      </c>
      <c r="I134" s="1"/>
    </row>
    <row r="135" spans="2:9">
      <c r="B135" s="25">
        <f t="shared" ref="B135:B166" si="9">EOMONTH(B134,1)</f>
        <v>38837</v>
      </c>
      <c r="C135" s="42">
        <v>11342.96</v>
      </c>
      <c r="D135" s="42">
        <v>12102</v>
      </c>
      <c r="E135" s="43">
        <v>11008.43</v>
      </c>
      <c r="F135" s="42">
        <v>12042.56</v>
      </c>
      <c r="H135" s="20">
        <f t="shared" si="8"/>
        <v>6.1677022576117624E-2</v>
      </c>
      <c r="I135" s="1"/>
    </row>
    <row r="136" spans="2:9">
      <c r="B136" s="25">
        <f t="shared" si="9"/>
        <v>38868</v>
      </c>
      <c r="C136" s="42">
        <v>12103.78</v>
      </c>
      <c r="D136" s="42">
        <v>12671.11</v>
      </c>
      <c r="E136" s="43">
        <v>9826.91</v>
      </c>
      <c r="F136" s="42">
        <v>10398.61</v>
      </c>
      <c r="H136" s="20">
        <f t="shared" si="8"/>
        <v>-0.14087913032127153</v>
      </c>
    </row>
    <row r="137" spans="2:9">
      <c r="B137" s="25">
        <f t="shared" si="9"/>
        <v>38898</v>
      </c>
      <c r="C137" s="42">
        <v>10472.459999999999</v>
      </c>
      <c r="D137" s="42">
        <v>10626.84</v>
      </c>
      <c r="E137" s="43">
        <v>8799.01</v>
      </c>
      <c r="F137" s="42">
        <v>10609.25</v>
      </c>
      <c r="H137" s="20">
        <f t="shared" si="8"/>
        <v>1.3061878488912937E-2</v>
      </c>
      <c r="I137" s="1"/>
    </row>
    <row r="138" spans="2:9" s="50" customFormat="1">
      <c r="B138" s="25">
        <f t="shared" si="9"/>
        <v>38929</v>
      </c>
      <c r="C138" s="42">
        <v>10616.97</v>
      </c>
      <c r="D138" s="42">
        <v>10940.45</v>
      </c>
      <c r="E138" s="43">
        <v>9875.35</v>
      </c>
      <c r="F138" s="42">
        <v>10743.88</v>
      </c>
      <c r="G138" s="2"/>
      <c r="H138" s="20">
        <f t="shared" si="8"/>
        <v>1.1953504625142664E-2</v>
      </c>
      <c r="I138" s="44"/>
    </row>
    <row r="139" spans="2:9">
      <c r="B139" s="25">
        <f t="shared" si="9"/>
        <v>38960</v>
      </c>
      <c r="C139" s="42">
        <v>10737.5</v>
      </c>
      <c r="D139" s="42">
        <v>11794.43</v>
      </c>
      <c r="E139" s="43">
        <v>10645.99</v>
      </c>
      <c r="F139" s="42">
        <v>11699.05</v>
      </c>
      <c r="H139" s="20">
        <f t="shared" si="8"/>
        <v>8.9550640279394633E-2</v>
      </c>
      <c r="I139" s="1"/>
    </row>
    <row r="140" spans="2:9">
      <c r="B140" s="25">
        <f t="shared" si="9"/>
        <v>38990</v>
      </c>
      <c r="C140" s="42">
        <v>11699.57</v>
      </c>
      <c r="D140" s="42">
        <v>12485.17</v>
      </c>
      <c r="E140" s="43">
        <v>11444.18</v>
      </c>
      <c r="F140" s="42">
        <v>12454.42</v>
      </c>
      <c r="H140" s="20">
        <f t="shared" si="8"/>
        <v>6.4519465245303831E-2</v>
      </c>
      <c r="I140" s="1"/>
    </row>
    <row r="141" spans="2:9">
      <c r="B141" s="25">
        <f t="shared" si="9"/>
        <v>39021</v>
      </c>
      <c r="C141" s="42">
        <v>12473.79</v>
      </c>
      <c r="D141" s="42">
        <v>13075.85</v>
      </c>
      <c r="E141" s="43">
        <v>12178.83</v>
      </c>
      <c r="F141" s="42">
        <v>12961.9</v>
      </c>
      <c r="H141" s="20">
        <f t="shared" si="8"/>
        <v>3.9130849565368608E-2</v>
      </c>
      <c r="I141" s="1"/>
    </row>
    <row r="142" spans="2:9">
      <c r="B142" s="25">
        <f t="shared" si="9"/>
        <v>39051</v>
      </c>
      <c r="C142" s="42">
        <v>12992.62</v>
      </c>
      <c r="D142" s="42">
        <v>13799.08</v>
      </c>
      <c r="E142" s="43">
        <v>12937.3</v>
      </c>
      <c r="F142" s="42">
        <v>13696.31</v>
      </c>
      <c r="H142" s="20">
        <f t="shared" si="8"/>
        <v>5.4160746639245971E-2</v>
      </c>
      <c r="I142" s="1"/>
    </row>
    <row r="143" spans="2:9">
      <c r="B143" s="25">
        <f t="shared" si="9"/>
        <v>39082</v>
      </c>
      <c r="C143" s="48">
        <v>13729.67</v>
      </c>
      <c r="D143" s="48">
        <v>14035.3</v>
      </c>
      <c r="E143" s="49">
        <v>12801.65</v>
      </c>
      <c r="F143" s="48">
        <v>13786.91</v>
      </c>
      <c r="H143" s="20">
        <f t="shared" si="8"/>
        <v>4.1690732552202014E-3</v>
      </c>
      <c r="I143" s="1"/>
    </row>
    <row r="144" spans="2:9">
      <c r="B144" s="25">
        <f t="shared" si="9"/>
        <v>39113</v>
      </c>
      <c r="C144" s="46">
        <v>13827.77</v>
      </c>
      <c r="D144" s="46">
        <v>14325.92</v>
      </c>
      <c r="E144" s="47">
        <v>13303.22</v>
      </c>
      <c r="F144" s="46">
        <v>14090.92</v>
      </c>
      <c r="H144" s="20">
        <f t="shared" si="8"/>
        <v>1.9030545055348735E-2</v>
      </c>
      <c r="I144" s="1"/>
    </row>
    <row r="145" spans="1:9">
      <c r="B145" s="25">
        <f t="shared" si="9"/>
        <v>39141</v>
      </c>
      <c r="C145" s="42">
        <v>14124.36</v>
      </c>
      <c r="D145" s="42">
        <v>14723.88</v>
      </c>
      <c r="E145" s="43">
        <v>12800.91</v>
      </c>
      <c r="F145" s="42">
        <v>12938.09</v>
      </c>
      <c r="H145" s="20">
        <f t="shared" si="8"/>
        <v>-8.398752226649564E-2</v>
      </c>
      <c r="I145" s="1"/>
    </row>
    <row r="146" spans="1:9">
      <c r="B146" s="25">
        <f t="shared" si="9"/>
        <v>39172</v>
      </c>
      <c r="C146" s="42">
        <v>13013.74</v>
      </c>
      <c r="D146" s="42">
        <v>13386.95</v>
      </c>
      <c r="E146" s="43">
        <v>12316.1</v>
      </c>
      <c r="F146" s="42">
        <v>13072.1</v>
      </c>
      <c r="H146" s="20">
        <f t="shared" si="8"/>
        <v>4.4844910071970556E-3</v>
      </c>
      <c r="I146" s="1"/>
    </row>
    <row r="147" spans="1:9">
      <c r="B147" s="25">
        <f t="shared" si="9"/>
        <v>39202</v>
      </c>
      <c r="C147" s="42">
        <v>12811.93</v>
      </c>
      <c r="D147" s="42">
        <v>14383.72</v>
      </c>
      <c r="E147" s="43">
        <v>12425.52</v>
      </c>
      <c r="F147" s="42">
        <v>13872.37</v>
      </c>
      <c r="H147" s="20">
        <f t="shared" si="8"/>
        <v>8.2769731024131543E-2</v>
      </c>
      <c r="I147" s="1"/>
    </row>
    <row r="148" spans="1:9">
      <c r="B148" s="25">
        <f t="shared" si="9"/>
        <v>39233</v>
      </c>
      <c r="C148" s="42">
        <v>13987.77</v>
      </c>
      <c r="D148" s="42">
        <v>14576.37</v>
      </c>
      <c r="E148" s="43">
        <v>13554.34</v>
      </c>
      <c r="F148" s="42">
        <v>14544.46</v>
      </c>
      <c r="H148" s="20">
        <f t="shared" si="8"/>
        <v>3.9798338119657384E-2</v>
      </c>
    </row>
    <row r="149" spans="1:9">
      <c r="B149" s="25">
        <f t="shared" si="9"/>
        <v>39263</v>
      </c>
      <c r="C149" s="42">
        <v>14610.28</v>
      </c>
      <c r="D149" s="42">
        <v>14683.36</v>
      </c>
      <c r="E149" s="43">
        <v>13946.99</v>
      </c>
      <c r="F149" s="42">
        <v>14650.51</v>
      </c>
      <c r="H149" s="20">
        <f t="shared" si="8"/>
        <v>2.7535406576739696E-3</v>
      </c>
      <c r="I149" s="1"/>
    </row>
    <row r="150" spans="1:9">
      <c r="B150" s="25">
        <f t="shared" si="9"/>
        <v>39294</v>
      </c>
      <c r="C150" s="42">
        <v>14685.16</v>
      </c>
      <c r="D150" s="42">
        <v>15868.85</v>
      </c>
      <c r="E150" s="43">
        <v>14638.88</v>
      </c>
      <c r="F150" s="42">
        <v>15550.99</v>
      </c>
      <c r="H150" s="20">
        <f t="shared" si="8"/>
        <v>5.8959521040288232E-2</v>
      </c>
      <c r="I150" s="1"/>
    </row>
    <row r="151" spans="1:9">
      <c r="B151" s="25">
        <f t="shared" si="9"/>
        <v>39325</v>
      </c>
      <c r="C151" s="42">
        <v>15344.02</v>
      </c>
      <c r="D151" s="42">
        <v>15542.4</v>
      </c>
      <c r="E151" s="43">
        <v>13779.88</v>
      </c>
      <c r="F151" s="42">
        <v>15318.6</v>
      </c>
      <c r="H151" s="20">
        <f t="shared" si="8"/>
        <v>-1.6566714589788534E-3</v>
      </c>
      <c r="I151" s="1"/>
    </row>
    <row r="152" spans="1:9">
      <c r="B152" s="25">
        <f t="shared" si="9"/>
        <v>39355</v>
      </c>
      <c r="C152" s="42">
        <v>15401.99</v>
      </c>
      <c r="D152" s="42">
        <v>17361.47</v>
      </c>
      <c r="E152" s="43">
        <v>15323.05</v>
      </c>
      <c r="F152" s="42">
        <v>17291.099999999999</v>
      </c>
      <c r="H152" s="20">
        <f t="shared" si="8"/>
        <v>0.12265363112169259</v>
      </c>
      <c r="I152" s="1"/>
    </row>
    <row r="153" spans="1:9">
      <c r="B153" s="25">
        <f t="shared" si="9"/>
        <v>39386</v>
      </c>
      <c r="C153" s="42">
        <v>17356.990000000002</v>
      </c>
      <c r="D153" s="42">
        <v>20238.16</v>
      </c>
      <c r="E153" s="43">
        <v>17144.580000000002</v>
      </c>
      <c r="F153" s="42">
        <v>19837.990000000002</v>
      </c>
      <c r="H153" s="20">
        <f t="shared" si="8"/>
        <v>0.14293953041397156</v>
      </c>
      <c r="I153" s="1"/>
    </row>
    <row r="154" spans="1:9">
      <c r="A154" s="45"/>
      <c r="B154" s="25">
        <f t="shared" si="9"/>
        <v>39416</v>
      </c>
      <c r="C154" s="42">
        <v>20130.23</v>
      </c>
      <c r="D154" s="42">
        <v>20204.21</v>
      </c>
      <c r="E154" s="43">
        <v>18182.830000000002</v>
      </c>
      <c r="F154" s="42">
        <v>19363.189999999999</v>
      </c>
      <c r="G154" s="45"/>
      <c r="H154" s="20">
        <f t="shared" si="8"/>
        <v>-3.8103886542776744E-2</v>
      </c>
      <c r="I154" s="44"/>
    </row>
    <row r="155" spans="1:9">
      <c r="B155" s="25">
        <f t="shared" si="9"/>
        <v>39447</v>
      </c>
      <c r="C155" s="42">
        <v>19547.09</v>
      </c>
      <c r="D155" s="42">
        <v>20498.11</v>
      </c>
      <c r="E155" s="43">
        <v>18886.400000000001</v>
      </c>
      <c r="F155" s="42">
        <v>20286.990000000002</v>
      </c>
      <c r="H155" s="20">
        <f t="shared" si="8"/>
        <v>3.7852181577922916E-2</v>
      </c>
      <c r="I155" s="2"/>
    </row>
    <row r="156" spans="1:9">
      <c r="B156" s="25">
        <f t="shared" si="9"/>
        <v>39478</v>
      </c>
      <c r="C156" s="40">
        <v>20325.27</v>
      </c>
      <c r="D156" s="40" t="s">
        <v>22</v>
      </c>
      <c r="E156" s="41">
        <v>15332.42</v>
      </c>
      <c r="F156" s="40">
        <v>17648.71</v>
      </c>
      <c r="H156" s="20">
        <f t="shared" si="8"/>
        <v>-0.13168631954212673</v>
      </c>
      <c r="I156" s="2"/>
    </row>
    <row r="157" spans="1:9">
      <c r="B157" s="25">
        <f t="shared" si="9"/>
        <v>39507</v>
      </c>
      <c r="C157" s="38">
        <v>17820.669999999998</v>
      </c>
      <c r="D157" s="38">
        <v>18895.34</v>
      </c>
      <c r="E157" s="39">
        <v>16457.740000000002</v>
      </c>
      <c r="F157" s="38">
        <v>17578</v>
      </c>
      <c r="H157" s="20">
        <f t="shared" si="8"/>
        <v>-1.3617333130572451E-2</v>
      </c>
      <c r="I157" s="2"/>
    </row>
    <row r="158" spans="1:9">
      <c r="B158" s="25">
        <f t="shared" si="9"/>
        <v>39538</v>
      </c>
      <c r="C158" s="35">
        <v>17227.560000000001</v>
      </c>
      <c r="D158" s="35" t="s">
        <v>21</v>
      </c>
      <c r="E158" s="37" t="s">
        <v>20</v>
      </c>
      <c r="F158" s="35">
        <v>15644.44</v>
      </c>
      <c r="H158" s="20">
        <f t="shared" si="8"/>
        <v>-9.1894615372113075E-2</v>
      </c>
      <c r="I158" s="2"/>
    </row>
    <row r="159" spans="1:9">
      <c r="B159" s="25">
        <f t="shared" si="9"/>
        <v>39568</v>
      </c>
      <c r="C159" s="35">
        <v>15771.72</v>
      </c>
      <c r="D159" s="35" t="s">
        <v>19</v>
      </c>
      <c r="E159" s="37" t="s">
        <v>18</v>
      </c>
      <c r="F159" s="35">
        <v>17287.310000000001</v>
      </c>
      <c r="H159" s="20">
        <f t="shared" si="8"/>
        <v>9.6095416352813823E-2</v>
      </c>
    </row>
    <row r="160" spans="1:9">
      <c r="B160" s="25">
        <f t="shared" si="9"/>
        <v>39599</v>
      </c>
      <c r="C160" s="35">
        <v>17560.150000000001</v>
      </c>
      <c r="D160" s="35" t="s">
        <v>17</v>
      </c>
      <c r="E160" s="37" t="s">
        <v>16</v>
      </c>
      <c r="F160" s="35">
        <v>16415.57</v>
      </c>
      <c r="H160" s="20">
        <f t="shared" si="8"/>
        <v>-6.5180536612728379E-2</v>
      </c>
    </row>
    <row r="161" spans="2:9">
      <c r="B161" s="25">
        <f t="shared" si="9"/>
        <v>39629</v>
      </c>
      <c r="C161" s="35">
        <v>16591.46</v>
      </c>
      <c r="D161" s="35" t="s">
        <v>15</v>
      </c>
      <c r="E161" s="36" t="s">
        <v>14</v>
      </c>
      <c r="F161" s="35">
        <v>13461.6</v>
      </c>
      <c r="H161" s="20">
        <f t="shared" si="8"/>
        <v>-0.18864283191473197</v>
      </c>
      <c r="I161" s="2"/>
    </row>
    <row r="162" spans="2:9">
      <c r="B162" s="25">
        <f t="shared" si="9"/>
        <v>39660</v>
      </c>
      <c r="C162" s="35">
        <v>13480.02</v>
      </c>
      <c r="D162" s="35" t="s">
        <v>13</v>
      </c>
      <c r="E162" s="36" t="s">
        <v>12</v>
      </c>
      <c r="F162" s="35">
        <v>14355.75</v>
      </c>
      <c r="H162" s="20">
        <f t="shared" si="8"/>
        <v>6.4965037143861704E-2</v>
      </c>
      <c r="I162" s="2"/>
    </row>
    <row r="163" spans="2:9" s="10" customFormat="1">
      <c r="B163" s="29">
        <f t="shared" si="9"/>
        <v>39691</v>
      </c>
      <c r="C163" s="35">
        <v>14064.26</v>
      </c>
      <c r="D163" s="35" t="s">
        <v>11</v>
      </c>
      <c r="E163" s="36" t="s">
        <v>10</v>
      </c>
      <c r="F163" s="35">
        <v>14564.53</v>
      </c>
      <c r="H163" s="20">
        <f t="shared" si="8"/>
        <v>3.5570303734430375E-2</v>
      </c>
    </row>
    <row r="164" spans="2:9">
      <c r="B164" s="29">
        <f t="shared" si="9"/>
        <v>39721</v>
      </c>
      <c r="C164" s="35">
        <v>14412.99</v>
      </c>
      <c r="D164" s="35" t="s">
        <v>9</v>
      </c>
      <c r="E164" s="35" t="s">
        <v>8</v>
      </c>
      <c r="F164" s="35">
        <v>12860.43</v>
      </c>
      <c r="H164" s="20">
        <f t="shared" si="8"/>
        <v>-0.10771949470581743</v>
      </c>
      <c r="I164" s="2"/>
    </row>
    <row r="165" spans="2:9">
      <c r="B165" s="29">
        <f t="shared" si="9"/>
        <v>39752</v>
      </c>
      <c r="C165" s="35">
        <v>13006.72</v>
      </c>
      <c r="D165" s="35" t="s">
        <v>7</v>
      </c>
      <c r="E165" s="35" t="s">
        <v>6</v>
      </c>
      <c r="F165" s="35">
        <v>8701.07</v>
      </c>
      <c r="G165" s="10"/>
      <c r="H165" s="20">
        <f t="shared" si="8"/>
        <v>-0.33103272769768244</v>
      </c>
      <c r="I165" s="10"/>
    </row>
    <row r="166" spans="2:9">
      <c r="B166" s="29">
        <f t="shared" si="9"/>
        <v>39782</v>
      </c>
      <c r="C166" s="31">
        <v>10209.370000000001</v>
      </c>
      <c r="D166" s="31">
        <v>10945.41</v>
      </c>
      <c r="E166" s="31">
        <v>8316.39</v>
      </c>
      <c r="F166" s="31">
        <v>9092.7199999999993</v>
      </c>
      <c r="G166" s="10"/>
      <c r="H166" s="20">
        <f t="shared" ref="H166:H185" si="10">F166/C166-1</f>
        <v>-0.10937501530456839</v>
      </c>
      <c r="I166" s="10"/>
    </row>
    <row r="167" spans="2:9">
      <c r="B167" s="29">
        <f t="shared" ref="B167:B185" si="11">EOMONTH(B166,1)</f>
        <v>39813</v>
      </c>
      <c r="C167" s="31">
        <v>9162.94</v>
      </c>
      <c r="D167" s="31">
        <v>10188.540000000001</v>
      </c>
      <c r="E167" s="31">
        <v>8467.43</v>
      </c>
      <c r="F167" s="31">
        <v>9647.31</v>
      </c>
      <c r="G167" s="10"/>
      <c r="H167" s="20">
        <f t="shared" si="10"/>
        <v>5.2861854382981743E-2</v>
      </c>
      <c r="I167" s="10"/>
    </row>
    <row r="168" spans="2:9">
      <c r="B168" s="34">
        <f t="shared" si="11"/>
        <v>39844</v>
      </c>
      <c r="C168" s="33">
        <v>9720.5499999999993</v>
      </c>
      <c r="D168" s="33">
        <v>10469.719999999999</v>
      </c>
      <c r="E168" s="33">
        <v>8631.6</v>
      </c>
      <c r="F168" s="33">
        <v>9424.24</v>
      </c>
      <c r="G168" s="10"/>
      <c r="H168" s="20">
        <f t="shared" si="10"/>
        <v>-3.0482843049004393E-2</v>
      </c>
      <c r="I168" s="10"/>
    </row>
    <row r="169" spans="2:9">
      <c r="B169" s="29">
        <f t="shared" si="11"/>
        <v>39872</v>
      </c>
      <c r="C169" s="31">
        <v>9340.3700000000008</v>
      </c>
      <c r="D169" s="32">
        <v>9724.8700000000008</v>
      </c>
      <c r="E169" s="31">
        <v>8619.2199999999993</v>
      </c>
      <c r="F169" s="31">
        <v>8891.61</v>
      </c>
      <c r="G169" s="10"/>
      <c r="H169" s="20">
        <f t="shared" si="10"/>
        <v>-4.8045205917966904E-2</v>
      </c>
      <c r="I169" s="10"/>
    </row>
    <row r="170" spans="2:9">
      <c r="B170" s="29">
        <f t="shared" si="11"/>
        <v>39903</v>
      </c>
      <c r="C170" s="31">
        <v>8762.8799999999992</v>
      </c>
      <c r="D170" s="32">
        <v>10127.09</v>
      </c>
      <c r="E170" s="31">
        <v>8047.17</v>
      </c>
      <c r="F170" s="31">
        <v>9708.5</v>
      </c>
      <c r="G170" s="10"/>
      <c r="H170" s="20">
        <f t="shared" si="10"/>
        <v>0.10791201066316103</v>
      </c>
      <c r="I170" s="10"/>
    </row>
    <row r="171" spans="2:9">
      <c r="B171" s="29">
        <f t="shared" si="11"/>
        <v>39933</v>
      </c>
      <c r="C171" s="31">
        <v>9745.77</v>
      </c>
      <c r="D171" s="32">
        <v>11492.1</v>
      </c>
      <c r="E171" s="31">
        <v>9546.2900000000009</v>
      </c>
      <c r="F171" s="31">
        <v>11403.25</v>
      </c>
      <c r="G171" s="10"/>
      <c r="H171" s="20">
        <f t="shared" si="10"/>
        <v>0.170071733685486</v>
      </c>
      <c r="I171" s="10"/>
    </row>
    <row r="172" spans="2:9">
      <c r="B172" s="29">
        <f t="shared" si="11"/>
        <v>39964</v>
      </c>
      <c r="C172" s="31">
        <v>11635.24</v>
      </c>
      <c r="D172" s="32">
        <v>14930.54</v>
      </c>
      <c r="E172" s="31">
        <v>11621.3</v>
      </c>
      <c r="F172" s="31">
        <v>14625.25</v>
      </c>
      <c r="G172" s="10"/>
      <c r="H172" s="20">
        <f t="shared" si="10"/>
        <v>0.25697879889026787</v>
      </c>
      <c r="I172" s="10"/>
    </row>
    <row r="173" spans="2:9">
      <c r="B173" s="29">
        <f t="shared" si="11"/>
        <v>39994</v>
      </c>
      <c r="C173" s="31">
        <v>14746.51</v>
      </c>
      <c r="D173" s="32">
        <v>15600.3</v>
      </c>
      <c r="E173" s="31">
        <v>14016.95</v>
      </c>
      <c r="F173" s="31">
        <v>14493.84</v>
      </c>
      <c r="G173" s="10"/>
      <c r="H173" s="20">
        <f t="shared" si="10"/>
        <v>-1.7134223623081035E-2</v>
      </c>
      <c r="I173" s="10"/>
    </row>
    <row r="174" spans="2:9">
      <c r="B174" s="29">
        <f t="shared" si="11"/>
        <v>40025</v>
      </c>
      <c r="C174" s="31">
        <v>14506.43</v>
      </c>
      <c r="D174" s="32">
        <v>15732.81</v>
      </c>
      <c r="E174" s="31">
        <v>13219.99</v>
      </c>
      <c r="F174" s="31">
        <v>15670.31</v>
      </c>
      <c r="G174" s="10"/>
      <c r="H174" s="20">
        <f t="shared" si="10"/>
        <v>8.0232007461518817E-2</v>
      </c>
      <c r="I174" s="10"/>
    </row>
    <row r="175" spans="2:9">
      <c r="B175" s="29">
        <f t="shared" si="11"/>
        <v>40056</v>
      </c>
      <c r="C175" s="28">
        <v>15694.78</v>
      </c>
      <c r="D175" s="30">
        <v>16002.46</v>
      </c>
      <c r="E175" s="28">
        <v>14684.45</v>
      </c>
      <c r="F175" s="28">
        <v>15666.64</v>
      </c>
      <c r="G175" s="10"/>
      <c r="H175" s="20">
        <f t="shared" si="10"/>
        <v>-1.7929528161593211E-3</v>
      </c>
      <c r="I175" s="10"/>
    </row>
    <row r="176" spans="2:9">
      <c r="B176" s="29">
        <f t="shared" si="11"/>
        <v>40086</v>
      </c>
      <c r="C176" s="28">
        <v>15691.27</v>
      </c>
      <c r="D176" s="28">
        <v>17142.52</v>
      </c>
      <c r="E176" s="28">
        <v>15356.72</v>
      </c>
      <c r="F176" s="28">
        <v>17126.84</v>
      </c>
      <c r="G176" s="10"/>
      <c r="H176" s="20">
        <f t="shared" si="10"/>
        <v>9.1488451858899866E-2</v>
      </c>
      <c r="I176" s="10"/>
    </row>
    <row r="177" spans="1:9">
      <c r="B177" s="25">
        <f t="shared" si="11"/>
        <v>40117</v>
      </c>
      <c r="C177" s="24">
        <v>17186.2</v>
      </c>
      <c r="D177" s="23">
        <v>17493.169999999998</v>
      </c>
      <c r="E177" s="23">
        <v>15805.2</v>
      </c>
      <c r="F177" s="23">
        <v>15896.28</v>
      </c>
      <c r="G177" s="10"/>
      <c r="H177" s="20">
        <f t="shared" si="10"/>
        <v>-7.5055567839312887E-2</v>
      </c>
      <c r="I177" s="10"/>
    </row>
    <row r="178" spans="1:9">
      <c r="B178" s="25">
        <f t="shared" si="11"/>
        <v>40147</v>
      </c>
      <c r="C178" s="24">
        <v>15838.63</v>
      </c>
      <c r="D178" s="23">
        <v>17290.48</v>
      </c>
      <c r="E178" s="23">
        <v>15330.56</v>
      </c>
      <c r="F178" s="23">
        <v>16926.22</v>
      </c>
      <c r="G178" s="10"/>
      <c r="H178" s="20">
        <f t="shared" si="10"/>
        <v>6.8666923843792249E-2</v>
      </c>
      <c r="I178" s="10"/>
    </row>
    <row r="179" spans="1:9">
      <c r="B179" s="27">
        <f t="shared" si="11"/>
        <v>40178</v>
      </c>
      <c r="C179" s="26">
        <v>16947.46</v>
      </c>
      <c r="D179" s="26">
        <v>17530.939999999999</v>
      </c>
      <c r="E179" s="26">
        <v>16577.78</v>
      </c>
      <c r="F179" s="26">
        <v>17464.810000000001</v>
      </c>
      <c r="G179" s="10"/>
      <c r="H179" s="20">
        <f t="shared" si="10"/>
        <v>3.0526698396101892E-2</v>
      </c>
      <c r="I179" s="10"/>
    </row>
    <row r="180" spans="1:9">
      <c r="B180" s="25">
        <f t="shared" si="11"/>
        <v>40209</v>
      </c>
      <c r="C180" s="24">
        <v>17473.45</v>
      </c>
      <c r="D180" s="23">
        <v>17790.330000000002</v>
      </c>
      <c r="E180" s="23">
        <v>15982.08</v>
      </c>
      <c r="F180" s="23">
        <v>16357.96</v>
      </c>
      <c r="G180" s="10"/>
      <c r="H180" s="20">
        <f t="shared" si="10"/>
        <v>-6.3839138807734064E-2</v>
      </c>
      <c r="I180" s="10"/>
    </row>
    <row r="181" spans="1:9">
      <c r="B181" s="25">
        <f t="shared" si="11"/>
        <v>40237</v>
      </c>
      <c r="C181" s="24">
        <v>16339.32</v>
      </c>
      <c r="D181" s="23">
        <v>16669.25</v>
      </c>
      <c r="E181" s="23">
        <v>15651.99</v>
      </c>
      <c r="F181" s="23">
        <v>16429.55</v>
      </c>
      <c r="G181" s="10"/>
      <c r="H181" s="20">
        <f t="shared" si="10"/>
        <v>5.5222616363470589E-3</v>
      </c>
      <c r="I181" s="10"/>
    </row>
    <row r="182" spans="1:9">
      <c r="B182" s="25">
        <f t="shared" si="11"/>
        <v>40268</v>
      </c>
      <c r="C182" s="24">
        <v>16438.45</v>
      </c>
      <c r="D182" s="23">
        <v>17793.009999999998</v>
      </c>
      <c r="E182" s="23">
        <v>16438.45</v>
      </c>
      <c r="F182" s="23">
        <v>17527.77</v>
      </c>
      <c r="G182" s="10"/>
      <c r="H182" s="20">
        <f t="shared" si="10"/>
        <v>6.626658839489119E-2</v>
      </c>
      <c r="I182" s="10"/>
    </row>
    <row r="183" spans="1:9">
      <c r="B183" s="25">
        <f t="shared" si="11"/>
        <v>40298</v>
      </c>
      <c r="C183" s="24">
        <v>17555.04</v>
      </c>
      <c r="D183" s="23">
        <v>18047.86</v>
      </c>
      <c r="E183" s="23">
        <v>17276.8</v>
      </c>
      <c r="F183" s="23">
        <v>17558.71</v>
      </c>
      <c r="G183" s="10"/>
      <c r="H183" s="20">
        <f t="shared" si="10"/>
        <v>2.09056772300098E-4</v>
      </c>
      <c r="I183" s="10"/>
    </row>
    <row r="184" spans="1:9">
      <c r="B184" s="25">
        <f t="shared" si="11"/>
        <v>40329</v>
      </c>
      <c r="C184" s="24">
        <v>17536.86</v>
      </c>
      <c r="D184" s="23">
        <v>17536.86</v>
      </c>
      <c r="E184" s="23">
        <v>15960.15</v>
      </c>
      <c r="F184" s="23">
        <v>16944.63</v>
      </c>
      <c r="G184" s="10"/>
      <c r="H184" s="20">
        <f t="shared" si="10"/>
        <v>-3.3770583787519515E-2</v>
      </c>
      <c r="I184" s="10"/>
    </row>
    <row r="185" spans="1:9">
      <c r="B185" s="22">
        <f t="shared" si="11"/>
        <v>40359</v>
      </c>
      <c r="C185" s="21">
        <v>16942.82</v>
      </c>
      <c r="D185" s="21">
        <v>17919.62</v>
      </c>
      <c r="E185" s="21">
        <v>16318.39</v>
      </c>
      <c r="F185" s="21">
        <v>17700.900000000001</v>
      </c>
      <c r="G185" s="10"/>
      <c r="H185" s="20">
        <f t="shared" si="10"/>
        <v>4.4743437042948031E-2</v>
      </c>
      <c r="I185" s="10"/>
    </row>
    <row r="186" spans="1:9">
      <c r="B186" s="19"/>
      <c r="C186" s="18"/>
      <c r="D186" s="18"/>
      <c r="E186" s="18"/>
      <c r="F186" s="18"/>
      <c r="G186" s="10"/>
      <c r="H186" s="17"/>
      <c r="I186" s="10"/>
    </row>
    <row r="187" spans="1:9" s="15" customFormat="1">
      <c r="A187" s="2"/>
      <c r="B187" s="4" t="s">
        <v>5</v>
      </c>
      <c r="C187" s="2"/>
      <c r="D187" s="2"/>
      <c r="E187" s="2"/>
      <c r="F187" s="10"/>
      <c r="G187" s="10"/>
      <c r="H187" s="10"/>
      <c r="I187" s="10"/>
    </row>
    <row r="188" spans="1:9" s="15" customFormat="1">
      <c r="A188" s="2"/>
      <c r="B188" s="4"/>
      <c r="C188" s="2" t="s">
        <v>4</v>
      </c>
      <c r="D188" s="2"/>
      <c r="E188" s="2"/>
      <c r="F188" s="10"/>
      <c r="G188" s="10"/>
      <c r="H188" s="10"/>
      <c r="I188" s="10"/>
    </row>
    <row r="189" spans="1:9" s="15" customFormat="1">
      <c r="A189" s="2"/>
      <c r="B189" s="4"/>
      <c r="C189" s="2"/>
      <c r="D189" s="2"/>
      <c r="E189" s="2"/>
      <c r="F189" s="10"/>
      <c r="G189" s="10"/>
      <c r="H189" s="10"/>
      <c r="I189" s="10"/>
    </row>
    <row r="190" spans="1:9" s="15" customFormat="1">
      <c r="A190" s="2"/>
      <c r="B190" s="2" t="s">
        <v>3</v>
      </c>
      <c r="C190" s="2"/>
      <c r="E190" s="2"/>
      <c r="F190" s="16">
        <v>40360</v>
      </c>
      <c r="G190" s="10"/>
      <c r="H190" s="10"/>
      <c r="I190" s="10"/>
    </row>
    <row r="191" spans="1:9" s="15" customFormat="1">
      <c r="A191" s="2"/>
      <c r="B191" s="2" t="s">
        <v>2</v>
      </c>
      <c r="C191" s="2"/>
      <c r="E191" s="2"/>
      <c r="F191" s="16">
        <f>EOMONTH(F190,-1)</f>
        <v>40359</v>
      </c>
      <c r="G191" s="10"/>
      <c r="H191" s="10"/>
      <c r="I191" s="10"/>
    </row>
    <row r="192" spans="1:9">
      <c r="G192" s="10"/>
      <c r="H192" s="10"/>
      <c r="I192" s="10"/>
    </row>
    <row r="193" spans="1:9">
      <c r="B193" s="14" t="s">
        <v>1</v>
      </c>
      <c r="C193" s="14"/>
      <c r="D193" s="13">
        <f>YEARFRAC($B$5,VLOOKUP(F191,$B$5:$F$185,1))</f>
        <v>31.247222222222224</v>
      </c>
      <c r="G193" s="10"/>
      <c r="H193" s="10"/>
      <c r="I193" s="10"/>
    </row>
    <row r="194" spans="1:9">
      <c r="A194" s="10"/>
      <c r="B194" s="12"/>
      <c r="C194" s="12"/>
      <c r="D194" s="11"/>
      <c r="E194" s="10"/>
      <c r="I194" s="2"/>
    </row>
    <row r="195" spans="1:9">
      <c r="B195" s="9" t="s">
        <v>0</v>
      </c>
      <c r="C195" s="8"/>
      <c r="D195" s="7">
        <f>(VLOOKUP($F$191,$B$5:$F$185,5)/$F$5)^(1/$D$193)-1</f>
        <v>0.18016368297531704</v>
      </c>
      <c r="I195" s="2"/>
    </row>
    <row r="196" spans="1:9">
      <c r="F196" s="4"/>
      <c r="H196" s="6"/>
      <c r="I196" s="2"/>
    </row>
    <row r="197" spans="1:9">
      <c r="F197" s="4"/>
    </row>
    <row r="198" spans="1:9">
      <c r="F198" s="4"/>
      <c r="I198" s="2"/>
    </row>
    <row r="199" spans="1:9">
      <c r="F199" s="4"/>
      <c r="I199" s="2"/>
    </row>
    <row r="200" spans="1:9">
      <c r="F200" s="4"/>
      <c r="I200" s="2"/>
    </row>
    <row r="201" spans="1:9">
      <c r="B201" s="5"/>
      <c r="C201" s="4"/>
      <c r="D201" s="4"/>
      <c r="E201" s="4"/>
      <c r="F201" s="4"/>
      <c r="I201" s="2"/>
    </row>
    <row r="202" spans="1:9">
      <c r="B202" s="5"/>
      <c r="C202" s="4"/>
      <c r="D202" s="4"/>
      <c r="E202" s="4"/>
      <c r="I202" s="2"/>
    </row>
    <row r="203" spans="1:9">
      <c r="B203" s="5"/>
      <c r="C203" s="4"/>
      <c r="D203" s="4"/>
      <c r="E203" s="4"/>
      <c r="I203" s="2"/>
    </row>
    <row r="204" spans="1:9">
      <c r="B204" s="5"/>
      <c r="C204" s="4"/>
      <c r="D204" s="4"/>
      <c r="E204" s="4"/>
      <c r="I204" s="2"/>
    </row>
    <row r="205" spans="1:9">
      <c r="B205" s="5"/>
      <c r="C205" s="4"/>
      <c r="D205" s="4"/>
      <c r="E205" s="4"/>
      <c r="I205" s="2"/>
    </row>
    <row r="206" spans="1:9">
      <c r="B206" s="5"/>
      <c r="C206" s="4"/>
      <c r="D206" s="4"/>
      <c r="E206" s="4"/>
      <c r="I206" s="2"/>
    </row>
    <row r="207" spans="1:9">
      <c r="B207" s="5"/>
      <c r="C207" s="4"/>
      <c r="D207" s="4"/>
      <c r="E207" s="4"/>
      <c r="I207" s="2"/>
    </row>
    <row r="208" spans="1:9">
      <c r="B208" s="5"/>
      <c r="C208" s="4"/>
      <c r="D208" s="4"/>
      <c r="E208" s="4"/>
      <c r="I208" s="2"/>
    </row>
    <row r="209" spans="2:5" s="2" customFormat="1">
      <c r="B209" s="5"/>
      <c r="C209" s="4"/>
      <c r="D209" s="4"/>
      <c r="E209" s="4"/>
    </row>
    <row r="210" spans="2:5" s="2" customFormat="1">
      <c r="B210" s="5"/>
      <c r="C210" s="4"/>
      <c r="D210" s="4"/>
      <c r="E210" s="4"/>
    </row>
    <row r="211" spans="2:5" s="2" customFormat="1">
      <c r="B211" s="5"/>
      <c r="C211" s="4"/>
      <c r="D211" s="4"/>
      <c r="E211" s="4"/>
    </row>
  </sheetData>
  <mergeCells count="1">
    <mergeCell ref="B3:F3"/>
  </mergeCells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O32"/>
  <sheetViews>
    <sheetView tabSelected="1" workbookViewId="0">
      <selection activeCell="A14" sqref="A14:XFD14"/>
    </sheetView>
  </sheetViews>
  <sheetFormatPr defaultRowHeight="12"/>
  <cols>
    <col min="1" max="1" width="9.140625" style="60"/>
    <col min="2" max="2" width="28.28515625" style="60" bestFit="1" customWidth="1"/>
    <col min="3" max="3" width="10.7109375" style="60" bestFit="1" customWidth="1"/>
    <col min="4" max="16384" width="9.140625" style="60"/>
  </cols>
  <sheetData>
    <row r="2" spans="2:13" ht="36">
      <c r="B2" s="82" t="s">
        <v>52</v>
      </c>
      <c r="C2" s="82" t="s">
        <v>51</v>
      </c>
      <c r="D2" s="81" t="s">
        <v>50</v>
      </c>
      <c r="E2" s="81" t="s">
        <v>49</v>
      </c>
      <c r="F2" s="81" t="s">
        <v>0</v>
      </c>
      <c r="G2" s="81" t="s">
        <v>48</v>
      </c>
      <c r="H2" s="81" t="s">
        <v>47</v>
      </c>
      <c r="I2" s="80"/>
      <c r="J2" s="80"/>
      <c r="K2" s="80"/>
    </row>
    <row r="3" spans="2:13">
      <c r="B3" s="79" t="s">
        <v>46</v>
      </c>
      <c r="C3" s="79" t="s">
        <v>45</v>
      </c>
      <c r="D3" s="86">
        <f>C18</f>
        <v>1.0357777777777779</v>
      </c>
      <c r="E3" s="77">
        <v>8.4047999999999998E-2</v>
      </c>
      <c r="F3" s="78">
        <f>Sensex!D195</f>
        <v>0.18016368297531704</v>
      </c>
      <c r="G3" s="76">
        <f>F3-E3</f>
        <v>9.6115682975317043E-2</v>
      </c>
      <c r="H3" s="87">
        <f>E3+(G3*D3)</f>
        <v>0.1836024885217673</v>
      </c>
      <c r="I3" s="75"/>
      <c r="J3" s="75"/>
      <c r="K3" s="75"/>
    </row>
    <row r="6" spans="2:13">
      <c r="B6" s="74" t="s">
        <v>44</v>
      </c>
      <c r="C6" s="69" t="s">
        <v>43</v>
      </c>
    </row>
    <row r="7" spans="2:13">
      <c r="B7" s="74"/>
      <c r="C7" s="73"/>
    </row>
    <row r="8" spans="2:13">
      <c r="B8" s="71"/>
      <c r="C8" s="72" t="s">
        <v>42</v>
      </c>
    </row>
    <row r="9" spans="2:13">
      <c r="B9" s="71" t="s">
        <v>41</v>
      </c>
      <c r="C9" s="70">
        <v>1.0620000000000001</v>
      </c>
    </row>
    <row r="10" spans="2:13">
      <c r="B10" s="71" t="s">
        <v>40</v>
      </c>
      <c r="C10" s="70">
        <v>1.17</v>
      </c>
    </row>
    <row r="11" spans="2:13">
      <c r="B11" s="71" t="s">
        <v>39</v>
      </c>
      <c r="C11" s="70">
        <v>0.96</v>
      </c>
    </row>
    <row r="12" spans="2:13">
      <c r="B12" s="71" t="s">
        <v>38</v>
      </c>
      <c r="C12" s="70">
        <v>1.139</v>
      </c>
    </row>
    <row r="13" spans="2:13">
      <c r="B13" s="71" t="s">
        <v>37</v>
      </c>
      <c r="C13" s="70">
        <v>1.0169999999999999</v>
      </c>
      <c r="G13" s="61"/>
      <c r="H13" s="64"/>
      <c r="I13" s="64"/>
      <c r="J13" s="64"/>
      <c r="K13" s="61"/>
      <c r="L13" s="61"/>
      <c r="M13" s="61"/>
    </row>
    <row r="14" spans="2:13">
      <c r="B14" s="71" t="s">
        <v>36</v>
      </c>
      <c r="C14" s="70">
        <v>1.204</v>
      </c>
      <c r="G14" s="61"/>
      <c r="H14" s="64"/>
      <c r="I14" s="64"/>
      <c r="J14" s="64"/>
      <c r="K14" s="61"/>
      <c r="L14" s="61"/>
      <c r="M14" s="61"/>
    </row>
    <row r="15" spans="2:13">
      <c r="B15" s="71" t="s">
        <v>35</v>
      </c>
      <c r="C15" s="70">
        <v>1.048</v>
      </c>
      <c r="G15" s="61"/>
      <c r="H15" s="64"/>
      <c r="I15" s="64"/>
      <c r="J15" s="64"/>
      <c r="K15" s="61"/>
      <c r="L15" s="61"/>
      <c r="M15" s="61"/>
    </row>
    <row r="16" spans="2:13">
      <c r="B16" s="71" t="s">
        <v>53</v>
      </c>
      <c r="C16" s="70">
        <v>0.85599999999999998</v>
      </c>
      <c r="G16" s="61"/>
      <c r="H16" s="64"/>
      <c r="I16" s="64"/>
      <c r="J16" s="64"/>
      <c r="K16" s="61"/>
      <c r="L16" s="61"/>
      <c r="M16" s="61"/>
    </row>
    <row r="17" spans="2:15">
      <c r="B17" s="71" t="s">
        <v>34</v>
      </c>
      <c r="C17" s="70">
        <v>0.86599999999999999</v>
      </c>
      <c r="G17" s="61"/>
      <c r="H17" s="64"/>
      <c r="I17" s="64"/>
      <c r="J17" s="64"/>
      <c r="K17" s="61"/>
      <c r="L17" s="61"/>
      <c r="M17" s="61"/>
    </row>
    <row r="18" spans="2:15">
      <c r="B18" s="69" t="s">
        <v>33</v>
      </c>
      <c r="C18" s="68">
        <f>AVERAGE(C8:C17)</f>
        <v>1.0357777777777779</v>
      </c>
      <c r="G18" s="61"/>
      <c r="H18" s="64"/>
      <c r="I18" s="64"/>
      <c r="J18" s="64"/>
      <c r="K18" s="61"/>
      <c r="L18" s="61"/>
      <c r="M18" s="61"/>
    </row>
    <row r="19" spans="2:15">
      <c r="B19" s="67" t="s">
        <v>32</v>
      </c>
      <c r="H19" s="61"/>
      <c r="I19" s="61"/>
      <c r="J19" s="64"/>
      <c r="K19" s="64"/>
      <c r="L19" s="64"/>
      <c r="M19" s="61"/>
      <c r="N19" s="61"/>
      <c r="O19" s="61"/>
    </row>
    <row r="20" spans="2:15" ht="12.75">
      <c r="C20" s="66"/>
      <c r="H20" s="61"/>
      <c r="I20" s="61"/>
      <c r="J20" s="65"/>
      <c r="K20" s="65"/>
      <c r="L20" s="64"/>
      <c r="M20" s="61"/>
      <c r="N20" s="61"/>
      <c r="O20" s="61"/>
    </row>
    <row r="21" spans="2:15" ht="12.75">
      <c r="H21" s="61"/>
      <c r="I21" s="61"/>
      <c r="J21" s="65"/>
      <c r="K21" s="65"/>
      <c r="L21" s="64"/>
      <c r="M21" s="61"/>
      <c r="N21" s="61"/>
      <c r="O21" s="61"/>
    </row>
    <row r="22" spans="2:15">
      <c r="H22" s="61"/>
      <c r="I22" s="61"/>
      <c r="J22" s="61"/>
      <c r="K22" s="61"/>
      <c r="L22" s="61"/>
      <c r="M22" s="61"/>
      <c r="N22" s="61"/>
      <c r="O22" s="61"/>
    </row>
    <row r="23" spans="2:15">
      <c r="B23" s="60" t="s">
        <v>54</v>
      </c>
      <c r="H23" s="61"/>
      <c r="I23" s="61"/>
      <c r="J23" s="61"/>
      <c r="K23" s="61"/>
      <c r="L23" s="61"/>
      <c r="M23" s="61"/>
      <c r="N23" s="61"/>
      <c r="O23" s="61"/>
    </row>
    <row r="24" spans="2:15" ht="15">
      <c r="B24" s="85" t="s">
        <v>55</v>
      </c>
      <c r="H24" s="61"/>
      <c r="I24" s="61"/>
      <c r="J24" s="61"/>
      <c r="K24" s="61"/>
      <c r="L24" s="61"/>
      <c r="M24" s="61"/>
      <c r="N24" s="61"/>
      <c r="O24" s="61"/>
    </row>
    <row r="25" spans="2:15">
      <c r="B25" s="60" t="s">
        <v>56</v>
      </c>
      <c r="H25" s="61"/>
      <c r="I25" s="61"/>
      <c r="J25" s="61"/>
      <c r="K25" s="61"/>
      <c r="L25" s="61"/>
      <c r="M25" s="61"/>
      <c r="N25" s="61"/>
      <c r="O25" s="61"/>
    </row>
    <row r="26" spans="2:15" ht="12.75">
      <c r="H26" s="61"/>
      <c r="I26" s="63"/>
      <c r="J26" s="62"/>
      <c r="K26" s="61"/>
      <c r="L26" s="61"/>
      <c r="M26" s="61"/>
      <c r="N26" s="61"/>
      <c r="O26" s="61"/>
    </row>
    <row r="27" spans="2:15">
      <c r="H27" s="61"/>
      <c r="I27" s="61"/>
      <c r="J27" s="61"/>
      <c r="K27" s="61"/>
      <c r="L27" s="61"/>
      <c r="M27" s="61"/>
      <c r="N27" s="61"/>
      <c r="O27" s="61"/>
    </row>
    <row r="28" spans="2:15">
      <c r="H28" s="61"/>
      <c r="I28" s="61"/>
      <c r="J28" s="61"/>
      <c r="K28" s="61"/>
      <c r="L28" s="61"/>
      <c r="M28" s="61"/>
      <c r="N28" s="61"/>
      <c r="O28" s="61"/>
    </row>
    <row r="29" spans="2:15">
      <c r="H29" s="61"/>
      <c r="I29" s="61"/>
      <c r="J29" s="61"/>
      <c r="K29" s="61"/>
      <c r="L29" s="61"/>
      <c r="M29" s="61"/>
      <c r="N29" s="61"/>
      <c r="O29" s="61"/>
    </row>
    <row r="30" spans="2:15">
      <c r="H30" s="61"/>
      <c r="I30" s="61"/>
      <c r="J30" s="61"/>
      <c r="K30" s="61"/>
      <c r="L30" s="61"/>
      <c r="M30" s="61"/>
      <c r="N30" s="61"/>
      <c r="O30" s="61"/>
    </row>
    <row r="31" spans="2:15">
      <c r="H31" s="61"/>
      <c r="I31" s="61"/>
      <c r="J31" s="61"/>
      <c r="K31" s="61"/>
      <c r="L31" s="61"/>
      <c r="M31" s="61"/>
      <c r="N31" s="61"/>
      <c r="O31" s="61"/>
    </row>
    <row r="32" spans="2:15">
      <c r="H32" s="61"/>
      <c r="I32" s="61"/>
      <c r="J32" s="61"/>
      <c r="K32" s="61"/>
      <c r="L32" s="61"/>
      <c r="M32" s="61"/>
      <c r="N32" s="61"/>
      <c r="O32" s="61"/>
    </row>
  </sheetData>
  <hyperlinks>
    <hyperlink ref="B24" r:id="rId1"/>
  </hyperlinks>
  <pageMargins left="0.7" right="0.7" top="0.75" bottom="0.75" header="0.3" footer="0.3"/>
  <pageSetup orientation="portrait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C4:C10"/>
  <sheetViews>
    <sheetView workbookViewId="0">
      <selection activeCell="B88" sqref="B88"/>
    </sheetView>
  </sheetViews>
  <sheetFormatPr defaultRowHeight="15"/>
  <sheetData>
    <row r="4" spans="3:3">
      <c r="C4" s="83"/>
    </row>
    <row r="5" spans="3:3" ht="18">
      <c r="C5" s="84"/>
    </row>
    <row r="6" spans="3:3" ht="18">
      <c r="C6" s="84"/>
    </row>
    <row r="7" spans="3:3" ht="18">
      <c r="C7" s="84"/>
    </row>
    <row r="8" spans="3:3" ht="18">
      <c r="C8" s="84"/>
    </row>
    <row r="10" spans="3:3">
      <c r="C10" s="8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Sensex</vt:lpstr>
      <vt:lpstr>Cost of Equity</vt:lpstr>
      <vt:lpstr>beta</vt:lpstr>
    </vt:vector>
  </TitlesOfParts>
  <Company>PricewaterhouseCoopers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anjank348</dc:creator>
  <cp:lastModifiedBy>anjank348</cp:lastModifiedBy>
  <dcterms:created xsi:type="dcterms:W3CDTF">2012-11-26T07:44:42Z</dcterms:created>
  <dcterms:modified xsi:type="dcterms:W3CDTF">2012-12-13T05:51:34Z</dcterms:modified>
</cp:coreProperties>
</file>