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7400" windowHeight="6585" tabRatio="661"/>
  </bookViews>
  <sheets>
    <sheet name="Wacc" sheetId="5" r:id="rId1"/>
    <sheet name="beta total" sheetId="17" state="hidden" r:id="rId2"/>
    <sheet name="TJLP" sheetId="32" r:id="rId3"/>
    <sheet name="Returns by year" sheetId="16" r:id="rId4"/>
    <sheet name="T.Notes" sheetId="33" r:id="rId5"/>
    <sheet name="EMBI+" sheetId="26" r:id="rId6"/>
    <sheet name="Beta US" sheetId="31" r:id="rId7"/>
  </sheets>
  <externalReferences>
    <externalReference r:id="rId8"/>
    <externalReference r:id="rId9"/>
  </externalReferences>
  <definedNames>
    <definedName name="__123Graph_AGRAPH1" hidden="1">[1]apports!$H$151:$H$162</definedName>
    <definedName name="__123Graph_ARECENT" hidden="1">'[2]Les Cèdres'!#REF!</definedName>
    <definedName name="__123Graph_BGRAPH1" hidden="1">[1]apports!$I$151:$I$162</definedName>
    <definedName name="__123Graph_BRECENT" hidden="1">'[2]Les Cèdres'!#REF!</definedName>
    <definedName name="__123Graph_CGRAPH1" hidden="1">[1]apports!$H$163:$H$173</definedName>
    <definedName name="__123Graph_CRECENT" hidden="1">'[2]Les Cèdres'!#REF!</definedName>
    <definedName name="__123Graph_DRECENT" hidden="1">'[2]Les Cèdres'!#REF!</definedName>
    <definedName name="__123Graph_ERECENT" hidden="1">'[2]Les Cèdres'!#REF!</definedName>
    <definedName name="_bdm.FastTrackBookmark.12_14_2005_3_58_56_PM.edm" hidden="1">#REF!</definedName>
    <definedName name="_xlnm._FilterDatabase" localSheetId="6" hidden="1">'Beta US'!#REF!</definedName>
    <definedName name="_xlnm._FilterDatabase" localSheetId="5" hidden="1">'EMBI+'!$A$2:$B$2</definedName>
    <definedName name="assumptions" hidden="1">{"clp_bs_doc",#N/A,FALSE,"CLP";"clp_is_doc",#N/A,FALSE,"CLP";"clp_cf_doc",#N/A,FALSE,"CLP";"clp_fr_doc",#N/A,FALSE,"CLP"}</definedName>
    <definedName name="AssumSEComb" hidden="1">{"clp_bs_doc",#N/A,FALSE,"CLP";"clp_is_doc",#N/A,FALSE,"CLP";"clp_cf_doc",#N/A,FALSE,"CLP";"clp_fr_doc",#N/A,FALSE,"CLP"}</definedName>
    <definedName name="DRE_P_Flor" hidden="1">#REF!</definedName>
    <definedName name="DRE_P_Trad" hidden="1">#REF!</definedName>
    <definedName name="Flx_Flor" hidden="1">#REF!</definedName>
    <definedName name="Flx_Trad" hidden="1">#REF!</definedName>
    <definedName name="HTML_CodePage" hidden="1">1252</definedName>
    <definedName name="HTML_Control" localSheetId="1" hidden="1">{"'Sheet1'!$A$1:$G$85"}</definedName>
    <definedName name="HTML_Control" hidden="1">{"'Sheet1'!$A$1:$G$85"}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HD:HomePageStuff:New_Home_Page:datafile:histret.html"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nf.G_Flor" hidden="1">#REF!</definedName>
    <definedName name="Inf.G_Trad" hidden="1">#REF!</definedName>
    <definedName name="what" hidden="1">{"clp_bs_doc",#N/A,FALSE,"CLP";"clp_is_doc",#N/A,FALSE,"CLP";"clp_cf_doc",#N/A,FALSE,"CLP";"clp_fr_doc",#N/A,FALSE,"CLP"}</definedName>
    <definedName name="wrn.clp_detail_doc." hidden="1">{"clp_ltd_doc",#N/A,FALSE,"CLP";"clp_om_doc",#N/A,FALSE,"CLP";"clp_ra_doc",#N/A,FALSE,"CLP";"clp_rb_doc",#N/A,FALSE,"CLP";"clp_rev_doc",#N/A,FALSE,"CLP";"clp_tax_doc",#N/A,FALSE,"CLP";"clp_wc_doc",#N/A,FALSE,"CLP";"clp_power_doc",#N/A,FALSE,"CLP"}</definedName>
    <definedName name="wrn.clp_fs_doc." hidden="1">{"clp_bs_doc",#N/A,FALSE,"CLP";"clp_is_doc",#N/A,FALSE,"CLP";"clp_cf_doc",#N/A,FALSE,"CLP";"clp_fr_doc",#N/A,FALSE,"CLP"}</definedName>
    <definedName name="x" hidden="1">{"clp_bs_doc",#N/A,FALSE,"CLP";"clp_is_doc",#N/A,FALSE,"CLP";"clp_cf_doc",#N/A,FALSE,"CLP";"clp_fr_doc",#N/A,FALSE,"CLP"}</definedName>
    <definedName name="y" hidden="1">{"clp_bs_doc",#N/A,FALSE,"CLP";"clp_is_doc",#N/A,FALSE,"CLP";"clp_cf_doc",#N/A,FALSE,"CLP";"clp_fr_doc",#N/A,FALSE,"CLP"}</definedName>
    <definedName name="Z_56741B30_9E05_11D4_BE09_0050040BF713_.wvu.Cols" hidden="1">#REF!</definedName>
    <definedName name="Z_56741B30_9E05_11D4_BE09_0050040BF713_.wvu.PrintTitles" hidden="1">#REF!</definedName>
    <definedName name="Z_9C764411_CC6B_11D4_A50D_00010277FBAA_.wvu.PrintArea" hidden="1">#REF!</definedName>
  </definedNames>
  <calcPr calcId="125725"/>
</workbook>
</file>

<file path=xl/calcChain.xml><?xml version="1.0" encoding="utf-8"?>
<calcChain xmlns="http://schemas.openxmlformats.org/spreadsheetml/2006/main">
  <c r="G9" i="31"/>
  <c r="E22"/>
  <c r="E26"/>
  <c r="E30"/>
  <c r="E18"/>
  <c r="D34"/>
  <c r="E20" s="1"/>
  <c r="J21"/>
  <c r="J19"/>
  <c r="J20"/>
  <c r="J22"/>
  <c r="J23"/>
  <c r="J24"/>
  <c r="J25"/>
  <c r="J26"/>
  <c r="J27"/>
  <c r="J28"/>
  <c r="J29"/>
  <c r="J30"/>
  <c r="J31"/>
  <c r="J32"/>
  <c r="J33"/>
  <c r="J18"/>
  <c r="E23" l="1"/>
  <c r="E33"/>
  <c r="E29"/>
  <c r="E25"/>
  <c r="E21"/>
  <c r="E31"/>
  <c r="E27"/>
  <c r="E19"/>
  <c r="G7" s="1"/>
  <c r="E32"/>
  <c r="E28"/>
  <c r="E24"/>
  <c r="B4" i="33"/>
  <c r="G4"/>
  <c r="L4"/>
  <c r="D92" i="16" l="1"/>
  <c r="C92"/>
  <c r="B92"/>
  <c r="C3" i="26"/>
  <c r="G92" i="16" l="1"/>
  <c r="C17" i="5" s="1"/>
  <c r="D2" i="32"/>
  <c r="C16" i="5" l="1"/>
  <c r="C18" l="1"/>
  <c r="C4"/>
  <c r="C8" s="1"/>
  <c r="C15" l="1"/>
  <c r="C10"/>
  <c r="C12" s="1"/>
  <c r="E84" i="16"/>
  <c r="E85" s="1"/>
  <c r="E86" s="1"/>
  <c r="E87" s="1"/>
  <c r="E88" s="1"/>
  <c r="C24" i="5"/>
  <c r="E9" i="17"/>
  <c r="E21" s="1"/>
  <c r="D9"/>
  <c r="D21" s="1"/>
  <c r="F9"/>
  <c r="G9" s="1"/>
  <c r="H21"/>
  <c r="E10"/>
  <c r="E11"/>
  <c r="F11" s="1"/>
  <c r="E12"/>
  <c r="F12" s="1"/>
  <c r="E13"/>
  <c r="E14"/>
  <c r="F14" s="1"/>
  <c r="E15"/>
  <c r="F15" s="1"/>
  <c r="D10"/>
  <c r="D11"/>
  <c r="D12"/>
  <c r="D13"/>
  <c r="F13" s="1"/>
  <c r="D14"/>
  <c r="D15"/>
  <c r="I21"/>
  <c r="K19"/>
  <c r="J9"/>
  <c r="F10"/>
  <c r="J10" s="1"/>
  <c r="K10" s="1"/>
  <c r="F6" i="16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G6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F84"/>
  <c r="F85" s="1"/>
  <c r="F86" s="1"/>
  <c r="F87" s="1"/>
  <c r="F88" s="1"/>
  <c r="G84"/>
  <c r="G85" s="1"/>
  <c r="G86" s="1"/>
  <c r="G87" s="1"/>
  <c r="G88" s="1"/>
  <c r="E6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G8" i="31" l="1"/>
  <c r="G10" s="1"/>
  <c r="C19" i="5" s="1"/>
  <c r="C20" s="1"/>
  <c r="G12" i="17"/>
  <c r="J12"/>
  <c r="K12" s="1"/>
  <c r="J13"/>
  <c r="K13" s="1"/>
  <c r="G13"/>
  <c r="G15"/>
  <c r="J15"/>
  <c r="K15" s="1"/>
  <c r="J11"/>
  <c r="K11" s="1"/>
  <c r="G11"/>
  <c r="L12"/>
  <c r="L11"/>
  <c r="L14"/>
  <c r="L9"/>
  <c r="L10"/>
  <c r="L13"/>
  <c r="L15"/>
  <c r="G14"/>
  <c r="J14"/>
  <c r="K14" s="1"/>
  <c r="F21"/>
  <c r="G10"/>
  <c r="K9"/>
  <c r="F92" i="16"/>
  <c r="M21" i="17"/>
  <c r="C25" i="5" l="1"/>
  <c r="G21" i="17"/>
  <c r="J21"/>
  <c r="K21" s="1"/>
  <c r="K25" s="1"/>
  <c r="L21"/>
</calcChain>
</file>

<file path=xl/comments1.xml><?xml version="1.0" encoding="utf-8"?>
<comments xmlns="http://schemas.openxmlformats.org/spreadsheetml/2006/main">
  <authors>
    <author>cvpb</author>
  </authors>
  <commentList>
    <comment ref="H5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60 meses</t>
        </r>
      </text>
    </comment>
    <comment ref="C9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consultado Economática data de 30/09/2005.</t>
        </r>
      </text>
    </comment>
    <comment ref="C13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valor de 7/2005 - última negociação em bolsa</t>
        </r>
      </text>
    </comment>
    <comment ref="H13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Beta de 48 meses</t>
        </r>
      </text>
    </comment>
    <comment ref="C39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consultado na Bovespa em 6/03</t>
        </r>
      </text>
    </comment>
    <comment ref="D39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consultado na economatica em 6/03</t>
        </r>
      </text>
    </comment>
    <comment ref="C43" authorId="0">
      <text>
        <r>
          <rPr>
            <b/>
            <sz val="8"/>
            <color indexed="81"/>
            <rFont val="Tahoma"/>
            <family val="2"/>
          </rPr>
          <t>cvpb:</t>
        </r>
        <r>
          <rPr>
            <sz val="8"/>
            <color indexed="81"/>
            <rFont val="Tahoma"/>
            <family val="2"/>
          </rPr>
          <t xml:space="preserve">
ultima cotação 07/2005</t>
        </r>
      </text>
    </comment>
  </commentList>
</comments>
</file>

<file path=xl/comments2.xml><?xml version="1.0" encoding="utf-8"?>
<comments xmlns="http://schemas.openxmlformats.org/spreadsheetml/2006/main">
  <authors>
    <author>Aswath Damodaran</author>
  </authors>
  <commentList>
    <comment ref="C2" authorId="0">
      <text>
        <r>
          <rPr>
            <b/>
            <sz val="9"/>
            <color indexed="81"/>
            <rFont val="Geneva"/>
          </rPr>
          <t>Aswath Damodaran:</t>
        </r>
        <r>
          <rPr>
            <sz val="9"/>
            <color indexed="81"/>
            <rFont val="Geneva"/>
          </rPr>
          <t xml:space="preserve">
ST: Short term (Treasury bill)
LT: Long term (Treasury bond)</t>
        </r>
      </text>
    </comment>
    <comment ref="C3" authorId="0">
      <text>
        <r>
          <rPr>
            <b/>
            <sz val="9"/>
            <color indexed="81"/>
            <rFont val="Geneva"/>
          </rPr>
          <t>Aswath Damodaran:</t>
        </r>
        <r>
          <rPr>
            <sz val="9"/>
            <color indexed="81"/>
            <rFont val="Geneva"/>
          </rPr>
          <t xml:space="preserve">
The risk premium will be computed from this year to the current year.</t>
        </r>
      </text>
    </comment>
  </commentList>
</comments>
</file>

<file path=xl/sharedStrings.xml><?xml version="1.0" encoding="utf-8"?>
<sst xmlns="http://schemas.openxmlformats.org/spreadsheetml/2006/main" count="326" uniqueCount="219">
  <si>
    <t>BNDES</t>
  </si>
  <si>
    <t>Pre-tax Cost of Debt</t>
  </si>
  <si>
    <t>Weighted Average Cost of Capital - WACC</t>
  </si>
  <si>
    <t>Link</t>
  </si>
  <si>
    <t>http://pages.stern.nyu.edu/~adamodar/</t>
  </si>
  <si>
    <t>Calculation of Selected Company Beta and Capital Structure</t>
  </si>
  <si>
    <t xml:space="preserve"> </t>
  </si>
  <si>
    <t>Comparable</t>
  </si>
  <si>
    <t>Debt/Equity</t>
  </si>
  <si>
    <t>Debt/Total</t>
  </si>
  <si>
    <t xml:space="preserve">Levered </t>
  </si>
  <si>
    <t>Tax</t>
  </si>
  <si>
    <t>Unlevered</t>
  </si>
  <si>
    <t>Relevered</t>
  </si>
  <si>
    <t>Market Cap %</t>
  </si>
  <si>
    <t>Date of Market Cap and Total Debt</t>
  </si>
  <si>
    <t>Company</t>
  </si>
  <si>
    <t>Ticker</t>
  </si>
  <si>
    <t>Ratio</t>
  </si>
  <si>
    <t>Capital Ratio</t>
  </si>
  <si>
    <t>Beta</t>
  </si>
  <si>
    <t>Rate</t>
  </si>
  <si>
    <t>Total</t>
  </si>
  <si>
    <t>Brazil</t>
  </si>
  <si>
    <t>AES Tiete ON</t>
  </si>
  <si>
    <t>GETI3</t>
  </si>
  <si>
    <t>Tractebel ON</t>
  </si>
  <si>
    <t>TBLE3</t>
  </si>
  <si>
    <t>Gera Paranapanema ON</t>
  </si>
  <si>
    <t>GEPA3</t>
  </si>
  <si>
    <t>Cesp ON</t>
  </si>
  <si>
    <t>CESP3</t>
  </si>
  <si>
    <t>Industry Adjusted Levered Beta</t>
  </si>
  <si>
    <t>(7) Comparable companies unlevered betas equal:  Levered Beta / (1+ (1 - t) * Debt / Equity). If a reliable measure of beta is available, use it.</t>
  </si>
  <si>
    <t>(8) The unlevered industry average beta is relevered to the industry average debt / equity ratio, as follows:  Adjusted Beta = Unlevered Beta * (1+(1 - t) * Debt / Equity).</t>
  </si>
  <si>
    <t>(9) For a current list of country risk premia, see Global Valuation Group on our website and go to links, then to Damodaran Online or directly to  http://equity.stern.nyu.edu/~adamodar/</t>
  </si>
  <si>
    <t>Otherwise use comparable companies to derive a beta, as shown example above. For Barra beta use Factset or Bloomberg.  Type: Ticker Symbol "Equity" Beta</t>
  </si>
  <si>
    <t>(e)Valor de mercado das ações vezes o número de ações - ON</t>
  </si>
  <si>
    <t>http://www.blanksys.com.br/Area.asp?Area=3</t>
  </si>
  <si>
    <t>O Beta pode ser consultado em um dos sites abaixo:</t>
  </si>
  <si>
    <t>http://www.economatica.com.br/portugues/index_fla.htm</t>
  </si>
  <si>
    <t>*Na economatica deve-se utilizar a opção de amostra grátis</t>
  </si>
  <si>
    <t>Avg Price</t>
  </si>
  <si>
    <t>Dados em 6/03/2006</t>
  </si>
  <si>
    <t>Year</t>
  </si>
  <si>
    <t>Customixed Geometric risk premium estimator</t>
  </si>
  <si>
    <t>What is your riskfree rate?</t>
  </si>
  <si>
    <t>LT</t>
  </si>
  <si>
    <t>Estimates of risk premiums from 1928, over the last 40 years and over the last 10 years</t>
  </si>
  <si>
    <t>Enter your starting year</t>
  </si>
  <si>
    <t>are provided at the bottom of this table.</t>
  </si>
  <si>
    <t>Annual Returns on Investments in</t>
  </si>
  <si>
    <t>Compounded Value of $ 100</t>
  </si>
  <si>
    <t>Stocks</t>
  </si>
  <si>
    <t>T.Bills</t>
  </si>
  <si>
    <t>T.Bonds</t>
  </si>
  <si>
    <t>Risk Premium</t>
  </si>
  <si>
    <t>Stocks - T.Bills</t>
  </si>
  <si>
    <t>Stocks - T.Bonds</t>
  </si>
  <si>
    <t>CMIG3</t>
  </si>
  <si>
    <t>CPLE3</t>
  </si>
  <si>
    <t>CEMIG ON</t>
  </si>
  <si>
    <t>COPEL ON</t>
  </si>
  <si>
    <t>CPFL Geração ON</t>
  </si>
  <si>
    <t>CPFG3</t>
  </si>
  <si>
    <t xml:space="preserve">Unlevered BETA </t>
  </si>
  <si>
    <t>Total Debt*</t>
  </si>
  <si>
    <t>* in millions of R$</t>
  </si>
  <si>
    <t xml:space="preserve">Target Debt / Equity </t>
  </si>
  <si>
    <t>Market Cap*</t>
  </si>
  <si>
    <t>Arithmetic Average - Annual Returns</t>
  </si>
  <si>
    <t>JP Morgan</t>
  </si>
  <si>
    <t>Risk - EMBI</t>
  </si>
  <si>
    <t>Date</t>
  </si>
  <si>
    <t>Parameter</t>
  </si>
  <si>
    <t>Source</t>
  </si>
  <si>
    <t>Instructions:</t>
  </si>
  <si>
    <t>2. Scroll down to Data Sets</t>
  </si>
  <si>
    <t>3. Select "Historical data on Stocks, Bonds and Bills - US" (Spreadsheet available for download)</t>
  </si>
  <si>
    <t>Rf - Risk-Free Rate</t>
  </si>
  <si>
    <t>Rm - Equity Risk Premium</t>
  </si>
  <si>
    <t>Rc - Estimated Country Risk Premium</t>
  </si>
  <si>
    <t>t - Marginal Tax Rate</t>
  </si>
  <si>
    <t>Damodaran website</t>
  </si>
  <si>
    <t>Unlevered Beta</t>
  </si>
  <si>
    <t>1. Select Updated Data on the left-side menu</t>
  </si>
  <si>
    <t>Source: JP Morgan www.morganmarkets.com</t>
  </si>
  <si>
    <t>10-YEAR TREASURY NOTE (^TNX)</t>
  </si>
  <si>
    <t>Close</t>
  </si>
  <si>
    <t xml:space="preserve">WACC Electric Generation </t>
  </si>
  <si>
    <t>Ke' - Cost of Equity - real</t>
  </si>
  <si>
    <t>Kd' - After-tax Cost of Debt - real</t>
  </si>
  <si>
    <t>Cost of Capital (WACC) - real</t>
  </si>
  <si>
    <t>WACC = (Kd' x Pd)+(Ke' x Pe)</t>
  </si>
  <si>
    <t>Company Name</t>
  </si>
  <si>
    <t>Value Line Beta</t>
  </si>
  <si>
    <t>Power</t>
  </si>
  <si>
    <t>AES Corp.</t>
  </si>
  <si>
    <t>AES</t>
  </si>
  <si>
    <t>NRG</t>
  </si>
  <si>
    <t>ORA</t>
  </si>
  <si>
    <t>D/E</t>
  </si>
  <si>
    <t>tax</t>
  </si>
  <si>
    <t>Re-levered Beta</t>
  </si>
  <si>
    <t>Market Share</t>
  </si>
  <si>
    <t>TJLP (Long term Interest Rate)</t>
  </si>
  <si>
    <t>S&amp;P500 vs 10-year T.Bond Yield</t>
  </si>
  <si>
    <t>EMBI+Brazil</t>
  </si>
  <si>
    <t>China Clean Energy Inc</t>
  </si>
  <si>
    <t>CCGY</t>
  </si>
  <si>
    <t>Covanta Holding Corp.</t>
  </si>
  <si>
    <t>CVA</t>
  </si>
  <si>
    <t>EDP - Energias de Portugal</t>
  </si>
  <si>
    <t>EDPFY</t>
  </si>
  <si>
    <t>First Solar Inc.</t>
  </si>
  <si>
    <t>FSLR</t>
  </si>
  <si>
    <t>Green Plains Renewable Energy</t>
  </si>
  <si>
    <t>GPRE</t>
  </si>
  <si>
    <t>NRG Energy</t>
  </si>
  <si>
    <t>Ormat Technologies</t>
  </si>
  <si>
    <t>SunPower Corp.</t>
  </si>
  <si>
    <t>SPWRA</t>
  </si>
  <si>
    <t xml:space="preserve">http://www.bcb.gov.br/pec/metas/InflationTargetingTable.pdf </t>
  </si>
  <si>
    <t>APR / JUN 2009</t>
  </si>
  <si>
    <t>JAN / MAR 2009</t>
  </si>
  <si>
    <t>OCT / DEC 2008</t>
  </si>
  <si>
    <t>JUL / SEP 2008</t>
  </si>
  <si>
    <t>APR / JUN 2008</t>
  </si>
  <si>
    <t>JAN / MAR 2008</t>
  </si>
  <si>
    <t>OCT / DEC 2007</t>
  </si>
  <si>
    <t>JUL / SEP 2007</t>
  </si>
  <si>
    <t>APR / JUN 2007</t>
  </si>
  <si>
    <t>JAN / MAR 2007</t>
  </si>
  <si>
    <t>OCT /DEC 2006</t>
  </si>
  <si>
    <t>JUL / SEP 2006</t>
  </si>
  <si>
    <t>TJLP</t>
  </si>
  <si>
    <t>Credit Risk Rate</t>
  </si>
  <si>
    <t>BNDES remuneration</t>
  </si>
  <si>
    <t>a- Financial Cost</t>
  </si>
  <si>
    <t>(a+b+c)</t>
  </si>
  <si>
    <t>Kd = (a+b+c)*(1-t)</t>
  </si>
  <si>
    <t>Kd' = [(1+Kd)/(1+π)-1]</t>
  </si>
  <si>
    <t>5-year average</t>
  </si>
  <si>
    <t>1-year average</t>
  </si>
  <si>
    <t/>
  </si>
  <si>
    <t>30-YEAR TREASURY NOTE (^TYX)</t>
  </si>
  <si>
    <t>30-year minus 10-year T.Note</t>
  </si>
  <si>
    <t>Federal Reserve</t>
  </si>
  <si>
    <t>http://www.federalreserve.gov/econresdata/researchdata.htm</t>
  </si>
  <si>
    <t>Period</t>
  </si>
  <si>
    <t>1. Select "Updated Data" on the left menu</t>
  </si>
  <si>
    <t>2. Scroll down to the table below</t>
  </si>
  <si>
    <t>OCT / DEC 2009</t>
  </si>
  <si>
    <t>JUL / SEP 2009</t>
  </si>
  <si>
    <t>Market weighted average Beta US power Co. re-levered to Brazilian leverage</t>
  </si>
  <si>
    <t>b- BNDES Spread</t>
  </si>
  <si>
    <t>c- Credit Risk Rate</t>
  </si>
  <si>
    <t>Brazilian inflation targeting</t>
  </si>
  <si>
    <t>Market Cap</t>
  </si>
  <si>
    <t>Wd - Target Debt / Total Capital</t>
  </si>
  <si>
    <t>We - Target Equity / Total Capital</t>
  </si>
  <si>
    <t>Market Debt to Capital</t>
  </si>
  <si>
    <t>TIPSY10</t>
  </si>
  <si>
    <t>http://www.bndes.gov.br/SiteBNDES/bndes/bndes_pt/Institucional/Apoio_Financeiro/Custos_Financeiros/Taxa_de_Juros_de_Longo_Prazo_TJLP/index.html</t>
  </si>
  <si>
    <t>Central Bank of Brazil</t>
  </si>
  <si>
    <t>Kd - Cost of Debt (BNDES Interest Rate)</t>
  </si>
  <si>
    <t>30-year US Treasury Yield</t>
  </si>
  <si>
    <t xml:space="preserve">10-year T.Notes minus 10-year TIPS </t>
  </si>
  <si>
    <t>Kd - After-tax Cost of Debt - nominal BRL</t>
  </si>
  <si>
    <t>Secretariat of the Federal Revenue of Brazil</t>
  </si>
  <si>
    <t>Reference Date: Jan 2011</t>
  </si>
  <si>
    <t xml:space="preserve">Source  :http://pages.stern.nyu.edu/~adamodar/ </t>
  </si>
  <si>
    <t>Relevered Beta 2011 (mkt. weighted)</t>
  </si>
  <si>
    <t>3. Current (January 2011)</t>
  </si>
  <si>
    <t>JAN / MAR 2010</t>
  </si>
  <si>
    <t>APR / JUN 2010</t>
  </si>
  <si>
    <t>JUL / SEP 2010</t>
  </si>
  <si>
    <t>OCT / DEC 2010</t>
  </si>
  <si>
    <t>1928-2010</t>
  </si>
  <si>
    <t xml:space="preserve"> ND</t>
  </si>
  <si>
    <t>Source:http://www.federalreserve.gov/releases/h15/data/Business_day/H15_TCMNOM_Y10.txt</t>
  </si>
  <si>
    <t>Source:http://www.federalreserve.gov/releases/h15/data/Business_day/H15_TCMNOM_Y30.txt</t>
  </si>
  <si>
    <t>Guidelines on the assessment of investment analysis</t>
  </si>
  <si>
    <t xml:space="preserve"> (Paragraph 18, EB 62, Annex 5)</t>
  </si>
  <si>
    <t>http://cdm.unfccc.int/Reference/Guidclarif/reg/reg_guid03.pdf</t>
  </si>
  <si>
    <t>www.ipeadata.gov.br</t>
  </si>
  <si>
    <t>1 - Mark "Macroeconomic Database"</t>
  </si>
  <si>
    <t>2 - Search " EMBI+ "</t>
  </si>
  <si>
    <t>http://www.stern.nyu.edu/~adamodar/pc/datasets/histretSP.xls</t>
  </si>
  <si>
    <t>Ke - Cost of Equity</t>
  </si>
  <si>
    <t>http://www.receita.fazenda.gov.br/Aliquotas/ContribPj.htm</t>
  </si>
  <si>
    <t>(d) π - Inflation Forecast</t>
  </si>
  <si>
    <t>(I) π' - US expected inflation</t>
  </si>
  <si>
    <t>APR / JUN 2011</t>
  </si>
  <si>
    <t>JAN / MAR 2011</t>
  </si>
  <si>
    <t>ND</t>
  </si>
  <si>
    <t>Amer. Superconductor</t>
  </si>
  <si>
    <t>AMSC</t>
  </si>
  <si>
    <t>A-Power Energy Generation Sys</t>
  </si>
  <si>
    <t>APWR</t>
  </si>
  <si>
    <t>China Recycling Energy Corp.</t>
  </si>
  <si>
    <t>CREG</t>
  </si>
  <si>
    <t>China Solar &amp; Clean Energy Sol</t>
  </si>
  <si>
    <t>CSOL</t>
  </si>
  <si>
    <t>GT Solar Int'l</t>
  </si>
  <si>
    <t>SOLR</t>
  </si>
  <si>
    <t>Suntech Power Hldgs.</t>
  </si>
  <si>
    <t>STP</t>
  </si>
  <si>
    <t>Trina Solar Limited</t>
  </si>
  <si>
    <t>TSL</t>
  </si>
  <si>
    <t>http://www.bndes.gov.br/SiteBNDES/bndes/bndes_pt/Institucional/Apoio_Financeiro/Produtos/FINEM/energia_eletrica_geracao.html</t>
  </si>
  <si>
    <t>d- Financial Intermediation Rate</t>
  </si>
  <si>
    <t>Taxes calculated over EBIT (earnings before interests and taxes</t>
  </si>
  <si>
    <r>
      <rPr>
        <sz val="9"/>
        <rFont val="Calibri"/>
        <family val="2"/>
      </rPr>
      <t>β</t>
    </r>
    <r>
      <rPr>
        <sz val="9"/>
        <rFont val="Arial"/>
        <family val="2"/>
      </rPr>
      <t xml:space="preserve"> - Sectoral Risk</t>
    </r>
  </si>
  <si>
    <t>Ticker Symbol</t>
  </si>
  <si>
    <t>Industry Name</t>
  </si>
  <si>
    <t>Eff Tax Rate</t>
  </si>
  <si>
    <t>Market D/E</t>
  </si>
  <si>
    <t>Ke' = ((1+(Rf + β*Rm + Rc))/(1+π'))-1</t>
  </si>
</sst>
</file>

<file path=xl/styles.xml><?xml version="1.0" encoding="utf-8"?>
<styleSheet xmlns="http://schemas.openxmlformats.org/spreadsheetml/2006/main">
  <numFmts count="29">
    <numFmt numFmtId="164" formatCode="_(* #,##0_);_(* \(#,##0\);_(* &quot;-&quot;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0.0%"/>
    <numFmt numFmtId="168" formatCode="0.00000000000%"/>
    <numFmt numFmtId="169" formatCode="[$-409]d\-mmm\-yy;@"/>
    <numFmt numFmtId="170" formatCode="0.000"/>
    <numFmt numFmtId="171" formatCode="_(* #,##0.0_);_(* \(#,##0.0\);_(* &quot;-&quot;??_);_(@_)"/>
    <numFmt numFmtId="172" formatCode="_(* #,##0_);_(* \(#,##0\);_(* &quot;-&quot;??_);_(@_)"/>
    <numFmt numFmtId="173" formatCode="General_)"/>
    <numFmt numFmtId="174" formatCode="#,##0.0_);\(#,##0.0\)"/>
    <numFmt numFmtId="175" formatCode="_-[$€-2]* #,##0.00_-;\-[$€-2]* #,##0.00_-;_-[$€-2]* &quot;-&quot;??_-"/>
    <numFmt numFmtId="176" formatCode="0.000000"/>
    <numFmt numFmtId="177" formatCode="mmm\-yyyy"/>
    <numFmt numFmtId="178" formatCode="&quot;$&quot;#,##0\ ;\(&quot;$&quot;#,##0\)"/>
    <numFmt numFmtId="179" formatCode="#,##0.0_);\(#,##0.0\);&quot;-&quot;?"/>
    <numFmt numFmtId="180" formatCode="#,##0.0_);[Red]\(#,##0.0\)"/>
    <numFmt numFmtId="181" formatCode="mmm\-d\-yyyy"/>
    <numFmt numFmtId="182" formatCode="#,##0.00\x_);[Red]\(#,##0.00\x\);&quot;--  &quot;"/>
    <numFmt numFmtId="183" formatCode="d\-mmm\-yyyy"/>
    <numFmt numFmtId="184" formatCode="#,##0.00&quot;¢/kWh&quot;"/>
    <numFmt numFmtId="185" formatCode="#,##0;\(#,##0\)"/>
    <numFmt numFmtId="186" formatCode="_-* #,##0_-;\-* #,##0_-;_-* &quot;-&quot;??_-;_-@_-"/>
    <numFmt numFmtId="187" formatCode="mm/dd/yy"/>
    <numFmt numFmtId="188" formatCode="0_);\(0\)"/>
    <numFmt numFmtId="189" formatCode="&quot;$&quot;#,##0.0"/>
    <numFmt numFmtId="190" formatCode="#,##0,_);\(#,##0,\)"/>
    <numFmt numFmtId="191" formatCode="m/d/yy;@"/>
    <numFmt numFmtId="192" formatCode="0.0000"/>
  </numFmts>
  <fonts count="7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sz val="11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22"/>
      <name val="UBSHeadline"/>
      <family val="1"/>
    </font>
    <font>
      <sz val="10"/>
      <color indexed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8"/>
      <color indexed="10"/>
      <name val="Arial"/>
      <family val="2"/>
    </font>
    <font>
      <sz val="10"/>
      <color indexed="14"/>
      <name val="Arial"/>
      <family val="2"/>
    </font>
    <font>
      <sz val="10"/>
      <name val="Courier"/>
      <family val="3"/>
    </font>
    <font>
      <sz val="12"/>
      <name val="Helv"/>
    </font>
    <font>
      <sz val="10"/>
      <name val="Geneva"/>
    </font>
    <font>
      <sz val="8"/>
      <name val="Geneva"/>
    </font>
    <font>
      <sz val="14"/>
      <color indexed="10"/>
      <name val="Times"/>
      <family val="1"/>
    </font>
    <font>
      <sz val="14"/>
      <color indexed="10"/>
      <name val="Geneva"/>
    </font>
    <font>
      <sz val="12"/>
      <name val="Times"/>
      <family val="1"/>
    </font>
    <font>
      <b/>
      <sz val="12"/>
      <name val="Times"/>
      <family val="1"/>
    </font>
    <font>
      <i/>
      <sz val="12"/>
      <name val="Times"/>
      <family val="1"/>
    </font>
    <font>
      <sz val="12"/>
      <color indexed="10"/>
      <name val="Times"/>
      <family val="1"/>
    </font>
    <font>
      <b/>
      <i/>
      <sz val="12"/>
      <name val="Times"/>
      <family val="1"/>
    </font>
    <font>
      <b/>
      <sz val="9"/>
      <color indexed="81"/>
      <name val="Geneva"/>
    </font>
    <font>
      <sz val="9"/>
      <color indexed="81"/>
      <name val="Geneva"/>
    </font>
    <font>
      <b/>
      <sz val="10"/>
      <color indexed="17"/>
      <name val="Arial"/>
      <family val="2"/>
    </font>
    <font>
      <b/>
      <u/>
      <sz val="10"/>
      <color indexed="12"/>
      <name val="Arial"/>
      <family val="2"/>
    </font>
    <font>
      <b/>
      <sz val="10"/>
      <color indexed="9"/>
      <name val="Arial"/>
      <family val="2"/>
    </font>
    <font>
      <sz val="12"/>
      <name val="New Century Schlbk"/>
    </font>
    <font>
      <sz val="8"/>
      <color indexed="18"/>
      <name val="Arial"/>
      <family val="2"/>
    </font>
    <font>
      <sz val="12"/>
      <name val="¹ÙÅÁÃ¼"/>
      <charset val="129"/>
    </font>
    <font>
      <sz val="10"/>
      <name val="Times New Roman"/>
      <family val="1"/>
    </font>
    <font>
      <sz val="12"/>
      <name val="Tms Rmn"/>
    </font>
    <font>
      <sz val="12"/>
      <name val="±¼¸²Ã¼"/>
      <charset val="129"/>
    </font>
    <font>
      <sz val="5.5"/>
      <name val="Helv"/>
      <family val="2"/>
    </font>
    <font>
      <b/>
      <sz val="6"/>
      <name val="Helv"/>
    </font>
    <font>
      <sz val="9"/>
      <name val="Trebuchet MS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0"/>
      <color indexed="12"/>
      <name val="Trebuchet MS"/>
      <family val="2"/>
    </font>
    <font>
      <sz val="9"/>
      <name val="Arial"/>
      <family val="2"/>
    </font>
    <font>
      <sz val="7"/>
      <name val="Small Fonts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13"/>
      <name val="Arial"/>
      <family val="2"/>
    </font>
    <font>
      <sz val="10"/>
      <name val="MS Sans Serif"/>
      <family val="2"/>
    </font>
    <font>
      <sz val="8"/>
      <color indexed="10"/>
      <name val="Arial"/>
      <family val="2"/>
    </font>
    <font>
      <b/>
      <u/>
      <sz val="12"/>
      <name val="Arial"/>
      <family val="2"/>
    </font>
    <font>
      <b/>
      <i/>
      <sz val="9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name val="Arial"/>
      <family val="2"/>
    </font>
    <font>
      <u/>
      <sz val="9"/>
      <color indexed="12"/>
      <name val="Arial"/>
      <family val="2"/>
    </font>
    <font>
      <sz val="9"/>
      <name val="Calibri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sz val="12"/>
      <color theme="3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name val="Times"/>
      <family val="1"/>
    </font>
    <font>
      <sz val="9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0"/>
        <bgColor rgb="FF000000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/>
      <top style="mediumDashed">
        <color rgb="FFFF0000"/>
      </top>
      <bottom style="mediumDashed">
        <color rgb="FFFF0000"/>
      </bottom>
      <diagonal/>
    </border>
    <border>
      <left/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00">
    <xf numFmtId="0" fontId="0" fillId="0" borderId="0"/>
    <xf numFmtId="3" fontId="27" fillId="0" borderId="0" applyFont="0" applyFill="0" applyBorder="0" applyAlignment="0" applyProtection="0"/>
    <xf numFmtId="184" fontId="41" fillId="0" borderId="0" applyFont="0" applyFill="0" applyBorder="0" applyAlignment="0" applyProtection="0"/>
    <xf numFmtId="3" fontId="42" fillId="0" borderId="1" applyNumberFormat="0" applyFill="0" applyBorder="0" applyAlignment="0" applyProtection="0"/>
    <xf numFmtId="185" fontId="2" fillId="0" borderId="0" applyBorder="0"/>
    <xf numFmtId="164" fontId="3" fillId="0" borderId="1"/>
    <xf numFmtId="10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37" fontId="26" fillId="0" borderId="0"/>
    <xf numFmtId="186" fontId="2" fillId="0" borderId="0" applyFont="0" applyFill="0" applyBorder="0" applyAlignment="0" applyProtection="0"/>
    <xf numFmtId="187" fontId="44" fillId="0" borderId="0" applyFont="0" applyFill="0" applyBorder="0" applyAlignment="0" applyProtection="0"/>
    <xf numFmtId="3" fontId="11" fillId="0" borderId="0" applyNumberFormat="0" applyFill="0" applyBorder="0" applyAlignment="0">
      <alignment horizontal="left"/>
    </xf>
    <xf numFmtId="188" fontId="44" fillId="0" borderId="0" applyFont="0" applyFill="0" applyBorder="0" applyAlignment="0" applyProtection="0"/>
    <xf numFmtId="189" fontId="4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/>
    <xf numFmtId="3" fontId="47" fillId="0" borderId="0" applyNumberFormat="0" applyBorder="0"/>
    <xf numFmtId="167" fontId="47" fillId="2" borderId="0" applyNumberFormat="0" applyAlignment="0"/>
    <xf numFmtId="173" fontId="48" fillId="0" borderId="0">
      <alignment horizontal="left"/>
    </xf>
    <xf numFmtId="179" fontId="49" fillId="0" borderId="0" applyFont="0" applyFill="0" applyBorder="0" applyAlignment="0" applyProtection="0"/>
    <xf numFmtId="3" fontId="50" fillId="0" borderId="0" applyFont="0" applyFill="0" applyBorder="0" applyAlignment="0" applyProtection="0"/>
    <xf numFmtId="4" fontId="12" fillId="0" borderId="0"/>
    <xf numFmtId="178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181" fontId="6" fillId="3" borderId="0" applyFont="0" applyFill="0" applyBorder="0" applyAlignment="0" applyProtection="0"/>
    <xf numFmtId="177" fontId="12" fillId="0" borderId="2"/>
    <xf numFmtId="183" fontId="2" fillId="0" borderId="0" applyFill="0" applyBorder="0"/>
    <xf numFmtId="176" fontId="2" fillId="0" borderId="0">
      <alignment horizontal="left" wrapText="1"/>
    </xf>
    <xf numFmtId="175" fontId="2" fillId="0" borderId="0" applyFont="0" applyFill="0" applyBorder="0" applyAlignment="0" applyProtection="0"/>
    <xf numFmtId="2" fontId="50" fillId="0" borderId="0" applyFont="0" applyFill="0" applyBorder="0" applyAlignment="0" applyProtection="0"/>
    <xf numFmtId="0" fontId="16" fillId="0" borderId="3" applyNumberFormat="0" applyAlignment="0" applyProtection="0">
      <alignment horizontal="left" vertical="center"/>
    </xf>
    <xf numFmtId="0" fontId="16" fillId="0" borderId="4">
      <alignment horizontal="left" vertical="center"/>
    </xf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5" fillId="0" borderId="0"/>
    <xf numFmtId="174" fontId="53" fillId="0" borderId="0"/>
    <xf numFmtId="37" fontId="54" fillId="4" borderId="0" applyNumberFormat="0" applyFont="0" applyBorder="0" applyAlignment="0">
      <protection locked="0"/>
    </xf>
    <xf numFmtId="3" fontId="23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37" fontId="5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190" fontId="56" fillId="0" borderId="2" applyFont="0" applyFill="0" applyBorder="0" applyAlignment="0" applyProtection="0"/>
    <xf numFmtId="0" fontId="3" fillId="0" borderId="0"/>
    <xf numFmtId="0" fontId="27" fillId="0" borderId="0"/>
    <xf numFmtId="0" fontId="2" fillId="0" borderId="0"/>
    <xf numFmtId="0" fontId="3" fillId="0" borderId="0"/>
    <xf numFmtId="180" fontId="11" fillId="0" borderId="0"/>
    <xf numFmtId="182" fontId="6" fillId="0" borderId="0" applyFont="0" applyFill="0" applyBorder="0" applyAlignment="0" applyProtection="0"/>
    <xf numFmtId="40" fontId="57" fillId="5" borderId="0">
      <alignment horizontal="right"/>
    </xf>
    <xf numFmtId="0" fontId="58" fillId="6" borderId="0">
      <alignment horizontal="center"/>
    </xf>
    <xf numFmtId="0" fontId="40" fillId="7" borderId="0"/>
    <xf numFmtId="0" fontId="38" fillId="5" borderId="0" applyBorder="0">
      <alignment horizontal="centerContinuous"/>
    </xf>
    <xf numFmtId="0" fontId="59" fillId="7" borderId="0" applyBorder="0">
      <alignment horizontal="centerContinuous"/>
    </xf>
    <xf numFmtId="173" fontId="18" fillId="0" borderId="2">
      <alignment vertical="center"/>
    </xf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0" fillId="8" borderId="0" applyNumberFormat="0" applyFont="0" applyBorder="0" applyAlignment="0" applyProtection="0"/>
    <xf numFmtId="172" fontId="12" fillId="0" borderId="0"/>
    <xf numFmtId="3" fontId="61" fillId="0" borderId="5" applyNumberFormat="0" applyFill="0" applyBorder="0" applyAlignment="0" applyProtection="0"/>
    <xf numFmtId="165" fontId="2" fillId="0" borderId="0" applyFont="0" applyFill="0" applyBorder="0" applyAlignment="0" applyProtection="0"/>
    <xf numFmtId="0" fontId="62" fillId="3" borderId="0">
      <alignment horizontal="right"/>
    </xf>
    <xf numFmtId="0" fontId="50" fillId="0" borderId="6" applyNumberFormat="0" applyFont="0" applyFill="0" applyAlignment="0" applyProtection="0"/>
    <xf numFmtId="188" fontId="63" fillId="0" borderId="0" applyBorder="0" applyProtection="0">
      <alignment horizontal="right" vertical="center"/>
    </xf>
    <xf numFmtId="0" fontId="2" fillId="0" borderId="0"/>
    <xf numFmtId="0" fontId="1" fillId="0" borderId="0"/>
    <xf numFmtId="0" fontId="2" fillId="0" borderId="0"/>
    <xf numFmtId="3" fontId="8" fillId="0" borderId="1" applyNumberFormat="0" applyFill="0" applyBorder="0" applyAlignment="0" applyProtection="0"/>
    <xf numFmtId="164" fontId="2" fillId="0" borderId="1"/>
    <xf numFmtId="3" fontId="6" fillId="0" borderId="0" applyNumberFormat="0" applyFill="0" applyBorder="0" applyAlignment="0">
      <alignment horizontal="left"/>
    </xf>
    <xf numFmtId="4" fontId="7" fillId="0" borderId="0"/>
    <xf numFmtId="177" fontId="7" fillId="0" borderId="2"/>
    <xf numFmtId="0" fontId="1" fillId="0" borderId="0"/>
    <xf numFmtId="166" fontId="2" fillId="0" borderId="0" applyFont="0" applyFill="0" applyBorder="0" applyAlignment="0" applyProtection="0"/>
    <xf numFmtId="0" fontId="1" fillId="0" borderId="0"/>
    <xf numFmtId="0" fontId="2" fillId="0" borderId="0"/>
    <xf numFmtId="180" fontId="6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2" fontId="7" fillId="0" borderId="0"/>
    <xf numFmtId="3" fontId="23" fillId="0" borderId="5" applyNumberFormat="0" applyFill="0" applyBorder="0" applyAlignment="0" applyProtection="0"/>
    <xf numFmtId="165" fontId="2" fillId="0" borderId="0" applyFont="0" applyFill="0" applyBorder="0" applyAlignment="0" applyProtection="0"/>
    <xf numFmtId="0" fontId="50" fillId="0" borderId="6" applyNumberFormat="0" applyFont="0" applyFill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277">
    <xf numFmtId="0" fontId="0" fillId="0" borderId="0" xfId="0"/>
    <xf numFmtId="0" fontId="3" fillId="0" borderId="0" xfId="53" applyFont="1" applyFill="1" applyBorder="1"/>
    <xf numFmtId="0" fontId="3" fillId="0" borderId="0" xfId="53" applyFont="1" applyFill="1"/>
    <xf numFmtId="0" fontId="6" fillId="0" borderId="0" xfId="0" applyFont="1"/>
    <xf numFmtId="0" fontId="6" fillId="0" borderId="0" xfId="53" applyFont="1" applyFill="1"/>
    <xf numFmtId="0" fontId="6" fillId="0" borderId="0" xfId="53" applyFont="1" applyFill="1" applyBorder="1"/>
    <xf numFmtId="0" fontId="7" fillId="0" borderId="0" xfId="53" applyFont="1" applyFill="1" applyBorder="1" applyAlignment="1">
      <alignment horizontal="centerContinuous"/>
    </xf>
    <xf numFmtId="0" fontId="7" fillId="0" borderId="0" xfId="53" applyFont="1" applyFill="1" applyBorder="1"/>
    <xf numFmtId="167" fontId="6" fillId="0" borderId="0" xfId="53" applyNumberFormat="1" applyFont="1" applyFill="1" applyBorder="1" applyProtection="1">
      <protection locked="0"/>
    </xf>
    <xf numFmtId="167" fontId="8" fillId="0" borderId="0" xfId="63" applyNumberFormat="1" applyFont="1" applyFill="1" applyBorder="1" applyProtection="1"/>
    <xf numFmtId="168" fontId="6" fillId="0" borderId="0" xfId="53" applyNumberFormat="1" applyFont="1" applyFill="1"/>
    <xf numFmtId="39" fontId="6" fillId="0" borderId="0" xfId="53" applyNumberFormat="1" applyFont="1" applyFill="1" applyBorder="1" applyProtection="1"/>
    <xf numFmtId="167" fontId="9" fillId="0" borderId="0" xfId="53" applyNumberFormat="1" applyFont="1" applyFill="1" applyBorder="1" applyProtection="1"/>
    <xf numFmtId="10" fontId="7" fillId="0" borderId="0" xfId="53" applyNumberFormat="1" applyFont="1" applyFill="1" applyBorder="1" applyProtection="1">
      <protection locked="0"/>
    </xf>
    <xf numFmtId="167" fontId="10" fillId="0" borderId="0" xfId="53" applyNumberFormat="1" applyFont="1" applyFill="1" applyBorder="1" applyProtection="1"/>
    <xf numFmtId="169" fontId="14" fillId="0" borderId="0" xfId="0" applyNumberFormat="1" applyFont="1"/>
    <xf numFmtId="0" fontId="15" fillId="0" borderId="0" xfId="53" applyFont="1" applyFill="1" applyAlignment="1">
      <alignment horizontal="left"/>
    </xf>
    <xf numFmtId="0" fontId="3" fillId="0" borderId="0" xfId="53" applyFont="1" applyFill="1" applyBorder="1" applyAlignment="1">
      <alignment horizontal="centerContinuous"/>
    </xf>
    <xf numFmtId="0" fontId="16" fillId="0" borderId="0" xfId="53" applyFont="1" applyFill="1" applyAlignment="1">
      <alignment horizontal="centerContinuous"/>
    </xf>
    <xf numFmtId="0" fontId="3" fillId="0" borderId="0" xfId="53" applyFont="1" applyFill="1" applyAlignment="1">
      <alignment horizontal="center"/>
    </xf>
    <xf numFmtId="0" fontId="15" fillId="0" borderId="0" xfId="53" applyFont="1" applyFill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53" applyFont="1" applyFill="1"/>
    <xf numFmtId="0" fontId="15" fillId="0" borderId="2" xfId="53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167" fontId="3" fillId="0" borderId="0" xfId="63" applyNumberFormat="1" applyFont="1" applyFill="1"/>
    <xf numFmtId="165" fontId="3" fillId="0" borderId="0" xfId="68" applyFont="1" applyFill="1"/>
    <xf numFmtId="2" fontId="3" fillId="0" borderId="0" xfId="53" applyNumberFormat="1" applyFont="1" applyFill="1"/>
    <xf numFmtId="0" fontId="3" fillId="0" borderId="0" xfId="0" applyFont="1" applyFill="1" applyBorder="1"/>
    <xf numFmtId="0" fontId="3" fillId="0" borderId="0" xfId="0" applyFont="1" applyFill="1"/>
    <xf numFmtId="164" fontId="17" fillId="0" borderId="0" xfId="0" applyNumberFormat="1" applyFont="1" applyFill="1"/>
    <xf numFmtId="165" fontId="17" fillId="0" borderId="0" xfId="68" applyFont="1" applyFill="1"/>
    <xf numFmtId="14" fontId="3" fillId="0" borderId="0" xfId="53" applyNumberFormat="1" applyFont="1" applyFill="1"/>
    <xf numFmtId="167" fontId="17" fillId="0" borderId="0" xfId="63" applyNumberFormat="1" applyFont="1" applyFill="1"/>
    <xf numFmtId="0" fontId="15" fillId="0" borderId="7" xfId="53" applyFont="1" applyFill="1" applyBorder="1"/>
    <xf numFmtId="0" fontId="3" fillId="0" borderId="3" xfId="53" applyFont="1" applyFill="1" applyBorder="1"/>
    <xf numFmtId="165" fontId="3" fillId="0" borderId="3" xfId="68" applyFont="1" applyFill="1" applyBorder="1"/>
    <xf numFmtId="164" fontId="3" fillId="0" borderId="0" xfId="53" applyNumberFormat="1" applyFont="1" applyFill="1"/>
    <xf numFmtId="2" fontId="15" fillId="0" borderId="0" xfId="53" applyNumberFormat="1" applyFont="1" applyFill="1"/>
    <xf numFmtId="165" fontId="15" fillId="0" borderId="0" xfId="68" applyNumberFormat="1" applyFont="1" applyFill="1"/>
    <xf numFmtId="39" fontId="17" fillId="0" borderId="0" xfId="53" applyNumberFormat="1" applyFont="1" applyFill="1"/>
    <xf numFmtId="165" fontId="15" fillId="0" borderId="8" xfId="68" applyFont="1" applyFill="1" applyBorder="1"/>
    <xf numFmtId="0" fontId="15" fillId="0" borderId="0" xfId="53" applyFont="1" applyFill="1" applyBorder="1"/>
    <xf numFmtId="167" fontId="3" fillId="0" borderId="0" xfId="63" applyNumberFormat="1" applyFont="1" applyFill="1" applyBorder="1"/>
    <xf numFmtId="167" fontId="3" fillId="0" borderId="0" xfId="53" applyNumberFormat="1" applyFont="1" applyFill="1" applyBorder="1"/>
    <xf numFmtId="0" fontId="3" fillId="0" borderId="0" xfId="53" applyFont="1" applyFill="1" applyBorder="1" applyAlignment="1">
      <alignment horizontal="center"/>
    </xf>
    <xf numFmtId="171" fontId="3" fillId="0" borderId="0" xfId="68" applyNumberFormat="1" applyFont="1" applyFill="1" applyBorder="1" applyAlignment="1">
      <alignment horizontal="right"/>
    </xf>
    <xf numFmtId="0" fontId="20" fillId="0" borderId="0" xfId="53" applyFont="1" applyFill="1"/>
    <xf numFmtId="0" fontId="3" fillId="0" borderId="2" xfId="53" applyFont="1" applyFill="1" applyBorder="1"/>
    <xf numFmtId="0" fontId="3" fillId="0" borderId="0" xfId="53" quotePrefix="1" applyFont="1" applyFill="1" applyAlignment="1">
      <alignment horizontal="right"/>
    </xf>
    <xf numFmtId="167" fontId="3" fillId="0" borderId="0" xfId="53" applyNumberFormat="1" applyFont="1" applyFill="1"/>
    <xf numFmtId="0" fontId="15" fillId="0" borderId="0" xfId="53" applyFont="1" applyFill="1" applyBorder="1" applyAlignment="1">
      <alignment horizontal="center"/>
    </xf>
    <xf numFmtId="0" fontId="3" fillId="0" borderId="0" xfId="53" applyFont="1" applyFill="1" applyAlignment="1">
      <alignment horizontal="left"/>
    </xf>
    <xf numFmtId="167" fontId="3" fillId="0" borderId="0" xfId="53" applyNumberFormat="1" applyFont="1" applyFill="1" applyBorder="1" applyAlignment="1">
      <alignment horizontal="center"/>
    </xf>
    <xf numFmtId="167" fontId="17" fillId="0" borderId="0" xfId="53" applyNumberFormat="1" applyFont="1" applyFill="1" applyBorder="1" applyAlignment="1">
      <alignment horizontal="center"/>
    </xf>
    <xf numFmtId="167" fontId="19" fillId="0" borderId="0" xfId="53" applyNumberFormat="1" applyFont="1" applyFill="1" applyBorder="1" applyAlignment="1">
      <alignment horizontal="center"/>
    </xf>
    <xf numFmtId="0" fontId="21" fillId="0" borderId="0" xfId="53" applyFont="1" applyFill="1" applyBorder="1"/>
    <xf numFmtId="0" fontId="15" fillId="0" borderId="0" xfId="53" applyFont="1" applyFill="1" applyBorder="1" applyAlignment="1">
      <alignment horizontal="left"/>
    </xf>
    <xf numFmtId="0" fontId="15" fillId="0" borderId="0" xfId="53" applyFont="1" applyFill="1" applyBorder="1" applyAlignment="1">
      <alignment horizontal="centerContinuous"/>
    </xf>
    <xf numFmtId="0" fontId="15" fillId="0" borderId="0" xfId="53" applyFont="1" applyFill="1" applyBorder="1" applyAlignment="1"/>
    <xf numFmtId="0" fontId="22" fillId="0" borderId="0" xfId="53" applyFont="1" applyFill="1" applyBorder="1"/>
    <xf numFmtId="0" fontId="3" fillId="0" borderId="0" xfId="53" applyFont="1" applyFill="1" applyBorder="1" applyAlignment="1">
      <alignment horizontal="left"/>
    </xf>
    <xf numFmtId="10" fontId="17" fillId="0" borderId="0" xfId="53" applyNumberFormat="1" applyFont="1" applyFill="1" applyBorder="1" applyAlignment="1">
      <alignment horizontal="center"/>
    </xf>
    <xf numFmtId="167" fontId="19" fillId="0" borderId="0" xfId="53" applyNumberFormat="1" applyFont="1" applyFill="1" applyBorder="1" applyAlignment="1">
      <alignment horizontal="left"/>
    </xf>
    <xf numFmtId="0" fontId="3" fillId="0" borderId="0" xfId="53" quotePrefix="1" applyFont="1" applyFill="1" applyBorder="1" applyAlignment="1">
      <alignment horizontal="right"/>
    </xf>
    <xf numFmtId="0" fontId="13" fillId="0" borderId="0" xfId="34" applyFill="1" applyAlignment="1" applyProtection="1"/>
    <xf numFmtId="2" fontId="15" fillId="0" borderId="8" xfId="53" applyNumberFormat="1" applyFont="1" applyFill="1" applyBorder="1"/>
    <xf numFmtId="165" fontId="24" fillId="0" borderId="0" xfId="68" applyFont="1" applyFill="1"/>
    <xf numFmtId="0" fontId="29" fillId="0" borderId="0" xfId="52" applyFont="1"/>
    <xf numFmtId="0" fontId="30" fillId="0" borderId="0" xfId="52" applyFont="1"/>
    <xf numFmtId="0" fontId="31" fillId="0" borderId="0" xfId="52" applyFont="1"/>
    <xf numFmtId="0" fontId="31" fillId="9" borderId="5" xfId="52" applyFont="1" applyFill="1" applyBorder="1" applyAlignment="1">
      <alignment horizontal="center"/>
    </xf>
    <xf numFmtId="0" fontId="27" fillId="0" borderId="0" xfId="52"/>
    <xf numFmtId="0" fontId="32" fillId="0" borderId="7" xfId="52" applyFont="1" applyBorder="1" applyAlignment="1">
      <alignment horizontal="centerContinuous"/>
    </xf>
    <xf numFmtId="0" fontId="32" fillId="0" borderId="3" xfId="52" applyFont="1" applyBorder="1" applyAlignment="1">
      <alignment horizontal="centerContinuous"/>
    </xf>
    <xf numFmtId="0" fontId="32" fillId="0" borderId="8" xfId="52" applyFont="1" applyBorder="1" applyAlignment="1">
      <alignment horizontal="centerContinuous"/>
    </xf>
    <xf numFmtId="0" fontId="33" fillId="0" borderId="5" xfId="52" applyFont="1" applyBorder="1" applyAlignment="1">
      <alignment horizontal="center"/>
    </xf>
    <xf numFmtId="0" fontId="31" fillId="0" borderId="5" xfId="52" applyFont="1" applyBorder="1"/>
    <xf numFmtId="0" fontId="31" fillId="0" borderId="5" xfId="52" applyFont="1" applyBorder="1" applyAlignment="1">
      <alignment horizontal="center"/>
    </xf>
    <xf numFmtId="10" fontId="31" fillId="0" borderId="5" xfId="52" applyNumberFormat="1" applyFont="1" applyBorder="1" applyAlignment="1">
      <alignment horizontal="center"/>
    </xf>
    <xf numFmtId="166" fontId="31" fillId="0" borderId="5" xfId="40" applyFont="1" applyBorder="1"/>
    <xf numFmtId="0" fontId="31" fillId="0" borderId="0" xfId="52" applyFont="1" applyBorder="1" applyAlignment="1">
      <alignment horizontal="center"/>
    </xf>
    <xf numFmtId="10" fontId="31" fillId="0" borderId="0" xfId="52" applyNumberFormat="1" applyFont="1" applyBorder="1" applyAlignment="1">
      <alignment horizontal="center"/>
    </xf>
    <xf numFmtId="166" fontId="31" fillId="0" borderId="0" xfId="40" applyFont="1" applyBorder="1"/>
    <xf numFmtId="0" fontId="32" fillId="0" borderId="0" xfId="52" applyFont="1" applyAlignment="1">
      <alignment horizontal="left"/>
    </xf>
    <xf numFmtId="10" fontId="27" fillId="0" borderId="0" xfId="52" applyNumberFormat="1"/>
    <xf numFmtId="0" fontId="15" fillId="0" borderId="0" xfId="0" applyFont="1" applyFill="1"/>
    <xf numFmtId="14" fontId="38" fillId="0" borderId="0" xfId="53" applyNumberFormat="1" applyFont="1" applyFill="1"/>
    <xf numFmtId="0" fontId="39" fillId="0" borderId="0" xfId="34" applyFont="1" applyFill="1" applyAlignment="1" applyProtection="1"/>
    <xf numFmtId="0" fontId="13" fillId="0" borderId="0" xfId="34" applyAlignment="1" applyProtection="1"/>
    <xf numFmtId="0" fontId="15" fillId="0" borderId="0" xfId="0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63" applyNumberFormat="1" applyFont="1" applyFill="1" applyBorder="1" applyProtection="1"/>
    <xf numFmtId="0" fontId="15" fillId="0" borderId="2" xfId="0" applyFont="1" applyFill="1" applyBorder="1" applyAlignment="1">
      <alignment horizontal="center"/>
    </xf>
    <xf numFmtId="172" fontId="15" fillId="0" borderId="0" xfId="68" applyNumberFormat="1" applyFont="1" applyFill="1" applyAlignment="1">
      <alignment horizontal="center"/>
    </xf>
    <xf numFmtId="164" fontId="15" fillId="0" borderId="0" xfId="0" applyNumberFormat="1" applyFont="1" applyFill="1" applyAlignment="1">
      <alignment horizontal="center"/>
    </xf>
    <xf numFmtId="167" fontId="15" fillId="0" borderId="0" xfId="63" applyNumberFormat="1" applyFont="1" applyFill="1" applyAlignment="1">
      <alignment horizontal="center"/>
    </xf>
    <xf numFmtId="167" fontId="15" fillId="0" borderId="0" xfId="63" applyNumberFormat="1" applyFont="1" applyFill="1" applyBorder="1" applyAlignment="1" applyProtection="1">
      <alignment horizontal="center"/>
    </xf>
    <xf numFmtId="2" fontId="15" fillId="0" borderId="0" xfId="53" applyNumberFormat="1" applyFont="1" applyFill="1" applyAlignment="1">
      <alignment horizontal="center"/>
    </xf>
    <xf numFmtId="0" fontId="15" fillId="0" borderId="2" xfId="53" applyFont="1" applyFill="1" applyBorder="1" applyAlignment="1">
      <alignment horizontal="left"/>
    </xf>
    <xf numFmtId="167" fontId="3" fillId="0" borderId="3" xfId="63" applyNumberFormat="1" applyFont="1" applyFill="1" applyBorder="1" applyAlignment="1">
      <alignment horizontal="center"/>
    </xf>
    <xf numFmtId="165" fontId="3" fillId="0" borderId="3" xfId="68" applyNumberFormat="1" applyFont="1" applyFill="1" applyBorder="1" applyAlignment="1">
      <alignment horizontal="center"/>
    </xf>
    <xf numFmtId="9" fontId="15" fillId="0" borderId="0" xfId="63" applyFont="1" applyFill="1" applyAlignment="1">
      <alignment horizontal="center"/>
    </xf>
    <xf numFmtId="165" fontId="15" fillId="0" borderId="0" xfId="68" applyFont="1" applyFill="1" applyAlignment="1">
      <alignment horizontal="right"/>
    </xf>
    <xf numFmtId="164" fontId="3" fillId="0" borderId="3" xfId="53" applyNumberFormat="1" applyFont="1" applyFill="1" applyBorder="1" applyAlignment="1">
      <alignment horizontal="center"/>
    </xf>
    <xf numFmtId="170" fontId="3" fillId="0" borderId="3" xfId="53" applyNumberFormat="1" applyFont="1" applyFill="1" applyBorder="1" applyAlignment="1">
      <alignment horizontal="center"/>
    </xf>
    <xf numFmtId="10" fontId="31" fillId="0" borderId="5" xfId="0" applyNumberFormat="1" applyFont="1" applyBorder="1" applyAlignment="1">
      <alignment horizontal="center"/>
    </xf>
    <xf numFmtId="0" fontId="31" fillId="0" borderId="5" xfId="0" applyFont="1" applyBorder="1" applyAlignment="1">
      <alignment horizontal="center"/>
    </xf>
    <xf numFmtId="0" fontId="31" fillId="0" borderId="0" xfId="0" applyFont="1"/>
    <xf numFmtId="10" fontId="31" fillId="0" borderId="5" xfId="0" applyNumberFormat="1" applyFont="1" applyBorder="1"/>
    <xf numFmtId="0" fontId="16" fillId="0" borderId="0" xfId="0" applyFont="1" applyAlignment="1">
      <alignment horizontal="center"/>
    </xf>
    <xf numFmtId="0" fontId="34" fillId="0" borderId="0" xfId="52" applyFont="1" applyFill="1"/>
    <xf numFmtId="0" fontId="31" fillId="0" borderId="0" xfId="52" applyFont="1" applyFill="1"/>
    <xf numFmtId="0" fontId="54" fillId="0" borderId="0" xfId="53" applyFont="1" applyFill="1" applyAlignment="1">
      <alignment horizontal="right"/>
    </xf>
    <xf numFmtId="0" fontId="54" fillId="0" borderId="0" xfId="0" applyFont="1" applyAlignment="1">
      <alignment horizontal="right"/>
    </xf>
    <xf numFmtId="0" fontId="54" fillId="0" borderId="0" xfId="0" applyFont="1"/>
    <xf numFmtId="0" fontId="6" fillId="0" borderId="0" xfId="0" applyFont="1" applyBorder="1"/>
    <xf numFmtId="0" fontId="65" fillId="0" borderId="0" xfId="0" applyFont="1" applyBorder="1" applyAlignment="1">
      <alignment horizontal="justify" wrapText="1"/>
    </xf>
    <xf numFmtId="0" fontId="64" fillId="0" borderId="0" xfId="0" applyFont="1" applyBorder="1" applyAlignment="1">
      <alignment horizontal="center" wrapText="1"/>
    </xf>
    <xf numFmtId="10" fontId="64" fillId="0" borderId="0" xfId="0" applyNumberFormat="1" applyFont="1" applyBorder="1" applyAlignment="1">
      <alignment horizontal="center" wrapText="1"/>
    </xf>
    <xf numFmtId="0" fontId="35" fillId="0" borderId="0" xfId="52" applyFont="1"/>
    <xf numFmtId="15" fontId="7" fillId="4" borderId="9" xfId="0" applyNumberFormat="1" applyFont="1" applyFill="1" applyBorder="1" applyAlignment="1">
      <alignment horizontal="left"/>
    </xf>
    <xf numFmtId="3" fontId="6" fillId="0" borderId="9" xfId="0" applyNumberFormat="1" applyFont="1" applyFill="1" applyBorder="1" applyAlignment="1">
      <alignment horizontal="right"/>
    </xf>
    <xf numFmtId="0" fontId="3" fillId="0" borderId="0" xfId="0" applyFont="1"/>
    <xf numFmtId="0" fontId="0" fillId="10" borderId="0" xfId="0" applyFill="1"/>
    <xf numFmtId="0" fontId="3" fillId="10" borderId="0" xfId="0" applyFont="1" applyFill="1"/>
    <xf numFmtId="3" fontId="0" fillId="10" borderId="10" xfId="0" applyNumberFormat="1" applyFill="1" applyBorder="1" applyAlignment="1">
      <alignment horizontal="center" vertical="center"/>
    </xf>
    <xf numFmtId="0" fontId="54" fillId="0" borderId="0" xfId="53" applyFont="1" applyFill="1"/>
    <xf numFmtId="0" fontId="66" fillId="0" borderId="2" xfId="53" applyFont="1" applyFill="1" applyBorder="1" applyAlignment="1">
      <alignment horizontal="left"/>
    </xf>
    <xf numFmtId="0" fontId="54" fillId="0" borderId="0" xfId="53" applyFont="1" applyFill="1" applyBorder="1"/>
    <xf numFmtId="0" fontId="66" fillId="0" borderId="2" xfId="53" applyFont="1" applyFill="1" applyBorder="1"/>
    <xf numFmtId="10" fontId="54" fillId="0" borderId="0" xfId="53" applyNumberFormat="1" applyFont="1" applyFill="1" applyBorder="1" applyProtection="1">
      <protection locked="0"/>
    </xf>
    <xf numFmtId="0" fontId="54" fillId="0" borderId="0" xfId="53" applyFont="1" applyFill="1" applyBorder="1" applyAlignment="1">
      <alignment horizontal="right"/>
    </xf>
    <xf numFmtId="0" fontId="67" fillId="0" borderId="0" xfId="34" applyFont="1" applyFill="1" applyAlignment="1" applyProtection="1"/>
    <xf numFmtId="10" fontId="54" fillId="0" borderId="0" xfId="63" applyNumberFormat="1" applyFont="1" applyFill="1" applyBorder="1" applyAlignment="1" applyProtection="1">
      <alignment horizontal="right"/>
    </xf>
    <xf numFmtId="10" fontId="54" fillId="0" borderId="0" xfId="53" applyNumberFormat="1" applyFont="1" applyFill="1" applyBorder="1" applyProtection="1"/>
    <xf numFmtId="10" fontId="66" fillId="0" borderId="2" xfId="53" applyNumberFormat="1" applyFont="1" applyFill="1" applyBorder="1" applyAlignment="1">
      <alignment horizontal="centerContinuous"/>
    </xf>
    <xf numFmtId="10" fontId="54" fillId="0" borderId="0" xfId="63" applyNumberFormat="1" applyFont="1" applyFill="1" applyBorder="1" applyProtection="1"/>
    <xf numFmtId="167" fontId="54" fillId="0" borderId="0" xfId="53" applyNumberFormat="1" applyFont="1" applyFill="1" applyBorder="1"/>
    <xf numFmtId="0" fontId="54" fillId="0" borderId="2" xfId="53" applyFont="1" applyFill="1" applyBorder="1"/>
    <xf numFmtId="10" fontId="54" fillId="0" borderId="2" xfId="53" applyNumberFormat="1" applyFont="1" applyFill="1" applyBorder="1" applyProtection="1"/>
    <xf numFmtId="0" fontId="54" fillId="0" borderId="0" xfId="0" applyFont="1" applyAlignment="1"/>
    <xf numFmtId="0" fontId="54" fillId="0" borderId="0" xfId="0" applyFont="1" applyBorder="1"/>
    <xf numFmtId="10" fontId="66" fillId="0" borderId="0" xfId="53" applyNumberFormat="1" applyFont="1" applyFill="1" applyBorder="1" applyProtection="1">
      <protection locked="0"/>
    </xf>
    <xf numFmtId="0" fontId="0" fillId="10" borderId="5" xfId="0" applyFill="1" applyBorder="1"/>
    <xf numFmtId="10" fontId="54" fillId="0" borderId="2" xfId="63" applyNumberFormat="1" applyFont="1" applyFill="1" applyBorder="1" applyProtection="1"/>
    <xf numFmtId="0" fontId="67" fillId="0" borderId="2" xfId="34" applyFont="1" applyBorder="1" applyAlignment="1" applyProtection="1"/>
    <xf numFmtId="0" fontId="54" fillId="0" borderId="2" xfId="0" applyFont="1" applyBorder="1"/>
    <xf numFmtId="0" fontId="54" fillId="0" borderId="2" xfId="0" applyFont="1" applyBorder="1" applyAlignment="1"/>
    <xf numFmtId="0" fontId="31" fillId="0" borderId="0" xfId="0" applyFont="1" applyBorder="1" applyAlignment="1">
      <alignment horizontal="center"/>
    </xf>
    <xf numFmtId="10" fontId="31" fillId="0" borderId="0" xfId="0" applyNumberFormat="1" applyFont="1" applyBorder="1" applyAlignment="1">
      <alignment horizontal="center"/>
    </xf>
    <xf numFmtId="0" fontId="0" fillId="10" borderId="5" xfId="0" applyFill="1" applyBorder="1" applyAlignment="1">
      <alignment horizontal="center"/>
    </xf>
    <xf numFmtId="10" fontId="0" fillId="10" borderId="5" xfId="0" applyNumberFormat="1" applyFill="1" applyBorder="1" applyAlignment="1">
      <alignment horizontal="center"/>
    </xf>
    <xf numFmtId="0" fontId="3" fillId="10" borderId="5" xfId="0" applyFont="1" applyFill="1" applyBorder="1"/>
    <xf numFmtId="0" fontId="0" fillId="10" borderId="0" xfId="0" applyFill="1" applyBorder="1"/>
    <xf numFmtId="0" fontId="3" fillId="10" borderId="9" xfId="0" applyFont="1" applyFill="1" applyBorder="1" applyAlignment="1">
      <alignment horizontal="center"/>
    </xf>
    <xf numFmtId="2" fontId="0" fillId="10" borderId="9" xfId="0" applyNumberFormat="1" applyFill="1" applyBorder="1" applyAlignment="1">
      <alignment horizontal="center"/>
    </xf>
    <xf numFmtId="10" fontId="69" fillId="10" borderId="5" xfId="63" applyNumberFormat="1" applyFont="1" applyFill="1" applyBorder="1"/>
    <xf numFmtId="0" fontId="3" fillId="10" borderId="5" xfId="0" applyFont="1" applyFill="1" applyBorder="1" applyAlignment="1">
      <alignment horizontal="center"/>
    </xf>
    <xf numFmtId="3" fontId="0" fillId="10" borderId="0" xfId="0" applyNumberFormat="1" applyFill="1"/>
    <xf numFmtId="0" fontId="2" fillId="10" borderId="0" xfId="0" applyFont="1" applyFill="1"/>
    <xf numFmtId="2" fontId="0" fillId="10" borderId="0" xfId="0" applyNumberFormat="1" applyFill="1"/>
    <xf numFmtId="0" fontId="71" fillId="0" borderId="0" xfId="0" applyFont="1"/>
    <xf numFmtId="0" fontId="13" fillId="10" borderId="0" xfId="34" applyFill="1" applyAlignment="1" applyProtection="1"/>
    <xf numFmtId="0" fontId="66" fillId="0" borderId="19" xfId="53" applyFont="1" applyFill="1" applyBorder="1"/>
    <xf numFmtId="10" fontId="66" fillId="0" borderId="20" xfId="53" applyNumberFormat="1" applyFont="1" applyFill="1" applyBorder="1" applyProtection="1">
      <protection locked="0"/>
    </xf>
    <xf numFmtId="0" fontId="0" fillId="10" borderId="11" xfId="0" applyFill="1" applyBorder="1"/>
    <xf numFmtId="0" fontId="0" fillId="10" borderId="13" xfId="0" applyFill="1" applyBorder="1"/>
    <xf numFmtId="0" fontId="73" fillId="10" borderId="0" xfId="0" applyFont="1" applyFill="1"/>
    <xf numFmtId="0" fontId="0" fillId="10" borderId="1" xfId="0" applyFill="1" applyBorder="1"/>
    <xf numFmtId="0" fontId="0" fillId="10" borderId="14" xfId="0" applyFill="1" applyBorder="1"/>
    <xf numFmtId="0" fontId="72" fillId="12" borderId="0" xfId="0" applyFont="1" applyFill="1" applyBorder="1"/>
    <xf numFmtId="0" fontId="54" fillId="12" borderId="5" xfId="54" applyFont="1" applyFill="1" applyBorder="1"/>
    <xf numFmtId="2" fontId="54" fillId="12" borderId="5" xfId="54" applyNumberFormat="1" applyFont="1" applyFill="1" applyBorder="1"/>
    <xf numFmtId="9" fontId="54" fillId="12" borderId="5" xfId="64" applyFont="1" applyFill="1" applyBorder="1"/>
    <xf numFmtId="0" fontId="0" fillId="10" borderId="15" xfId="0" applyFill="1" applyBorder="1"/>
    <xf numFmtId="0" fontId="0" fillId="10" borderId="2" xfId="0" applyFill="1" applyBorder="1"/>
    <xf numFmtId="0" fontId="0" fillId="10" borderId="16" xfId="0" applyFill="1" applyBorder="1"/>
    <xf numFmtId="0" fontId="2" fillId="10" borderId="5" xfId="0" applyFont="1" applyFill="1" applyBorder="1" applyAlignment="1">
      <alignment horizontal="center"/>
    </xf>
    <xf numFmtId="166" fontId="74" fillId="0" borderId="5" xfId="40" applyFont="1" applyBorder="1"/>
    <xf numFmtId="10" fontId="74" fillId="0" borderId="0" xfId="0" applyNumberFormat="1" applyFont="1"/>
    <xf numFmtId="10" fontId="74" fillId="0" borderId="0" xfId="0" applyNumberFormat="1" applyFont="1" applyAlignment="1">
      <alignment horizontal="center"/>
    </xf>
    <xf numFmtId="9" fontId="54" fillId="12" borderId="5" xfId="63" applyFont="1" applyFill="1" applyBorder="1"/>
    <xf numFmtId="17" fontId="3" fillId="10" borderId="5" xfId="0" applyNumberFormat="1" applyFont="1" applyFill="1" applyBorder="1"/>
    <xf numFmtId="0" fontId="15" fillId="10" borderId="0" xfId="0" applyFont="1" applyFill="1"/>
    <xf numFmtId="17" fontId="2" fillId="10" borderId="5" xfId="0" applyNumberFormat="1" applyFont="1" applyFill="1" applyBorder="1"/>
    <xf numFmtId="0" fontId="0" fillId="0" borderId="5" xfId="0" applyBorder="1"/>
    <xf numFmtId="14" fontId="0" fillId="10" borderId="0" xfId="0" applyNumberFormat="1" applyFill="1"/>
    <xf numFmtId="0" fontId="54" fillId="0" borderId="0" xfId="0" applyFont="1" applyAlignment="1">
      <alignment vertical="center"/>
    </xf>
    <xf numFmtId="0" fontId="54" fillId="0" borderId="0" xfId="53" applyFont="1" applyFill="1" applyAlignment="1">
      <alignment vertical="center"/>
    </xf>
    <xf numFmtId="0" fontId="54" fillId="0" borderId="2" xfId="53" applyFont="1" applyFill="1" applyBorder="1" applyAlignment="1">
      <alignment vertical="center"/>
    </xf>
    <xf numFmtId="0" fontId="66" fillId="0" borderId="2" xfId="53" applyFont="1" applyFill="1" applyBorder="1" applyAlignment="1">
      <alignment vertical="center"/>
    </xf>
    <xf numFmtId="0" fontId="54" fillId="0" borderId="2" xfId="53" applyFont="1" applyFill="1" applyBorder="1" applyAlignment="1">
      <alignment vertical="center" wrapText="1"/>
    </xf>
    <xf numFmtId="10" fontId="54" fillId="0" borderId="0" xfId="53" applyNumberFormat="1" applyFont="1" applyFill="1" applyBorder="1" applyAlignment="1" applyProtection="1">
      <alignment vertical="center" wrapText="1"/>
    </xf>
    <xf numFmtId="0" fontId="54" fillId="0" borderId="0" xfId="54" applyFont="1" applyFill="1" applyAlignment="1">
      <alignment vertical="center"/>
    </xf>
    <xf numFmtId="10" fontId="54" fillId="0" borderId="2" xfId="53" applyNumberFormat="1" applyFont="1" applyFill="1" applyBorder="1" applyAlignment="1" applyProtection="1">
      <alignment vertical="center"/>
      <protection locked="0"/>
    </xf>
    <xf numFmtId="0" fontId="13" fillId="0" borderId="0" xfId="34" applyAlignment="1" applyProtection="1">
      <alignment vertical="center"/>
    </xf>
    <xf numFmtId="165" fontId="54" fillId="0" borderId="2" xfId="68" applyFont="1" applyFill="1" applyBorder="1" applyAlignment="1" applyProtection="1">
      <alignment vertical="center"/>
    </xf>
    <xf numFmtId="0" fontId="54" fillId="0" borderId="0" xfId="53" applyFont="1" applyFill="1" applyBorder="1" applyAlignment="1">
      <alignment vertical="center"/>
    </xf>
    <xf numFmtId="165" fontId="54" fillId="0" borderId="2" xfId="68" applyFont="1" applyFill="1" applyBorder="1"/>
    <xf numFmtId="165" fontId="67" fillId="0" borderId="0" xfId="68" applyFont="1" applyAlignment="1" applyProtection="1"/>
    <xf numFmtId="10" fontId="6" fillId="0" borderId="0" xfId="0" applyNumberFormat="1" applyFont="1"/>
    <xf numFmtId="165" fontId="75" fillId="10" borderId="0" xfId="68" applyFont="1" applyFill="1"/>
    <xf numFmtId="165" fontId="54" fillId="10" borderId="0" xfId="68" applyFont="1" applyFill="1"/>
    <xf numFmtId="165" fontId="54" fillId="10" borderId="2" xfId="68" applyFont="1" applyFill="1" applyBorder="1"/>
    <xf numFmtId="165" fontId="54" fillId="10" borderId="2" xfId="68" applyFont="1" applyFill="1" applyBorder="1" applyAlignment="1">
      <alignment vertical="center"/>
    </xf>
    <xf numFmtId="9" fontId="54" fillId="10" borderId="0" xfId="63" applyFont="1" applyFill="1" applyAlignment="1">
      <alignment vertical="center"/>
    </xf>
    <xf numFmtId="0" fontId="67" fillId="0" borderId="2" xfId="34" applyFont="1" applyFill="1" applyBorder="1" applyAlignment="1" applyProtection="1">
      <alignment vertical="center"/>
    </xf>
    <xf numFmtId="0" fontId="3" fillId="10" borderId="0" xfId="0" applyFont="1" applyFill="1" applyBorder="1"/>
    <xf numFmtId="0" fontId="3" fillId="10" borderId="0" xfId="0" applyFont="1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10" fontId="2" fillId="10" borderId="5" xfId="0" applyNumberFormat="1" applyFont="1" applyFill="1" applyBorder="1" applyAlignment="1">
      <alignment horizontal="center"/>
    </xf>
    <xf numFmtId="10" fontId="3" fillId="10" borderId="5" xfId="63" applyNumberFormat="1" applyFont="1" applyFill="1" applyBorder="1" applyAlignment="1">
      <alignment horizontal="center"/>
    </xf>
    <xf numFmtId="10" fontId="3" fillId="10" borderId="5" xfId="0" applyNumberFormat="1" applyFont="1" applyFill="1" applyBorder="1" applyAlignment="1">
      <alignment horizontal="center"/>
    </xf>
    <xf numFmtId="0" fontId="74" fillId="0" borderId="5" xfId="0" applyFont="1" applyBorder="1" applyAlignment="1">
      <alignment horizontal="center"/>
    </xf>
    <xf numFmtId="10" fontId="74" fillId="0" borderId="5" xfId="0" applyNumberFormat="1" applyFont="1" applyBorder="1" applyAlignment="1">
      <alignment horizontal="center"/>
    </xf>
    <xf numFmtId="14" fontId="2" fillId="0" borderId="5" xfId="99" applyNumberFormat="1" applyBorder="1"/>
    <xf numFmtId="14" fontId="0" fillId="0" borderId="5" xfId="0" applyNumberFormat="1" applyBorder="1"/>
    <xf numFmtId="0" fontId="0" fillId="0" borderId="5" xfId="0" applyBorder="1" applyAlignment="1">
      <alignment horizontal="center"/>
    </xf>
    <xf numFmtId="169" fontId="7" fillId="4" borderId="9" xfId="0" applyNumberFormat="1" applyFont="1" applyFill="1" applyBorder="1" applyAlignment="1">
      <alignment horizontal="left"/>
    </xf>
    <xf numFmtId="0" fontId="2" fillId="10" borderId="12" xfId="0" applyFont="1" applyFill="1" applyBorder="1"/>
    <xf numFmtId="10" fontId="73" fillId="10" borderId="5" xfId="63" applyNumberFormat="1" applyFont="1" applyFill="1" applyBorder="1" applyAlignment="1">
      <alignment horizontal="center" vertical="center"/>
    </xf>
    <xf numFmtId="0" fontId="2" fillId="0" borderId="5" xfId="99" applyBorder="1"/>
    <xf numFmtId="0" fontId="2" fillId="10" borderId="5" xfId="99" applyFill="1" applyBorder="1"/>
    <xf numFmtId="0" fontId="54" fillId="10" borderId="0" xfId="53" applyFont="1" applyFill="1"/>
    <xf numFmtId="10" fontId="54" fillId="10" borderId="0" xfId="53" applyNumberFormat="1" applyFont="1" applyFill="1" applyBorder="1" applyProtection="1">
      <protection locked="0"/>
    </xf>
    <xf numFmtId="0" fontId="54" fillId="10" borderId="0" xfId="53" applyFont="1" applyFill="1" applyBorder="1" applyAlignment="1">
      <alignment horizontal="right"/>
    </xf>
    <xf numFmtId="0" fontId="54" fillId="10" borderId="0" xfId="53" applyFont="1" applyFill="1" applyAlignment="1">
      <alignment vertical="center"/>
    </xf>
    <xf numFmtId="0" fontId="54" fillId="10" borderId="0" xfId="0" applyFont="1" applyFill="1" applyAlignment="1">
      <alignment vertical="center"/>
    </xf>
    <xf numFmtId="0" fontId="6" fillId="10" borderId="0" xfId="53" applyFont="1" applyFill="1"/>
    <xf numFmtId="167" fontId="6" fillId="10" borderId="0" xfId="53" applyNumberFormat="1" applyFont="1" applyFill="1" applyBorder="1" applyProtection="1">
      <protection locked="0"/>
    </xf>
    <xf numFmtId="0" fontId="6" fillId="10" borderId="0" xfId="53" applyFont="1" applyFill="1" applyBorder="1"/>
    <xf numFmtId="9" fontId="31" fillId="0" borderId="0" xfId="63" applyFont="1" applyBorder="1"/>
    <xf numFmtId="14" fontId="0" fillId="0" borderId="1" xfId="0" applyNumberFormat="1" applyBorder="1"/>
    <xf numFmtId="14" fontId="0" fillId="0" borderId="15" xfId="0" applyNumberFormat="1" applyBorder="1"/>
    <xf numFmtId="191" fontId="0" fillId="0" borderId="1" xfId="0" applyNumberFormat="1" applyBorder="1"/>
    <xf numFmtId="191" fontId="0" fillId="0" borderId="15" xfId="0" applyNumberFormat="1" applyBorder="1"/>
    <xf numFmtId="14" fontId="0" fillId="10" borderId="5" xfId="0" applyNumberFormat="1" applyFill="1" applyBorder="1"/>
    <xf numFmtId="0" fontId="54" fillId="10" borderId="2" xfId="53" applyFont="1" applyFill="1" applyBorder="1" applyAlignment="1">
      <alignment vertical="center" wrapText="1"/>
    </xf>
    <xf numFmtId="9" fontId="0" fillId="10" borderId="5" xfId="63" applyFont="1" applyFill="1" applyBorder="1"/>
    <xf numFmtId="167" fontId="0" fillId="10" borderId="5" xfId="63" applyNumberFormat="1" applyFont="1" applyFill="1" applyBorder="1"/>
    <xf numFmtId="0" fontId="0" fillId="10" borderId="21" xfId="0" applyFill="1" applyBorder="1"/>
    <xf numFmtId="0" fontId="0" fillId="10" borderId="22" xfId="0" applyFill="1" applyBorder="1"/>
    <xf numFmtId="0" fontId="0" fillId="10" borderId="24" xfId="0" applyFill="1" applyBorder="1"/>
    <xf numFmtId="165" fontId="73" fillId="10" borderId="25" xfId="68" applyFont="1" applyFill="1" applyBorder="1" applyAlignment="1">
      <alignment horizontal="center" vertical="center"/>
    </xf>
    <xf numFmtId="0" fontId="0" fillId="10" borderId="26" xfId="0" applyFill="1" applyBorder="1"/>
    <xf numFmtId="0" fontId="0" fillId="10" borderId="27" xfId="0" applyFill="1" applyBorder="1"/>
    <xf numFmtId="10" fontId="73" fillId="10" borderId="27" xfId="63" applyNumberFormat="1" applyFont="1" applyFill="1" applyBorder="1" applyAlignment="1">
      <alignment horizontal="center" vertical="center"/>
    </xf>
    <xf numFmtId="9" fontId="0" fillId="10" borderId="27" xfId="63" applyFont="1" applyFill="1" applyBorder="1"/>
    <xf numFmtId="167" fontId="0" fillId="10" borderId="27" xfId="63" applyNumberFormat="1" applyFont="1" applyFill="1" applyBorder="1"/>
    <xf numFmtId="165" fontId="73" fillId="10" borderId="28" xfId="68" applyFont="1" applyFill="1" applyBorder="1" applyAlignment="1">
      <alignment horizontal="center" vertical="center"/>
    </xf>
    <xf numFmtId="0" fontId="0" fillId="10" borderId="29" xfId="0" applyFill="1" applyBorder="1"/>
    <xf numFmtId="0" fontId="0" fillId="10" borderId="30" xfId="0" applyFill="1" applyBorder="1"/>
    <xf numFmtId="10" fontId="73" fillId="10" borderId="31" xfId="63" applyNumberFormat="1" applyFont="1" applyFill="1" applyBorder="1" applyAlignment="1">
      <alignment horizontal="center" vertical="center"/>
    </xf>
    <xf numFmtId="0" fontId="0" fillId="10" borderId="32" xfId="0" applyFill="1" applyBorder="1"/>
    <xf numFmtId="172" fontId="0" fillId="10" borderId="5" xfId="68" applyNumberFormat="1" applyFont="1" applyFill="1" applyBorder="1"/>
    <xf numFmtId="172" fontId="0" fillId="10" borderId="27" xfId="68" applyNumberFormat="1" applyFont="1" applyFill="1" applyBorder="1"/>
    <xf numFmtId="172" fontId="0" fillId="10" borderId="30" xfId="68" applyNumberFormat="1" applyFont="1" applyFill="1" applyBorder="1"/>
    <xf numFmtId="10" fontId="73" fillId="10" borderId="0" xfId="63" applyNumberFormat="1" applyFont="1" applyFill="1" applyBorder="1" applyAlignment="1">
      <alignment horizontal="center" vertical="center"/>
    </xf>
    <xf numFmtId="0" fontId="0" fillId="10" borderId="33" xfId="0" applyFill="1" applyBorder="1"/>
    <xf numFmtId="0" fontId="0" fillId="10" borderId="34" xfId="0" applyFill="1" applyBorder="1"/>
    <xf numFmtId="0" fontId="73" fillId="10" borderId="34" xfId="0" applyFont="1" applyFill="1" applyBorder="1"/>
    <xf numFmtId="0" fontId="0" fillId="10" borderId="35" xfId="0" applyFill="1" applyBorder="1"/>
    <xf numFmtId="172" fontId="0" fillId="10" borderId="22" xfId="68" applyNumberFormat="1" applyFont="1" applyFill="1" applyBorder="1"/>
    <xf numFmtId="10" fontId="73" fillId="10" borderId="22" xfId="63" applyNumberFormat="1" applyFont="1" applyFill="1" applyBorder="1" applyAlignment="1">
      <alignment horizontal="center" vertical="center"/>
    </xf>
    <xf numFmtId="9" fontId="0" fillId="10" borderId="22" xfId="63" applyFont="1" applyFill="1" applyBorder="1"/>
    <xf numFmtId="167" fontId="0" fillId="10" borderId="22" xfId="63" applyNumberFormat="1" applyFont="1" applyFill="1" applyBorder="1"/>
    <xf numFmtId="165" fontId="73" fillId="10" borderId="23" xfId="68" applyFont="1" applyFill="1" applyBorder="1" applyAlignment="1">
      <alignment horizontal="center" vertical="center"/>
    </xf>
    <xf numFmtId="192" fontId="54" fillId="12" borderId="5" xfId="54" applyNumberFormat="1" applyFont="1" applyFill="1" applyBorder="1"/>
    <xf numFmtId="0" fontId="66" fillId="0" borderId="2" xfId="53" applyFont="1" applyFill="1" applyBorder="1" applyAlignment="1">
      <alignment horizontal="center"/>
    </xf>
    <xf numFmtId="0" fontId="3" fillId="10" borderId="5" xfId="0" applyFont="1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70" fillId="10" borderId="5" xfId="0" applyFont="1" applyFill="1" applyBorder="1" applyAlignment="1">
      <alignment horizontal="center"/>
    </xf>
    <xf numFmtId="2" fontId="0" fillId="10" borderId="5" xfId="0" applyNumberFormat="1" applyFill="1" applyBorder="1" applyAlignment="1">
      <alignment horizontal="center"/>
    </xf>
    <xf numFmtId="0" fontId="54" fillId="11" borderId="17" xfId="54" applyFont="1" applyFill="1" applyBorder="1" applyAlignment="1">
      <alignment horizontal="center"/>
    </xf>
    <xf numFmtId="0" fontId="54" fillId="11" borderId="18" xfId="54" applyFont="1" applyFill="1" applyBorder="1" applyAlignment="1">
      <alignment horizontal="center"/>
    </xf>
    <xf numFmtId="0" fontId="54" fillId="0" borderId="0" xfId="53" applyFont="1" applyFill="1" applyBorder="1" applyAlignment="1"/>
  </cellXfs>
  <cellStyles count="100">
    <cellStyle name="#,##0" xfId="1"/>
    <cellStyle name="#,##0.00¢/kWh" xfId="2"/>
    <cellStyle name="_NewEng" xfId="3"/>
    <cellStyle name="_NewEng 2" xfId="75"/>
    <cellStyle name="0" xfId="4"/>
    <cellStyle name="0,000(0,000)" xfId="5"/>
    <cellStyle name="0,000(0,000) 2" xfId="76"/>
    <cellStyle name="0.00%" xfId="6"/>
    <cellStyle name="¹éºÐÀ²_±âÅ¸" xfId="7"/>
    <cellStyle name="A3 297 x 420 mm" xfId="8"/>
    <cellStyle name="ÅëÈ­ [0]_±âÅ¸" xfId="9"/>
    <cellStyle name="ÅëÈ­_±âÅ¸" xfId="10"/>
    <cellStyle name="Arial8" xfId="11"/>
    <cellStyle name="Arial8 2" xfId="77"/>
    <cellStyle name="ÄÞ¸¶ [0]_±âÅ¸" xfId="12"/>
    <cellStyle name="ÄÞ¸¶_±âÅ¸" xfId="13"/>
    <cellStyle name="Body" xfId="14"/>
    <cellStyle name="Ç¥ÁØ_¿ù°£¿ä¾àº¸°í" xfId="15"/>
    <cellStyle name="CHANGE" xfId="16"/>
    <cellStyle name="CHANGEB" xfId="17"/>
    <cellStyle name="Column Title" xfId="18"/>
    <cellStyle name="Comma (1)" xfId="19"/>
    <cellStyle name="Comma0" xfId="20"/>
    <cellStyle name="ConvVer" xfId="21"/>
    <cellStyle name="ConvVer 2" xfId="78"/>
    <cellStyle name="Currency0" xfId="22"/>
    <cellStyle name="Date" xfId="23"/>
    <cellStyle name="Date [mmm-d-yyyy]" xfId="24"/>
    <cellStyle name="Date [mmm-yyyy]" xfId="25"/>
    <cellStyle name="Date [mmm-yyyy] 2" xfId="79"/>
    <cellStyle name="Date_Triton ROE Model" xfId="26"/>
    <cellStyle name="Estilo 1" xfId="27"/>
    <cellStyle name="Euro" xfId="28"/>
    <cellStyle name="Fixed" xfId="29"/>
    <cellStyle name="Header1" xfId="30"/>
    <cellStyle name="Header2" xfId="31"/>
    <cellStyle name="Heading 1" xfId="32"/>
    <cellStyle name="Heading 2" xfId="33"/>
    <cellStyle name="Hyperlink" xfId="34" builtinId="8"/>
    <cellStyle name="Hyperlink 2" xfId="35"/>
    <cellStyle name="Indefinido" xfId="36"/>
    <cellStyle name="Input" xfId="37"/>
    <cellStyle name="Input Value" xfId="38"/>
    <cellStyle name="Input_CapEx" xfId="39"/>
    <cellStyle name="Moeda" xfId="40" builtinId="4"/>
    <cellStyle name="Moeda 2" xfId="81"/>
    <cellStyle name="no dec" xfId="41"/>
    <cellStyle name="Normal" xfId="0" builtinId="0"/>
    <cellStyle name="Normal - Style1" xfId="42"/>
    <cellStyle name="Normal - Style2" xfId="43"/>
    <cellStyle name="Normal - Style3" xfId="44"/>
    <cellStyle name="Normal - Style4" xfId="45"/>
    <cellStyle name="Normal - Style5" xfId="46"/>
    <cellStyle name="Normal - Style6" xfId="47"/>
    <cellStyle name="Normal - Style7" xfId="48"/>
    <cellStyle name="Normal - Style8" xfId="49"/>
    <cellStyle name="Normal 000$" xfId="50"/>
    <cellStyle name="Normal 10" xfId="82"/>
    <cellStyle name="Normal 11" xfId="93"/>
    <cellStyle name="Normal 12" xfId="80"/>
    <cellStyle name="Normal 2" xfId="51"/>
    <cellStyle name="Normal 2 2" xfId="83"/>
    <cellStyle name="Normal 3" xfId="72"/>
    <cellStyle name="Normal 4" xfId="74"/>
    <cellStyle name="Normal 4 2" xfId="98"/>
    <cellStyle name="Normal 5" xfId="92"/>
    <cellStyle name="Normal 6" xfId="73"/>
    <cellStyle name="Normal 6 2" xfId="97"/>
    <cellStyle name="Normal 6 3" xfId="96"/>
    <cellStyle name="Normal 7" xfId="95"/>
    <cellStyle name="Normal 8" xfId="85"/>
    <cellStyle name="Normal 8 2" xfId="99"/>
    <cellStyle name="Normal 9" xfId="94"/>
    <cellStyle name="Normal_histretSP" xfId="52"/>
    <cellStyle name="Normal_Sheet1_WACC_model_revised" xfId="53"/>
    <cellStyle name="Normal_Sheet1_WACC_model_revised 2" xfId="54"/>
    <cellStyle name="NormalMultiple" xfId="55"/>
    <cellStyle name="NormalMultiple 2" xfId="84"/>
    <cellStyle name="NormalX" xfId="56"/>
    <cellStyle name="Output Amounts" xfId="57"/>
    <cellStyle name="Output Column Headings" xfId="58"/>
    <cellStyle name="Output Line Items" xfId="59"/>
    <cellStyle name="Output Report Heading" xfId="60"/>
    <cellStyle name="Output Report Title" xfId="61"/>
    <cellStyle name="pb_page_heading_LS" xfId="62"/>
    <cellStyle name="Porcentagem" xfId="63" builtinId="5"/>
    <cellStyle name="Porcentagem 2" xfId="64"/>
    <cellStyle name="Porcentagem 2 2" xfId="87"/>
    <cellStyle name="Porcentagem 3" xfId="86"/>
    <cellStyle name="PSSpacer" xfId="65"/>
    <cellStyle name="Reports" xfId="66"/>
    <cellStyle name="Reports 2" xfId="88"/>
    <cellStyle name="Scenario" xfId="67"/>
    <cellStyle name="Scenario 2" xfId="89"/>
    <cellStyle name="Separador de milhares" xfId="68" builtinId="3"/>
    <cellStyle name="Separador de milhares 2" xfId="90"/>
    <cellStyle name="Title Row" xfId="69"/>
    <cellStyle name="Total" xfId="70" builtinId="25" customBuiltin="1"/>
    <cellStyle name="Total 2" xfId="91"/>
    <cellStyle name="Year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/>
    <c:plotArea>
      <c:layout>
        <c:manualLayout>
          <c:layoutTarget val="inner"/>
          <c:xMode val="edge"/>
          <c:yMode val="edge"/>
          <c:x val="0.11666666666666672"/>
          <c:y val="0.19444444444444714"/>
          <c:w val="0.67708333333334025"/>
          <c:h val="0.5208333333333337"/>
        </c:manualLayout>
      </c:layout>
      <c:lineChart>
        <c:grouping val="standard"/>
        <c:ser>
          <c:idx val="0"/>
          <c:order val="0"/>
          <c:tx>
            <c:v>EMBI+Brazil</c:v>
          </c:tx>
          <c:marker>
            <c:symbol val="none"/>
          </c:marker>
          <c:cat>
            <c:numRef>
              <c:f>'EMBI+'!$A$398:$A$1233</c:f>
              <c:numCache>
                <c:formatCode>[$-409]d\-mmm\-yy;@</c:formatCode>
                <c:ptCount val="836"/>
                <c:pt idx="0">
                  <c:v>40178</c:v>
                </c:pt>
                <c:pt idx="1">
                  <c:v>40177</c:v>
                </c:pt>
                <c:pt idx="2">
                  <c:v>40176</c:v>
                </c:pt>
                <c:pt idx="3">
                  <c:v>40175</c:v>
                </c:pt>
                <c:pt idx="4">
                  <c:v>40171</c:v>
                </c:pt>
                <c:pt idx="5">
                  <c:v>40170</c:v>
                </c:pt>
                <c:pt idx="6">
                  <c:v>40169</c:v>
                </c:pt>
                <c:pt idx="7">
                  <c:v>40168</c:v>
                </c:pt>
                <c:pt idx="8">
                  <c:v>40165</c:v>
                </c:pt>
                <c:pt idx="9">
                  <c:v>40164</c:v>
                </c:pt>
                <c:pt idx="10">
                  <c:v>40163</c:v>
                </c:pt>
                <c:pt idx="11">
                  <c:v>40162</c:v>
                </c:pt>
                <c:pt idx="12">
                  <c:v>40161</c:v>
                </c:pt>
                <c:pt idx="13">
                  <c:v>40158</c:v>
                </c:pt>
                <c:pt idx="14">
                  <c:v>40157</c:v>
                </c:pt>
                <c:pt idx="15">
                  <c:v>40156</c:v>
                </c:pt>
                <c:pt idx="16">
                  <c:v>40155</c:v>
                </c:pt>
                <c:pt idx="17">
                  <c:v>40154</c:v>
                </c:pt>
                <c:pt idx="18">
                  <c:v>40151</c:v>
                </c:pt>
                <c:pt idx="19">
                  <c:v>40150</c:v>
                </c:pt>
                <c:pt idx="20">
                  <c:v>40149</c:v>
                </c:pt>
                <c:pt idx="21">
                  <c:v>40148</c:v>
                </c:pt>
                <c:pt idx="22">
                  <c:v>40147</c:v>
                </c:pt>
                <c:pt idx="23">
                  <c:v>40144</c:v>
                </c:pt>
                <c:pt idx="24">
                  <c:v>40143</c:v>
                </c:pt>
                <c:pt idx="25">
                  <c:v>40142</c:v>
                </c:pt>
                <c:pt idx="26">
                  <c:v>40141</c:v>
                </c:pt>
                <c:pt idx="27">
                  <c:v>40140</c:v>
                </c:pt>
                <c:pt idx="28">
                  <c:v>40137</c:v>
                </c:pt>
                <c:pt idx="29">
                  <c:v>40136</c:v>
                </c:pt>
                <c:pt idx="30">
                  <c:v>40135</c:v>
                </c:pt>
                <c:pt idx="31">
                  <c:v>40134</c:v>
                </c:pt>
                <c:pt idx="32">
                  <c:v>40133</c:v>
                </c:pt>
                <c:pt idx="33">
                  <c:v>40130</c:v>
                </c:pt>
                <c:pt idx="34">
                  <c:v>40129</c:v>
                </c:pt>
                <c:pt idx="35">
                  <c:v>40128</c:v>
                </c:pt>
                <c:pt idx="36">
                  <c:v>40127</c:v>
                </c:pt>
                <c:pt idx="37">
                  <c:v>40126</c:v>
                </c:pt>
                <c:pt idx="38">
                  <c:v>40123</c:v>
                </c:pt>
                <c:pt idx="39">
                  <c:v>40122</c:v>
                </c:pt>
                <c:pt idx="40">
                  <c:v>40121</c:v>
                </c:pt>
                <c:pt idx="41">
                  <c:v>40120</c:v>
                </c:pt>
                <c:pt idx="42">
                  <c:v>40116</c:v>
                </c:pt>
                <c:pt idx="43">
                  <c:v>40115</c:v>
                </c:pt>
                <c:pt idx="44">
                  <c:v>40114</c:v>
                </c:pt>
                <c:pt idx="45">
                  <c:v>40113</c:v>
                </c:pt>
                <c:pt idx="46">
                  <c:v>40112</c:v>
                </c:pt>
                <c:pt idx="47">
                  <c:v>40109</c:v>
                </c:pt>
                <c:pt idx="48">
                  <c:v>40108</c:v>
                </c:pt>
                <c:pt idx="49">
                  <c:v>40107</c:v>
                </c:pt>
                <c:pt idx="50">
                  <c:v>40106</c:v>
                </c:pt>
                <c:pt idx="51">
                  <c:v>40105</c:v>
                </c:pt>
                <c:pt idx="52">
                  <c:v>40102</c:v>
                </c:pt>
                <c:pt idx="53">
                  <c:v>40101</c:v>
                </c:pt>
                <c:pt idx="54">
                  <c:v>40100</c:v>
                </c:pt>
                <c:pt idx="55">
                  <c:v>40099</c:v>
                </c:pt>
                <c:pt idx="56">
                  <c:v>40095</c:v>
                </c:pt>
                <c:pt idx="57">
                  <c:v>40094</c:v>
                </c:pt>
                <c:pt idx="58">
                  <c:v>40093</c:v>
                </c:pt>
                <c:pt idx="59">
                  <c:v>40092</c:v>
                </c:pt>
                <c:pt idx="60">
                  <c:v>40091</c:v>
                </c:pt>
                <c:pt idx="61">
                  <c:v>40088</c:v>
                </c:pt>
                <c:pt idx="62">
                  <c:v>40087</c:v>
                </c:pt>
                <c:pt idx="63">
                  <c:v>40086</c:v>
                </c:pt>
                <c:pt idx="64">
                  <c:v>40085</c:v>
                </c:pt>
                <c:pt idx="65">
                  <c:v>40084</c:v>
                </c:pt>
                <c:pt idx="66">
                  <c:v>40081</c:v>
                </c:pt>
                <c:pt idx="67">
                  <c:v>40080</c:v>
                </c:pt>
                <c:pt idx="68">
                  <c:v>40079</c:v>
                </c:pt>
                <c:pt idx="69">
                  <c:v>40078</c:v>
                </c:pt>
                <c:pt idx="70">
                  <c:v>40077</c:v>
                </c:pt>
                <c:pt idx="71">
                  <c:v>40074</c:v>
                </c:pt>
                <c:pt idx="72">
                  <c:v>40073</c:v>
                </c:pt>
                <c:pt idx="73">
                  <c:v>40072</c:v>
                </c:pt>
                <c:pt idx="74">
                  <c:v>40071</c:v>
                </c:pt>
                <c:pt idx="75">
                  <c:v>40070</c:v>
                </c:pt>
                <c:pt idx="76">
                  <c:v>40067</c:v>
                </c:pt>
                <c:pt idx="77">
                  <c:v>40066</c:v>
                </c:pt>
                <c:pt idx="78">
                  <c:v>40065</c:v>
                </c:pt>
                <c:pt idx="79">
                  <c:v>40064</c:v>
                </c:pt>
                <c:pt idx="80">
                  <c:v>40060</c:v>
                </c:pt>
                <c:pt idx="81">
                  <c:v>40059</c:v>
                </c:pt>
                <c:pt idx="82">
                  <c:v>40058</c:v>
                </c:pt>
                <c:pt idx="83">
                  <c:v>40057</c:v>
                </c:pt>
                <c:pt idx="84">
                  <c:v>40056</c:v>
                </c:pt>
                <c:pt idx="85">
                  <c:v>40053</c:v>
                </c:pt>
                <c:pt idx="86">
                  <c:v>40052</c:v>
                </c:pt>
                <c:pt idx="87">
                  <c:v>40051</c:v>
                </c:pt>
                <c:pt idx="88">
                  <c:v>40050</c:v>
                </c:pt>
                <c:pt idx="89">
                  <c:v>40049</c:v>
                </c:pt>
                <c:pt idx="90">
                  <c:v>40046</c:v>
                </c:pt>
                <c:pt idx="91">
                  <c:v>40045</c:v>
                </c:pt>
                <c:pt idx="92">
                  <c:v>40044</c:v>
                </c:pt>
                <c:pt idx="93">
                  <c:v>40043</c:v>
                </c:pt>
                <c:pt idx="94">
                  <c:v>40042</c:v>
                </c:pt>
                <c:pt idx="95">
                  <c:v>40039</c:v>
                </c:pt>
                <c:pt idx="96">
                  <c:v>40038</c:v>
                </c:pt>
                <c:pt idx="97">
                  <c:v>40037</c:v>
                </c:pt>
                <c:pt idx="98">
                  <c:v>40036</c:v>
                </c:pt>
                <c:pt idx="99">
                  <c:v>40035</c:v>
                </c:pt>
                <c:pt idx="100">
                  <c:v>40032</c:v>
                </c:pt>
                <c:pt idx="101">
                  <c:v>40031</c:v>
                </c:pt>
                <c:pt idx="102">
                  <c:v>40030</c:v>
                </c:pt>
                <c:pt idx="103">
                  <c:v>40029</c:v>
                </c:pt>
                <c:pt idx="104">
                  <c:v>40028</c:v>
                </c:pt>
                <c:pt idx="105">
                  <c:v>40025</c:v>
                </c:pt>
                <c:pt idx="106">
                  <c:v>40024</c:v>
                </c:pt>
                <c:pt idx="107">
                  <c:v>40023</c:v>
                </c:pt>
                <c:pt idx="108">
                  <c:v>40022</c:v>
                </c:pt>
                <c:pt idx="109">
                  <c:v>40021</c:v>
                </c:pt>
                <c:pt idx="110">
                  <c:v>40018</c:v>
                </c:pt>
                <c:pt idx="111">
                  <c:v>40017</c:v>
                </c:pt>
                <c:pt idx="112">
                  <c:v>40016</c:v>
                </c:pt>
                <c:pt idx="113">
                  <c:v>40015</c:v>
                </c:pt>
                <c:pt idx="114">
                  <c:v>40014</c:v>
                </c:pt>
                <c:pt idx="115">
                  <c:v>40011</c:v>
                </c:pt>
                <c:pt idx="116">
                  <c:v>40010</c:v>
                </c:pt>
                <c:pt idx="117">
                  <c:v>40009</c:v>
                </c:pt>
                <c:pt idx="118">
                  <c:v>40008</c:v>
                </c:pt>
                <c:pt idx="119">
                  <c:v>40007</c:v>
                </c:pt>
                <c:pt idx="120">
                  <c:v>40004</c:v>
                </c:pt>
                <c:pt idx="121">
                  <c:v>40003</c:v>
                </c:pt>
                <c:pt idx="122">
                  <c:v>40002</c:v>
                </c:pt>
                <c:pt idx="123">
                  <c:v>40001</c:v>
                </c:pt>
                <c:pt idx="124">
                  <c:v>40000</c:v>
                </c:pt>
                <c:pt idx="125">
                  <c:v>39997</c:v>
                </c:pt>
                <c:pt idx="126">
                  <c:v>39996</c:v>
                </c:pt>
                <c:pt idx="127">
                  <c:v>39995</c:v>
                </c:pt>
                <c:pt idx="128">
                  <c:v>39994</c:v>
                </c:pt>
                <c:pt idx="129">
                  <c:v>39993</c:v>
                </c:pt>
                <c:pt idx="130">
                  <c:v>39990</c:v>
                </c:pt>
                <c:pt idx="131">
                  <c:v>39989</c:v>
                </c:pt>
                <c:pt idx="132">
                  <c:v>39988</c:v>
                </c:pt>
                <c:pt idx="133">
                  <c:v>39987</c:v>
                </c:pt>
                <c:pt idx="134">
                  <c:v>39986</c:v>
                </c:pt>
                <c:pt idx="135">
                  <c:v>39983</c:v>
                </c:pt>
                <c:pt idx="136">
                  <c:v>39982</c:v>
                </c:pt>
                <c:pt idx="137">
                  <c:v>39981</c:v>
                </c:pt>
                <c:pt idx="138">
                  <c:v>39980</c:v>
                </c:pt>
                <c:pt idx="139">
                  <c:v>39979</c:v>
                </c:pt>
                <c:pt idx="140">
                  <c:v>39976</c:v>
                </c:pt>
                <c:pt idx="141">
                  <c:v>39975</c:v>
                </c:pt>
                <c:pt idx="142">
                  <c:v>39974</c:v>
                </c:pt>
                <c:pt idx="143">
                  <c:v>39973</c:v>
                </c:pt>
                <c:pt idx="144">
                  <c:v>39972</c:v>
                </c:pt>
                <c:pt idx="145">
                  <c:v>39969</c:v>
                </c:pt>
                <c:pt idx="146">
                  <c:v>39968</c:v>
                </c:pt>
                <c:pt idx="147">
                  <c:v>39967</c:v>
                </c:pt>
                <c:pt idx="148">
                  <c:v>39966</c:v>
                </c:pt>
                <c:pt idx="149">
                  <c:v>39965</c:v>
                </c:pt>
                <c:pt idx="150">
                  <c:v>39962</c:v>
                </c:pt>
                <c:pt idx="151">
                  <c:v>39961</c:v>
                </c:pt>
                <c:pt idx="152">
                  <c:v>39960</c:v>
                </c:pt>
                <c:pt idx="153">
                  <c:v>39959</c:v>
                </c:pt>
                <c:pt idx="154">
                  <c:v>39955</c:v>
                </c:pt>
                <c:pt idx="155">
                  <c:v>39954</c:v>
                </c:pt>
                <c:pt idx="156">
                  <c:v>39953</c:v>
                </c:pt>
                <c:pt idx="157">
                  <c:v>39952</c:v>
                </c:pt>
                <c:pt idx="158">
                  <c:v>39951</c:v>
                </c:pt>
                <c:pt idx="159">
                  <c:v>39948</c:v>
                </c:pt>
                <c:pt idx="160">
                  <c:v>39947</c:v>
                </c:pt>
                <c:pt idx="161">
                  <c:v>39946</c:v>
                </c:pt>
                <c:pt idx="162">
                  <c:v>39945</c:v>
                </c:pt>
                <c:pt idx="163">
                  <c:v>39944</c:v>
                </c:pt>
                <c:pt idx="164">
                  <c:v>39941</c:v>
                </c:pt>
                <c:pt idx="165">
                  <c:v>39940</c:v>
                </c:pt>
                <c:pt idx="166">
                  <c:v>39939</c:v>
                </c:pt>
                <c:pt idx="167">
                  <c:v>39938</c:v>
                </c:pt>
                <c:pt idx="168">
                  <c:v>39937</c:v>
                </c:pt>
                <c:pt idx="169">
                  <c:v>39934</c:v>
                </c:pt>
                <c:pt idx="170">
                  <c:v>39933</c:v>
                </c:pt>
                <c:pt idx="171">
                  <c:v>39932</c:v>
                </c:pt>
                <c:pt idx="172">
                  <c:v>39931</c:v>
                </c:pt>
                <c:pt idx="173">
                  <c:v>39930</c:v>
                </c:pt>
                <c:pt idx="174">
                  <c:v>39927</c:v>
                </c:pt>
                <c:pt idx="175">
                  <c:v>39926</c:v>
                </c:pt>
                <c:pt idx="176">
                  <c:v>39925</c:v>
                </c:pt>
                <c:pt idx="177">
                  <c:v>39924</c:v>
                </c:pt>
                <c:pt idx="178">
                  <c:v>39923</c:v>
                </c:pt>
                <c:pt idx="179">
                  <c:v>39920</c:v>
                </c:pt>
                <c:pt idx="180">
                  <c:v>39919</c:v>
                </c:pt>
                <c:pt idx="181">
                  <c:v>39918</c:v>
                </c:pt>
                <c:pt idx="182">
                  <c:v>39917</c:v>
                </c:pt>
                <c:pt idx="183">
                  <c:v>39916</c:v>
                </c:pt>
                <c:pt idx="184">
                  <c:v>39912</c:v>
                </c:pt>
                <c:pt idx="185">
                  <c:v>39911</c:v>
                </c:pt>
                <c:pt idx="186">
                  <c:v>39910</c:v>
                </c:pt>
                <c:pt idx="187">
                  <c:v>39909</c:v>
                </c:pt>
                <c:pt idx="188">
                  <c:v>39906</c:v>
                </c:pt>
                <c:pt idx="189">
                  <c:v>39905</c:v>
                </c:pt>
                <c:pt idx="190">
                  <c:v>39904</c:v>
                </c:pt>
                <c:pt idx="191">
                  <c:v>39903</c:v>
                </c:pt>
                <c:pt idx="192">
                  <c:v>39902</c:v>
                </c:pt>
                <c:pt idx="193">
                  <c:v>39899</c:v>
                </c:pt>
                <c:pt idx="194">
                  <c:v>39898</c:v>
                </c:pt>
                <c:pt idx="195">
                  <c:v>39897</c:v>
                </c:pt>
                <c:pt idx="196">
                  <c:v>39896</c:v>
                </c:pt>
                <c:pt idx="197">
                  <c:v>39895</c:v>
                </c:pt>
                <c:pt idx="198">
                  <c:v>39892</c:v>
                </c:pt>
                <c:pt idx="199">
                  <c:v>39891</c:v>
                </c:pt>
                <c:pt idx="200">
                  <c:v>39890</c:v>
                </c:pt>
                <c:pt idx="201">
                  <c:v>39889</c:v>
                </c:pt>
                <c:pt idx="202">
                  <c:v>39888</c:v>
                </c:pt>
                <c:pt idx="203">
                  <c:v>39885</c:v>
                </c:pt>
                <c:pt idx="204">
                  <c:v>39884</c:v>
                </c:pt>
                <c:pt idx="205">
                  <c:v>39883</c:v>
                </c:pt>
                <c:pt idx="206">
                  <c:v>39882</c:v>
                </c:pt>
                <c:pt idx="207">
                  <c:v>39881</c:v>
                </c:pt>
                <c:pt idx="208">
                  <c:v>39878</c:v>
                </c:pt>
                <c:pt idx="209">
                  <c:v>39877</c:v>
                </c:pt>
                <c:pt idx="210">
                  <c:v>39876</c:v>
                </c:pt>
                <c:pt idx="211">
                  <c:v>39875</c:v>
                </c:pt>
                <c:pt idx="212">
                  <c:v>39874</c:v>
                </c:pt>
                <c:pt idx="213">
                  <c:v>39871</c:v>
                </c:pt>
                <c:pt idx="214">
                  <c:v>39870</c:v>
                </c:pt>
                <c:pt idx="215">
                  <c:v>39869</c:v>
                </c:pt>
                <c:pt idx="216">
                  <c:v>39868</c:v>
                </c:pt>
                <c:pt idx="217">
                  <c:v>39867</c:v>
                </c:pt>
                <c:pt idx="218">
                  <c:v>39864</c:v>
                </c:pt>
                <c:pt idx="219">
                  <c:v>39863</c:v>
                </c:pt>
                <c:pt idx="220">
                  <c:v>39862</c:v>
                </c:pt>
                <c:pt idx="221">
                  <c:v>39861</c:v>
                </c:pt>
                <c:pt idx="222">
                  <c:v>39857</c:v>
                </c:pt>
                <c:pt idx="223">
                  <c:v>39856</c:v>
                </c:pt>
                <c:pt idx="224">
                  <c:v>39855</c:v>
                </c:pt>
                <c:pt idx="225">
                  <c:v>39854</c:v>
                </c:pt>
                <c:pt idx="226">
                  <c:v>39853</c:v>
                </c:pt>
                <c:pt idx="227">
                  <c:v>39850</c:v>
                </c:pt>
                <c:pt idx="228">
                  <c:v>39849</c:v>
                </c:pt>
                <c:pt idx="229">
                  <c:v>39848</c:v>
                </c:pt>
                <c:pt idx="230">
                  <c:v>39847</c:v>
                </c:pt>
                <c:pt idx="231">
                  <c:v>39846</c:v>
                </c:pt>
                <c:pt idx="232">
                  <c:v>39843</c:v>
                </c:pt>
                <c:pt idx="233">
                  <c:v>39842</c:v>
                </c:pt>
                <c:pt idx="234">
                  <c:v>39841</c:v>
                </c:pt>
                <c:pt idx="235">
                  <c:v>39840</c:v>
                </c:pt>
                <c:pt idx="236">
                  <c:v>39839</c:v>
                </c:pt>
                <c:pt idx="237">
                  <c:v>39836</c:v>
                </c:pt>
                <c:pt idx="238">
                  <c:v>39835</c:v>
                </c:pt>
                <c:pt idx="239">
                  <c:v>39834</c:v>
                </c:pt>
                <c:pt idx="240">
                  <c:v>39833</c:v>
                </c:pt>
                <c:pt idx="241">
                  <c:v>39829</c:v>
                </c:pt>
                <c:pt idx="242">
                  <c:v>39828</c:v>
                </c:pt>
                <c:pt idx="243">
                  <c:v>39827</c:v>
                </c:pt>
                <c:pt idx="244">
                  <c:v>39826</c:v>
                </c:pt>
                <c:pt idx="245">
                  <c:v>39825</c:v>
                </c:pt>
                <c:pt idx="246">
                  <c:v>39822</c:v>
                </c:pt>
                <c:pt idx="247">
                  <c:v>39821</c:v>
                </c:pt>
                <c:pt idx="248">
                  <c:v>39820</c:v>
                </c:pt>
                <c:pt idx="249">
                  <c:v>39819</c:v>
                </c:pt>
                <c:pt idx="250">
                  <c:v>39818</c:v>
                </c:pt>
                <c:pt idx="251">
                  <c:v>39815</c:v>
                </c:pt>
                <c:pt idx="252">
                  <c:v>39813</c:v>
                </c:pt>
                <c:pt idx="253">
                  <c:v>39812</c:v>
                </c:pt>
                <c:pt idx="254">
                  <c:v>39811</c:v>
                </c:pt>
                <c:pt idx="255">
                  <c:v>39808</c:v>
                </c:pt>
                <c:pt idx="256">
                  <c:v>39806</c:v>
                </c:pt>
                <c:pt idx="257">
                  <c:v>39805</c:v>
                </c:pt>
                <c:pt idx="258">
                  <c:v>39804</c:v>
                </c:pt>
                <c:pt idx="259">
                  <c:v>39801</c:v>
                </c:pt>
                <c:pt idx="260">
                  <c:v>39800</c:v>
                </c:pt>
                <c:pt idx="261">
                  <c:v>39799</c:v>
                </c:pt>
                <c:pt idx="262">
                  <c:v>39798</c:v>
                </c:pt>
                <c:pt idx="263">
                  <c:v>39797</c:v>
                </c:pt>
                <c:pt idx="264">
                  <c:v>39794</c:v>
                </c:pt>
                <c:pt idx="265">
                  <c:v>39793</c:v>
                </c:pt>
                <c:pt idx="266">
                  <c:v>39792</c:v>
                </c:pt>
                <c:pt idx="267">
                  <c:v>39791</c:v>
                </c:pt>
                <c:pt idx="268">
                  <c:v>39790</c:v>
                </c:pt>
                <c:pt idx="269">
                  <c:v>39787</c:v>
                </c:pt>
                <c:pt idx="270">
                  <c:v>39786</c:v>
                </c:pt>
                <c:pt idx="271">
                  <c:v>39785</c:v>
                </c:pt>
                <c:pt idx="272">
                  <c:v>39784</c:v>
                </c:pt>
                <c:pt idx="273">
                  <c:v>39783</c:v>
                </c:pt>
                <c:pt idx="274">
                  <c:v>39780</c:v>
                </c:pt>
                <c:pt idx="275">
                  <c:v>39778</c:v>
                </c:pt>
                <c:pt idx="276">
                  <c:v>39777</c:v>
                </c:pt>
                <c:pt idx="277">
                  <c:v>39776</c:v>
                </c:pt>
                <c:pt idx="278">
                  <c:v>39773</c:v>
                </c:pt>
                <c:pt idx="279">
                  <c:v>39772</c:v>
                </c:pt>
                <c:pt idx="280">
                  <c:v>39771</c:v>
                </c:pt>
                <c:pt idx="281">
                  <c:v>39770</c:v>
                </c:pt>
                <c:pt idx="282">
                  <c:v>39769</c:v>
                </c:pt>
                <c:pt idx="283">
                  <c:v>39766</c:v>
                </c:pt>
                <c:pt idx="284">
                  <c:v>39765</c:v>
                </c:pt>
                <c:pt idx="285">
                  <c:v>39764</c:v>
                </c:pt>
                <c:pt idx="286">
                  <c:v>39762</c:v>
                </c:pt>
                <c:pt idx="287">
                  <c:v>39759</c:v>
                </c:pt>
                <c:pt idx="288">
                  <c:v>39758</c:v>
                </c:pt>
                <c:pt idx="289">
                  <c:v>39757</c:v>
                </c:pt>
                <c:pt idx="290">
                  <c:v>39756</c:v>
                </c:pt>
                <c:pt idx="291">
                  <c:v>39755</c:v>
                </c:pt>
                <c:pt idx="292">
                  <c:v>39752</c:v>
                </c:pt>
                <c:pt idx="293">
                  <c:v>39751</c:v>
                </c:pt>
                <c:pt idx="294">
                  <c:v>39750</c:v>
                </c:pt>
                <c:pt idx="295">
                  <c:v>39749</c:v>
                </c:pt>
                <c:pt idx="296">
                  <c:v>39748</c:v>
                </c:pt>
                <c:pt idx="297">
                  <c:v>39745</c:v>
                </c:pt>
                <c:pt idx="298">
                  <c:v>39744</c:v>
                </c:pt>
                <c:pt idx="299">
                  <c:v>39743</c:v>
                </c:pt>
                <c:pt idx="300">
                  <c:v>39742</c:v>
                </c:pt>
                <c:pt idx="301">
                  <c:v>39741</c:v>
                </c:pt>
                <c:pt idx="302">
                  <c:v>39738</c:v>
                </c:pt>
                <c:pt idx="303">
                  <c:v>39737</c:v>
                </c:pt>
                <c:pt idx="304">
                  <c:v>39736</c:v>
                </c:pt>
                <c:pt idx="305">
                  <c:v>39735</c:v>
                </c:pt>
                <c:pt idx="306">
                  <c:v>39731</c:v>
                </c:pt>
                <c:pt idx="307">
                  <c:v>39730</c:v>
                </c:pt>
                <c:pt idx="308">
                  <c:v>39729</c:v>
                </c:pt>
                <c:pt idx="309">
                  <c:v>39728</c:v>
                </c:pt>
                <c:pt idx="310">
                  <c:v>39727</c:v>
                </c:pt>
                <c:pt idx="311">
                  <c:v>39724</c:v>
                </c:pt>
                <c:pt idx="312">
                  <c:v>39723</c:v>
                </c:pt>
                <c:pt idx="313">
                  <c:v>39722</c:v>
                </c:pt>
                <c:pt idx="314">
                  <c:v>39721</c:v>
                </c:pt>
                <c:pt idx="315">
                  <c:v>39720</c:v>
                </c:pt>
                <c:pt idx="316">
                  <c:v>39717</c:v>
                </c:pt>
                <c:pt idx="317">
                  <c:v>39716</c:v>
                </c:pt>
                <c:pt idx="318">
                  <c:v>39715</c:v>
                </c:pt>
                <c:pt idx="319">
                  <c:v>39714</c:v>
                </c:pt>
                <c:pt idx="320">
                  <c:v>39713</c:v>
                </c:pt>
                <c:pt idx="321">
                  <c:v>39710</c:v>
                </c:pt>
                <c:pt idx="322">
                  <c:v>39709</c:v>
                </c:pt>
                <c:pt idx="323">
                  <c:v>39708</c:v>
                </c:pt>
                <c:pt idx="324">
                  <c:v>39707</c:v>
                </c:pt>
                <c:pt idx="325">
                  <c:v>39706</c:v>
                </c:pt>
                <c:pt idx="326">
                  <c:v>39703</c:v>
                </c:pt>
                <c:pt idx="327">
                  <c:v>39702</c:v>
                </c:pt>
                <c:pt idx="328">
                  <c:v>39701</c:v>
                </c:pt>
                <c:pt idx="329">
                  <c:v>39700</c:v>
                </c:pt>
                <c:pt idx="330">
                  <c:v>39699</c:v>
                </c:pt>
                <c:pt idx="331">
                  <c:v>39696</c:v>
                </c:pt>
                <c:pt idx="332">
                  <c:v>39695</c:v>
                </c:pt>
                <c:pt idx="333">
                  <c:v>39694</c:v>
                </c:pt>
                <c:pt idx="334">
                  <c:v>39693</c:v>
                </c:pt>
                <c:pt idx="335">
                  <c:v>39689</c:v>
                </c:pt>
                <c:pt idx="336">
                  <c:v>39688</c:v>
                </c:pt>
                <c:pt idx="337">
                  <c:v>39687</c:v>
                </c:pt>
                <c:pt idx="338">
                  <c:v>39686</c:v>
                </c:pt>
                <c:pt idx="339">
                  <c:v>39685</c:v>
                </c:pt>
                <c:pt idx="340">
                  <c:v>39682</c:v>
                </c:pt>
                <c:pt idx="341">
                  <c:v>39681</c:v>
                </c:pt>
                <c:pt idx="342">
                  <c:v>39680</c:v>
                </c:pt>
                <c:pt idx="343">
                  <c:v>39679</c:v>
                </c:pt>
                <c:pt idx="344">
                  <c:v>39678</c:v>
                </c:pt>
                <c:pt idx="345">
                  <c:v>39675</c:v>
                </c:pt>
                <c:pt idx="346">
                  <c:v>39674</c:v>
                </c:pt>
                <c:pt idx="347">
                  <c:v>39673</c:v>
                </c:pt>
                <c:pt idx="348">
                  <c:v>39672</c:v>
                </c:pt>
                <c:pt idx="349">
                  <c:v>39671</c:v>
                </c:pt>
                <c:pt idx="350">
                  <c:v>39668</c:v>
                </c:pt>
                <c:pt idx="351">
                  <c:v>39667</c:v>
                </c:pt>
                <c:pt idx="352">
                  <c:v>39666</c:v>
                </c:pt>
                <c:pt idx="353">
                  <c:v>39665</c:v>
                </c:pt>
                <c:pt idx="354">
                  <c:v>39664</c:v>
                </c:pt>
                <c:pt idx="355">
                  <c:v>39661</c:v>
                </c:pt>
                <c:pt idx="356">
                  <c:v>39660</c:v>
                </c:pt>
                <c:pt idx="357">
                  <c:v>39659</c:v>
                </c:pt>
                <c:pt idx="358">
                  <c:v>39658</c:v>
                </c:pt>
                <c:pt idx="359">
                  <c:v>39657</c:v>
                </c:pt>
                <c:pt idx="360">
                  <c:v>39654</c:v>
                </c:pt>
                <c:pt idx="361">
                  <c:v>39653</c:v>
                </c:pt>
                <c:pt idx="362">
                  <c:v>39652</c:v>
                </c:pt>
                <c:pt idx="363">
                  <c:v>39651</c:v>
                </c:pt>
                <c:pt idx="364">
                  <c:v>39650</c:v>
                </c:pt>
                <c:pt idx="365">
                  <c:v>39647</c:v>
                </c:pt>
                <c:pt idx="366">
                  <c:v>39646</c:v>
                </c:pt>
                <c:pt idx="367">
                  <c:v>39645</c:v>
                </c:pt>
                <c:pt idx="368">
                  <c:v>39644</c:v>
                </c:pt>
                <c:pt idx="369">
                  <c:v>39643</c:v>
                </c:pt>
                <c:pt idx="370">
                  <c:v>39640</c:v>
                </c:pt>
                <c:pt idx="371">
                  <c:v>39639</c:v>
                </c:pt>
                <c:pt idx="372">
                  <c:v>39638</c:v>
                </c:pt>
                <c:pt idx="373">
                  <c:v>39637</c:v>
                </c:pt>
                <c:pt idx="374">
                  <c:v>39636</c:v>
                </c:pt>
                <c:pt idx="375">
                  <c:v>39632</c:v>
                </c:pt>
                <c:pt idx="376">
                  <c:v>39631</c:v>
                </c:pt>
                <c:pt idx="377">
                  <c:v>39630</c:v>
                </c:pt>
                <c:pt idx="378">
                  <c:v>39629</c:v>
                </c:pt>
                <c:pt idx="379">
                  <c:v>39626</c:v>
                </c:pt>
                <c:pt idx="380">
                  <c:v>39625</c:v>
                </c:pt>
                <c:pt idx="381">
                  <c:v>39624</c:v>
                </c:pt>
                <c:pt idx="382">
                  <c:v>39623</c:v>
                </c:pt>
                <c:pt idx="383">
                  <c:v>39622</c:v>
                </c:pt>
                <c:pt idx="384">
                  <c:v>39619</c:v>
                </c:pt>
                <c:pt idx="385">
                  <c:v>39618</c:v>
                </c:pt>
                <c:pt idx="386">
                  <c:v>39617</c:v>
                </c:pt>
                <c:pt idx="387">
                  <c:v>39616</c:v>
                </c:pt>
                <c:pt idx="388">
                  <c:v>39615</c:v>
                </c:pt>
                <c:pt idx="389">
                  <c:v>39612</c:v>
                </c:pt>
                <c:pt idx="390">
                  <c:v>39611</c:v>
                </c:pt>
                <c:pt idx="391">
                  <c:v>39610</c:v>
                </c:pt>
                <c:pt idx="392">
                  <c:v>39609</c:v>
                </c:pt>
                <c:pt idx="393">
                  <c:v>39608</c:v>
                </c:pt>
                <c:pt idx="394">
                  <c:v>39605</c:v>
                </c:pt>
                <c:pt idx="395">
                  <c:v>39604</c:v>
                </c:pt>
                <c:pt idx="396">
                  <c:v>39603</c:v>
                </c:pt>
                <c:pt idx="397">
                  <c:v>39602</c:v>
                </c:pt>
                <c:pt idx="398">
                  <c:v>39601</c:v>
                </c:pt>
                <c:pt idx="399">
                  <c:v>39598</c:v>
                </c:pt>
                <c:pt idx="400">
                  <c:v>39597</c:v>
                </c:pt>
                <c:pt idx="401">
                  <c:v>39596</c:v>
                </c:pt>
                <c:pt idx="402">
                  <c:v>39595</c:v>
                </c:pt>
                <c:pt idx="403">
                  <c:v>39591</c:v>
                </c:pt>
                <c:pt idx="404">
                  <c:v>39590</c:v>
                </c:pt>
                <c:pt idx="405">
                  <c:v>39589</c:v>
                </c:pt>
                <c:pt idx="406">
                  <c:v>39588</c:v>
                </c:pt>
                <c:pt idx="407">
                  <c:v>39587</c:v>
                </c:pt>
                <c:pt idx="408">
                  <c:v>39584</c:v>
                </c:pt>
                <c:pt idx="409">
                  <c:v>39583</c:v>
                </c:pt>
                <c:pt idx="410">
                  <c:v>39582</c:v>
                </c:pt>
                <c:pt idx="411">
                  <c:v>39581</c:v>
                </c:pt>
                <c:pt idx="412">
                  <c:v>39580</c:v>
                </c:pt>
                <c:pt idx="413">
                  <c:v>39577</c:v>
                </c:pt>
                <c:pt idx="414">
                  <c:v>39576</c:v>
                </c:pt>
                <c:pt idx="415">
                  <c:v>39575</c:v>
                </c:pt>
                <c:pt idx="416">
                  <c:v>39574</c:v>
                </c:pt>
                <c:pt idx="417">
                  <c:v>39573</c:v>
                </c:pt>
                <c:pt idx="418">
                  <c:v>39570</c:v>
                </c:pt>
                <c:pt idx="419">
                  <c:v>39569</c:v>
                </c:pt>
                <c:pt idx="420">
                  <c:v>39568</c:v>
                </c:pt>
                <c:pt idx="421">
                  <c:v>39567</c:v>
                </c:pt>
                <c:pt idx="422">
                  <c:v>39566</c:v>
                </c:pt>
                <c:pt idx="423">
                  <c:v>39563</c:v>
                </c:pt>
                <c:pt idx="424">
                  <c:v>39562</c:v>
                </c:pt>
                <c:pt idx="425">
                  <c:v>39561</c:v>
                </c:pt>
                <c:pt idx="426">
                  <c:v>39560</c:v>
                </c:pt>
                <c:pt idx="427">
                  <c:v>39559</c:v>
                </c:pt>
                <c:pt idx="428">
                  <c:v>39556</c:v>
                </c:pt>
                <c:pt idx="429">
                  <c:v>39555</c:v>
                </c:pt>
                <c:pt idx="430">
                  <c:v>39554</c:v>
                </c:pt>
                <c:pt idx="431">
                  <c:v>39553</c:v>
                </c:pt>
                <c:pt idx="432">
                  <c:v>39552</c:v>
                </c:pt>
                <c:pt idx="433">
                  <c:v>39549</c:v>
                </c:pt>
                <c:pt idx="434">
                  <c:v>39548</c:v>
                </c:pt>
                <c:pt idx="435">
                  <c:v>39547</c:v>
                </c:pt>
                <c:pt idx="436">
                  <c:v>39546</c:v>
                </c:pt>
                <c:pt idx="437">
                  <c:v>39545</c:v>
                </c:pt>
                <c:pt idx="438">
                  <c:v>39542</c:v>
                </c:pt>
                <c:pt idx="439">
                  <c:v>39541</c:v>
                </c:pt>
                <c:pt idx="440">
                  <c:v>39540</c:v>
                </c:pt>
                <c:pt idx="441">
                  <c:v>39539</c:v>
                </c:pt>
                <c:pt idx="442">
                  <c:v>39538</c:v>
                </c:pt>
                <c:pt idx="443">
                  <c:v>39535</c:v>
                </c:pt>
                <c:pt idx="444">
                  <c:v>39534</c:v>
                </c:pt>
                <c:pt idx="445">
                  <c:v>39533</c:v>
                </c:pt>
                <c:pt idx="446">
                  <c:v>39532</c:v>
                </c:pt>
                <c:pt idx="447">
                  <c:v>39531</c:v>
                </c:pt>
                <c:pt idx="448">
                  <c:v>39527</c:v>
                </c:pt>
                <c:pt idx="449">
                  <c:v>39526</c:v>
                </c:pt>
                <c:pt idx="450">
                  <c:v>39525</c:v>
                </c:pt>
                <c:pt idx="451">
                  <c:v>39524</c:v>
                </c:pt>
                <c:pt idx="452">
                  <c:v>39521</c:v>
                </c:pt>
                <c:pt idx="453">
                  <c:v>39520</c:v>
                </c:pt>
                <c:pt idx="454">
                  <c:v>39519</c:v>
                </c:pt>
                <c:pt idx="455">
                  <c:v>39518</c:v>
                </c:pt>
                <c:pt idx="456">
                  <c:v>39517</c:v>
                </c:pt>
                <c:pt idx="457">
                  <c:v>39514</c:v>
                </c:pt>
                <c:pt idx="458">
                  <c:v>39513</c:v>
                </c:pt>
                <c:pt idx="459">
                  <c:v>39512</c:v>
                </c:pt>
                <c:pt idx="460">
                  <c:v>39511</c:v>
                </c:pt>
                <c:pt idx="461">
                  <c:v>39510</c:v>
                </c:pt>
                <c:pt idx="462">
                  <c:v>39507</c:v>
                </c:pt>
                <c:pt idx="463">
                  <c:v>39506</c:v>
                </c:pt>
                <c:pt idx="464">
                  <c:v>39505</c:v>
                </c:pt>
                <c:pt idx="465">
                  <c:v>39504</c:v>
                </c:pt>
                <c:pt idx="466">
                  <c:v>39503</c:v>
                </c:pt>
                <c:pt idx="467">
                  <c:v>39500</c:v>
                </c:pt>
                <c:pt idx="468">
                  <c:v>39499</c:v>
                </c:pt>
                <c:pt idx="469">
                  <c:v>39498</c:v>
                </c:pt>
                <c:pt idx="470">
                  <c:v>39497</c:v>
                </c:pt>
                <c:pt idx="471">
                  <c:v>39496</c:v>
                </c:pt>
                <c:pt idx="472">
                  <c:v>39493</c:v>
                </c:pt>
                <c:pt idx="473">
                  <c:v>39492</c:v>
                </c:pt>
                <c:pt idx="474">
                  <c:v>39491</c:v>
                </c:pt>
                <c:pt idx="475">
                  <c:v>39490</c:v>
                </c:pt>
                <c:pt idx="476">
                  <c:v>39489</c:v>
                </c:pt>
                <c:pt idx="477">
                  <c:v>39486</c:v>
                </c:pt>
                <c:pt idx="478">
                  <c:v>39485</c:v>
                </c:pt>
                <c:pt idx="479">
                  <c:v>39484</c:v>
                </c:pt>
                <c:pt idx="480">
                  <c:v>39479</c:v>
                </c:pt>
                <c:pt idx="481">
                  <c:v>39478</c:v>
                </c:pt>
                <c:pt idx="482">
                  <c:v>39477</c:v>
                </c:pt>
                <c:pt idx="483">
                  <c:v>39476</c:v>
                </c:pt>
                <c:pt idx="484">
                  <c:v>39475</c:v>
                </c:pt>
                <c:pt idx="485">
                  <c:v>39472</c:v>
                </c:pt>
                <c:pt idx="486">
                  <c:v>39471</c:v>
                </c:pt>
                <c:pt idx="487">
                  <c:v>39470</c:v>
                </c:pt>
                <c:pt idx="488">
                  <c:v>39469</c:v>
                </c:pt>
                <c:pt idx="489">
                  <c:v>39465</c:v>
                </c:pt>
                <c:pt idx="490">
                  <c:v>39464</c:v>
                </c:pt>
                <c:pt idx="491">
                  <c:v>39463</c:v>
                </c:pt>
                <c:pt idx="492">
                  <c:v>39462</c:v>
                </c:pt>
                <c:pt idx="493">
                  <c:v>39461</c:v>
                </c:pt>
                <c:pt idx="494">
                  <c:v>39458</c:v>
                </c:pt>
                <c:pt idx="495">
                  <c:v>39457</c:v>
                </c:pt>
                <c:pt idx="496">
                  <c:v>39456</c:v>
                </c:pt>
                <c:pt idx="497">
                  <c:v>39455</c:v>
                </c:pt>
                <c:pt idx="498">
                  <c:v>39454</c:v>
                </c:pt>
                <c:pt idx="499">
                  <c:v>39451</c:v>
                </c:pt>
                <c:pt idx="500">
                  <c:v>39450</c:v>
                </c:pt>
                <c:pt idx="501">
                  <c:v>39449</c:v>
                </c:pt>
                <c:pt idx="502">
                  <c:v>39447</c:v>
                </c:pt>
                <c:pt idx="503">
                  <c:v>39444</c:v>
                </c:pt>
                <c:pt idx="504">
                  <c:v>39443</c:v>
                </c:pt>
                <c:pt idx="505">
                  <c:v>39442</c:v>
                </c:pt>
                <c:pt idx="506">
                  <c:v>39440</c:v>
                </c:pt>
                <c:pt idx="507">
                  <c:v>39437</c:v>
                </c:pt>
                <c:pt idx="508">
                  <c:v>39436</c:v>
                </c:pt>
                <c:pt idx="509">
                  <c:v>39435</c:v>
                </c:pt>
                <c:pt idx="510">
                  <c:v>39434</c:v>
                </c:pt>
                <c:pt idx="511">
                  <c:v>39433</c:v>
                </c:pt>
                <c:pt idx="512">
                  <c:v>39430</c:v>
                </c:pt>
                <c:pt idx="513">
                  <c:v>39429</c:v>
                </c:pt>
                <c:pt idx="514">
                  <c:v>39428</c:v>
                </c:pt>
                <c:pt idx="515">
                  <c:v>39427</c:v>
                </c:pt>
                <c:pt idx="516">
                  <c:v>39426</c:v>
                </c:pt>
                <c:pt idx="517">
                  <c:v>39423</c:v>
                </c:pt>
                <c:pt idx="518">
                  <c:v>39422</c:v>
                </c:pt>
                <c:pt idx="519">
                  <c:v>39421</c:v>
                </c:pt>
                <c:pt idx="520">
                  <c:v>39420</c:v>
                </c:pt>
                <c:pt idx="521">
                  <c:v>39419</c:v>
                </c:pt>
                <c:pt idx="522">
                  <c:v>39416</c:v>
                </c:pt>
                <c:pt idx="523">
                  <c:v>39415</c:v>
                </c:pt>
                <c:pt idx="524">
                  <c:v>39413</c:v>
                </c:pt>
                <c:pt idx="525">
                  <c:v>39412</c:v>
                </c:pt>
                <c:pt idx="526">
                  <c:v>39409</c:v>
                </c:pt>
                <c:pt idx="527">
                  <c:v>39407</c:v>
                </c:pt>
                <c:pt idx="528">
                  <c:v>39406</c:v>
                </c:pt>
                <c:pt idx="529">
                  <c:v>39405</c:v>
                </c:pt>
                <c:pt idx="530">
                  <c:v>39402</c:v>
                </c:pt>
                <c:pt idx="531">
                  <c:v>39400</c:v>
                </c:pt>
                <c:pt idx="532">
                  <c:v>39399</c:v>
                </c:pt>
                <c:pt idx="533">
                  <c:v>39395</c:v>
                </c:pt>
                <c:pt idx="534">
                  <c:v>39394</c:v>
                </c:pt>
                <c:pt idx="535">
                  <c:v>39393</c:v>
                </c:pt>
                <c:pt idx="536">
                  <c:v>39392</c:v>
                </c:pt>
                <c:pt idx="537">
                  <c:v>39391</c:v>
                </c:pt>
                <c:pt idx="538">
                  <c:v>39388</c:v>
                </c:pt>
                <c:pt idx="539">
                  <c:v>39387</c:v>
                </c:pt>
                <c:pt idx="540">
                  <c:v>39386</c:v>
                </c:pt>
                <c:pt idx="541">
                  <c:v>39385</c:v>
                </c:pt>
                <c:pt idx="542">
                  <c:v>39384</c:v>
                </c:pt>
                <c:pt idx="543">
                  <c:v>39381</c:v>
                </c:pt>
                <c:pt idx="544">
                  <c:v>39380</c:v>
                </c:pt>
                <c:pt idx="545">
                  <c:v>39379</c:v>
                </c:pt>
                <c:pt idx="546">
                  <c:v>39378</c:v>
                </c:pt>
                <c:pt idx="547">
                  <c:v>39377</c:v>
                </c:pt>
                <c:pt idx="548">
                  <c:v>39374</c:v>
                </c:pt>
                <c:pt idx="549">
                  <c:v>39373</c:v>
                </c:pt>
                <c:pt idx="550">
                  <c:v>39372</c:v>
                </c:pt>
                <c:pt idx="551">
                  <c:v>39371</c:v>
                </c:pt>
                <c:pt idx="552">
                  <c:v>39370</c:v>
                </c:pt>
                <c:pt idx="553">
                  <c:v>39367</c:v>
                </c:pt>
                <c:pt idx="554">
                  <c:v>39366</c:v>
                </c:pt>
                <c:pt idx="555">
                  <c:v>39365</c:v>
                </c:pt>
                <c:pt idx="556">
                  <c:v>39364</c:v>
                </c:pt>
                <c:pt idx="557">
                  <c:v>39363</c:v>
                </c:pt>
                <c:pt idx="558">
                  <c:v>39360</c:v>
                </c:pt>
                <c:pt idx="559">
                  <c:v>39359</c:v>
                </c:pt>
                <c:pt idx="560">
                  <c:v>39358</c:v>
                </c:pt>
                <c:pt idx="561">
                  <c:v>39357</c:v>
                </c:pt>
                <c:pt idx="562">
                  <c:v>39356</c:v>
                </c:pt>
                <c:pt idx="563">
                  <c:v>39353</c:v>
                </c:pt>
                <c:pt idx="564">
                  <c:v>39352</c:v>
                </c:pt>
                <c:pt idx="565">
                  <c:v>39351</c:v>
                </c:pt>
                <c:pt idx="566">
                  <c:v>39350</c:v>
                </c:pt>
                <c:pt idx="567">
                  <c:v>39349</c:v>
                </c:pt>
                <c:pt idx="568">
                  <c:v>39346</c:v>
                </c:pt>
                <c:pt idx="569">
                  <c:v>39345</c:v>
                </c:pt>
                <c:pt idx="570">
                  <c:v>39344</c:v>
                </c:pt>
                <c:pt idx="571">
                  <c:v>39343</c:v>
                </c:pt>
                <c:pt idx="572">
                  <c:v>39342</c:v>
                </c:pt>
                <c:pt idx="573">
                  <c:v>39339</c:v>
                </c:pt>
                <c:pt idx="574">
                  <c:v>39338</c:v>
                </c:pt>
                <c:pt idx="575">
                  <c:v>39337</c:v>
                </c:pt>
                <c:pt idx="576">
                  <c:v>39336</c:v>
                </c:pt>
                <c:pt idx="577">
                  <c:v>39335</c:v>
                </c:pt>
                <c:pt idx="578">
                  <c:v>39332</c:v>
                </c:pt>
                <c:pt idx="579">
                  <c:v>39331</c:v>
                </c:pt>
                <c:pt idx="580">
                  <c:v>39330</c:v>
                </c:pt>
                <c:pt idx="581">
                  <c:v>39329</c:v>
                </c:pt>
                <c:pt idx="582">
                  <c:v>39325</c:v>
                </c:pt>
                <c:pt idx="583">
                  <c:v>39324</c:v>
                </c:pt>
                <c:pt idx="584">
                  <c:v>39323</c:v>
                </c:pt>
                <c:pt idx="585">
                  <c:v>39322</c:v>
                </c:pt>
                <c:pt idx="586">
                  <c:v>39321</c:v>
                </c:pt>
                <c:pt idx="587">
                  <c:v>39318</c:v>
                </c:pt>
                <c:pt idx="588">
                  <c:v>39317</c:v>
                </c:pt>
                <c:pt idx="589">
                  <c:v>39316</c:v>
                </c:pt>
                <c:pt idx="590">
                  <c:v>39315</c:v>
                </c:pt>
                <c:pt idx="591">
                  <c:v>39314</c:v>
                </c:pt>
                <c:pt idx="592">
                  <c:v>39311</c:v>
                </c:pt>
                <c:pt idx="593">
                  <c:v>39310</c:v>
                </c:pt>
                <c:pt idx="594">
                  <c:v>39309</c:v>
                </c:pt>
                <c:pt idx="595">
                  <c:v>39308</c:v>
                </c:pt>
                <c:pt idx="596">
                  <c:v>39307</c:v>
                </c:pt>
                <c:pt idx="597">
                  <c:v>39304</c:v>
                </c:pt>
                <c:pt idx="598">
                  <c:v>39303</c:v>
                </c:pt>
                <c:pt idx="599">
                  <c:v>39302</c:v>
                </c:pt>
                <c:pt idx="600">
                  <c:v>39301</c:v>
                </c:pt>
                <c:pt idx="601">
                  <c:v>39300</c:v>
                </c:pt>
                <c:pt idx="602">
                  <c:v>39297</c:v>
                </c:pt>
                <c:pt idx="603">
                  <c:v>39296</c:v>
                </c:pt>
                <c:pt idx="604">
                  <c:v>39295</c:v>
                </c:pt>
                <c:pt idx="605">
                  <c:v>39294</c:v>
                </c:pt>
                <c:pt idx="606">
                  <c:v>39293</c:v>
                </c:pt>
                <c:pt idx="607">
                  <c:v>39290</c:v>
                </c:pt>
                <c:pt idx="608">
                  <c:v>39289</c:v>
                </c:pt>
                <c:pt idx="609">
                  <c:v>39288</c:v>
                </c:pt>
                <c:pt idx="610">
                  <c:v>39287</c:v>
                </c:pt>
                <c:pt idx="611">
                  <c:v>39286</c:v>
                </c:pt>
                <c:pt idx="612">
                  <c:v>39283</c:v>
                </c:pt>
                <c:pt idx="613">
                  <c:v>39282</c:v>
                </c:pt>
                <c:pt idx="614">
                  <c:v>39281</c:v>
                </c:pt>
                <c:pt idx="615">
                  <c:v>39280</c:v>
                </c:pt>
                <c:pt idx="616">
                  <c:v>39279</c:v>
                </c:pt>
                <c:pt idx="617">
                  <c:v>39276</c:v>
                </c:pt>
                <c:pt idx="618">
                  <c:v>39275</c:v>
                </c:pt>
                <c:pt idx="619">
                  <c:v>39274</c:v>
                </c:pt>
                <c:pt idx="620">
                  <c:v>39273</c:v>
                </c:pt>
                <c:pt idx="621">
                  <c:v>39272</c:v>
                </c:pt>
                <c:pt idx="622">
                  <c:v>39269</c:v>
                </c:pt>
                <c:pt idx="623">
                  <c:v>39268</c:v>
                </c:pt>
                <c:pt idx="624">
                  <c:v>39266</c:v>
                </c:pt>
                <c:pt idx="625">
                  <c:v>39265</c:v>
                </c:pt>
                <c:pt idx="626">
                  <c:v>39262</c:v>
                </c:pt>
                <c:pt idx="627">
                  <c:v>39261</c:v>
                </c:pt>
                <c:pt idx="628">
                  <c:v>39260</c:v>
                </c:pt>
                <c:pt idx="629">
                  <c:v>39259</c:v>
                </c:pt>
                <c:pt idx="630">
                  <c:v>39258</c:v>
                </c:pt>
                <c:pt idx="631">
                  <c:v>39255</c:v>
                </c:pt>
                <c:pt idx="632">
                  <c:v>39254</c:v>
                </c:pt>
                <c:pt idx="633">
                  <c:v>39253</c:v>
                </c:pt>
                <c:pt idx="634">
                  <c:v>39252</c:v>
                </c:pt>
                <c:pt idx="635">
                  <c:v>39251</c:v>
                </c:pt>
                <c:pt idx="636">
                  <c:v>39248</c:v>
                </c:pt>
                <c:pt idx="637">
                  <c:v>39247</c:v>
                </c:pt>
                <c:pt idx="638">
                  <c:v>39246</c:v>
                </c:pt>
                <c:pt idx="639">
                  <c:v>39245</c:v>
                </c:pt>
                <c:pt idx="640">
                  <c:v>39244</c:v>
                </c:pt>
                <c:pt idx="641">
                  <c:v>39241</c:v>
                </c:pt>
                <c:pt idx="642">
                  <c:v>39239</c:v>
                </c:pt>
                <c:pt idx="643">
                  <c:v>39238</c:v>
                </c:pt>
                <c:pt idx="644">
                  <c:v>39237</c:v>
                </c:pt>
                <c:pt idx="645">
                  <c:v>39234</c:v>
                </c:pt>
                <c:pt idx="646">
                  <c:v>39233</c:v>
                </c:pt>
                <c:pt idx="647">
                  <c:v>39232</c:v>
                </c:pt>
                <c:pt idx="648">
                  <c:v>39231</c:v>
                </c:pt>
                <c:pt idx="649">
                  <c:v>39227</c:v>
                </c:pt>
                <c:pt idx="650">
                  <c:v>39226</c:v>
                </c:pt>
                <c:pt idx="651">
                  <c:v>39225</c:v>
                </c:pt>
                <c:pt idx="652">
                  <c:v>39224</c:v>
                </c:pt>
                <c:pt idx="653">
                  <c:v>39223</c:v>
                </c:pt>
                <c:pt idx="654">
                  <c:v>39220</c:v>
                </c:pt>
                <c:pt idx="655">
                  <c:v>39219</c:v>
                </c:pt>
                <c:pt idx="656">
                  <c:v>39218</c:v>
                </c:pt>
                <c:pt idx="657">
                  <c:v>39217</c:v>
                </c:pt>
                <c:pt idx="658">
                  <c:v>39216</c:v>
                </c:pt>
                <c:pt idx="659">
                  <c:v>39213</c:v>
                </c:pt>
                <c:pt idx="660">
                  <c:v>39212</c:v>
                </c:pt>
                <c:pt idx="661">
                  <c:v>39211</c:v>
                </c:pt>
                <c:pt idx="662">
                  <c:v>39210</c:v>
                </c:pt>
                <c:pt idx="663">
                  <c:v>39209</c:v>
                </c:pt>
                <c:pt idx="664">
                  <c:v>39206</c:v>
                </c:pt>
                <c:pt idx="665">
                  <c:v>39205</c:v>
                </c:pt>
                <c:pt idx="666">
                  <c:v>39204</c:v>
                </c:pt>
                <c:pt idx="667">
                  <c:v>39202</c:v>
                </c:pt>
                <c:pt idx="668">
                  <c:v>39199</c:v>
                </c:pt>
                <c:pt idx="669">
                  <c:v>39198</c:v>
                </c:pt>
                <c:pt idx="670">
                  <c:v>39197</c:v>
                </c:pt>
                <c:pt idx="671">
                  <c:v>39196</c:v>
                </c:pt>
                <c:pt idx="672">
                  <c:v>39195</c:v>
                </c:pt>
                <c:pt idx="673">
                  <c:v>39192</c:v>
                </c:pt>
                <c:pt idx="674">
                  <c:v>39191</c:v>
                </c:pt>
                <c:pt idx="675">
                  <c:v>39190</c:v>
                </c:pt>
                <c:pt idx="676">
                  <c:v>39189</c:v>
                </c:pt>
                <c:pt idx="677">
                  <c:v>39188</c:v>
                </c:pt>
                <c:pt idx="678">
                  <c:v>39185</c:v>
                </c:pt>
                <c:pt idx="679">
                  <c:v>39184</c:v>
                </c:pt>
                <c:pt idx="680">
                  <c:v>39183</c:v>
                </c:pt>
                <c:pt idx="681">
                  <c:v>39182</c:v>
                </c:pt>
                <c:pt idx="682">
                  <c:v>39181</c:v>
                </c:pt>
                <c:pt idx="683">
                  <c:v>39177</c:v>
                </c:pt>
                <c:pt idx="684">
                  <c:v>39176</c:v>
                </c:pt>
                <c:pt idx="685">
                  <c:v>39175</c:v>
                </c:pt>
                <c:pt idx="686">
                  <c:v>39174</c:v>
                </c:pt>
                <c:pt idx="687">
                  <c:v>39171</c:v>
                </c:pt>
                <c:pt idx="688">
                  <c:v>39170</c:v>
                </c:pt>
                <c:pt idx="689">
                  <c:v>39169</c:v>
                </c:pt>
                <c:pt idx="690">
                  <c:v>39168</c:v>
                </c:pt>
                <c:pt idx="691">
                  <c:v>39167</c:v>
                </c:pt>
                <c:pt idx="692">
                  <c:v>39164</c:v>
                </c:pt>
                <c:pt idx="693">
                  <c:v>39163</c:v>
                </c:pt>
                <c:pt idx="694">
                  <c:v>39162</c:v>
                </c:pt>
                <c:pt idx="695">
                  <c:v>39161</c:v>
                </c:pt>
                <c:pt idx="696">
                  <c:v>39160</c:v>
                </c:pt>
                <c:pt idx="697">
                  <c:v>39157</c:v>
                </c:pt>
                <c:pt idx="698">
                  <c:v>39156</c:v>
                </c:pt>
                <c:pt idx="699">
                  <c:v>39155</c:v>
                </c:pt>
                <c:pt idx="700">
                  <c:v>39154</c:v>
                </c:pt>
                <c:pt idx="701">
                  <c:v>39153</c:v>
                </c:pt>
                <c:pt idx="702">
                  <c:v>39150</c:v>
                </c:pt>
                <c:pt idx="703">
                  <c:v>39149</c:v>
                </c:pt>
                <c:pt idx="704">
                  <c:v>39148</c:v>
                </c:pt>
                <c:pt idx="705">
                  <c:v>39147</c:v>
                </c:pt>
                <c:pt idx="706">
                  <c:v>39146</c:v>
                </c:pt>
                <c:pt idx="707">
                  <c:v>39143</c:v>
                </c:pt>
                <c:pt idx="708">
                  <c:v>39142</c:v>
                </c:pt>
                <c:pt idx="709">
                  <c:v>39141</c:v>
                </c:pt>
                <c:pt idx="710">
                  <c:v>39140</c:v>
                </c:pt>
                <c:pt idx="711">
                  <c:v>39139</c:v>
                </c:pt>
                <c:pt idx="712">
                  <c:v>39136</c:v>
                </c:pt>
                <c:pt idx="713">
                  <c:v>39135</c:v>
                </c:pt>
                <c:pt idx="714">
                  <c:v>39134</c:v>
                </c:pt>
                <c:pt idx="715">
                  <c:v>39129</c:v>
                </c:pt>
                <c:pt idx="716">
                  <c:v>39128</c:v>
                </c:pt>
                <c:pt idx="717">
                  <c:v>39127</c:v>
                </c:pt>
                <c:pt idx="718">
                  <c:v>39126</c:v>
                </c:pt>
                <c:pt idx="719">
                  <c:v>39125</c:v>
                </c:pt>
                <c:pt idx="720">
                  <c:v>39122</c:v>
                </c:pt>
                <c:pt idx="721">
                  <c:v>39121</c:v>
                </c:pt>
                <c:pt idx="722">
                  <c:v>39120</c:v>
                </c:pt>
                <c:pt idx="723">
                  <c:v>39119</c:v>
                </c:pt>
                <c:pt idx="724">
                  <c:v>39118</c:v>
                </c:pt>
                <c:pt idx="725">
                  <c:v>39115</c:v>
                </c:pt>
                <c:pt idx="726">
                  <c:v>39114</c:v>
                </c:pt>
                <c:pt idx="727">
                  <c:v>39113</c:v>
                </c:pt>
                <c:pt idx="728">
                  <c:v>39112</c:v>
                </c:pt>
                <c:pt idx="729">
                  <c:v>39111</c:v>
                </c:pt>
                <c:pt idx="730">
                  <c:v>39108</c:v>
                </c:pt>
                <c:pt idx="731">
                  <c:v>39107</c:v>
                </c:pt>
                <c:pt idx="732">
                  <c:v>39106</c:v>
                </c:pt>
                <c:pt idx="733">
                  <c:v>39105</c:v>
                </c:pt>
                <c:pt idx="734">
                  <c:v>39104</c:v>
                </c:pt>
                <c:pt idx="735">
                  <c:v>39101</c:v>
                </c:pt>
                <c:pt idx="736">
                  <c:v>39100</c:v>
                </c:pt>
                <c:pt idx="737">
                  <c:v>39099</c:v>
                </c:pt>
                <c:pt idx="738">
                  <c:v>39094</c:v>
                </c:pt>
                <c:pt idx="739">
                  <c:v>39093</c:v>
                </c:pt>
                <c:pt idx="740">
                  <c:v>39092</c:v>
                </c:pt>
                <c:pt idx="741">
                  <c:v>39091</c:v>
                </c:pt>
                <c:pt idx="742">
                  <c:v>39090</c:v>
                </c:pt>
                <c:pt idx="743">
                  <c:v>39087</c:v>
                </c:pt>
                <c:pt idx="744">
                  <c:v>39086</c:v>
                </c:pt>
                <c:pt idx="745">
                  <c:v>39085</c:v>
                </c:pt>
                <c:pt idx="746">
                  <c:v>39084</c:v>
                </c:pt>
                <c:pt idx="747">
                  <c:v>39079</c:v>
                </c:pt>
                <c:pt idx="748">
                  <c:v>39078</c:v>
                </c:pt>
                <c:pt idx="749">
                  <c:v>39077</c:v>
                </c:pt>
                <c:pt idx="750">
                  <c:v>39073</c:v>
                </c:pt>
                <c:pt idx="751">
                  <c:v>39072</c:v>
                </c:pt>
                <c:pt idx="752">
                  <c:v>39071</c:v>
                </c:pt>
                <c:pt idx="753">
                  <c:v>39070</c:v>
                </c:pt>
                <c:pt idx="754">
                  <c:v>39069</c:v>
                </c:pt>
                <c:pt idx="755">
                  <c:v>39066</c:v>
                </c:pt>
                <c:pt idx="756">
                  <c:v>39065</c:v>
                </c:pt>
                <c:pt idx="757">
                  <c:v>39064</c:v>
                </c:pt>
                <c:pt idx="758">
                  <c:v>39063</c:v>
                </c:pt>
                <c:pt idx="759">
                  <c:v>39062</c:v>
                </c:pt>
                <c:pt idx="760">
                  <c:v>39059</c:v>
                </c:pt>
                <c:pt idx="761">
                  <c:v>39058</c:v>
                </c:pt>
                <c:pt idx="762">
                  <c:v>39057</c:v>
                </c:pt>
                <c:pt idx="763">
                  <c:v>39056</c:v>
                </c:pt>
                <c:pt idx="764">
                  <c:v>39055</c:v>
                </c:pt>
                <c:pt idx="765">
                  <c:v>39052</c:v>
                </c:pt>
                <c:pt idx="766">
                  <c:v>39051</c:v>
                </c:pt>
                <c:pt idx="767">
                  <c:v>39050</c:v>
                </c:pt>
                <c:pt idx="768">
                  <c:v>39049</c:v>
                </c:pt>
                <c:pt idx="769">
                  <c:v>39048</c:v>
                </c:pt>
                <c:pt idx="770">
                  <c:v>39045</c:v>
                </c:pt>
                <c:pt idx="771">
                  <c:v>39043</c:v>
                </c:pt>
                <c:pt idx="772">
                  <c:v>39042</c:v>
                </c:pt>
                <c:pt idx="773">
                  <c:v>39041</c:v>
                </c:pt>
                <c:pt idx="774">
                  <c:v>39038</c:v>
                </c:pt>
                <c:pt idx="775">
                  <c:v>39037</c:v>
                </c:pt>
                <c:pt idx="776">
                  <c:v>39036</c:v>
                </c:pt>
                <c:pt idx="777">
                  <c:v>39035</c:v>
                </c:pt>
                <c:pt idx="778">
                  <c:v>39034</c:v>
                </c:pt>
                <c:pt idx="779">
                  <c:v>39031</c:v>
                </c:pt>
                <c:pt idx="780">
                  <c:v>39030</c:v>
                </c:pt>
                <c:pt idx="781">
                  <c:v>39029</c:v>
                </c:pt>
                <c:pt idx="782">
                  <c:v>39028</c:v>
                </c:pt>
                <c:pt idx="783">
                  <c:v>39027</c:v>
                </c:pt>
                <c:pt idx="784">
                  <c:v>39024</c:v>
                </c:pt>
                <c:pt idx="785">
                  <c:v>39022</c:v>
                </c:pt>
                <c:pt idx="786">
                  <c:v>39021</c:v>
                </c:pt>
                <c:pt idx="787">
                  <c:v>39020</c:v>
                </c:pt>
                <c:pt idx="788">
                  <c:v>39017</c:v>
                </c:pt>
                <c:pt idx="789">
                  <c:v>39016</c:v>
                </c:pt>
                <c:pt idx="790">
                  <c:v>39015</c:v>
                </c:pt>
                <c:pt idx="791">
                  <c:v>39014</c:v>
                </c:pt>
                <c:pt idx="792">
                  <c:v>39013</c:v>
                </c:pt>
                <c:pt idx="793">
                  <c:v>39010</c:v>
                </c:pt>
                <c:pt idx="794">
                  <c:v>39009</c:v>
                </c:pt>
                <c:pt idx="795">
                  <c:v>39008</c:v>
                </c:pt>
                <c:pt idx="796">
                  <c:v>39007</c:v>
                </c:pt>
                <c:pt idx="797">
                  <c:v>39006</c:v>
                </c:pt>
                <c:pt idx="798">
                  <c:v>39003</c:v>
                </c:pt>
                <c:pt idx="799">
                  <c:v>39002</c:v>
                </c:pt>
                <c:pt idx="800">
                  <c:v>39001</c:v>
                </c:pt>
                <c:pt idx="801">
                  <c:v>39000</c:v>
                </c:pt>
                <c:pt idx="802">
                  <c:v>38996</c:v>
                </c:pt>
                <c:pt idx="803">
                  <c:v>38995</c:v>
                </c:pt>
                <c:pt idx="804">
                  <c:v>38994</c:v>
                </c:pt>
                <c:pt idx="805">
                  <c:v>38993</c:v>
                </c:pt>
                <c:pt idx="806">
                  <c:v>38992</c:v>
                </c:pt>
                <c:pt idx="807">
                  <c:v>38989</c:v>
                </c:pt>
                <c:pt idx="808">
                  <c:v>38988</c:v>
                </c:pt>
                <c:pt idx="809">
                  <c:v>38987</c:v>
                </c:pt>
                <c:pt idx="810">
                  <c:v>38986</c:v>
                </c:pt>
                <c:pt idx="811">
                  <c:v>38985</c:v>
                </c:pt>
                <c:pt idx="812">
                  <c:v>38982</c:v>
                </c:pt>
                <c:pt idx="813">
                  <c:v>38981</c:v>
                </c:pt>
                <c:pt idx="814">
                  <c:v>38980</c:v>
                </c:pt>
                <c:pt idx="815">
                  <c:v>38979</c:v>
                </c:pt>
                <c:pt idx="816">
                  <c:v>38978</c:v>
                </c:pt>
                <c:pt idx="817">
                  <c:v>38975</c:v>
                </c:pt>
                <c:pt idx="818">
                  <c:v>38974</c:v>
                </c:pt>
                <c:pt idx="819">
                  <c:v>38973</c:v>
                </c:pt>
                <c:pt idx="820">
                  <c:v>38972</c:v>
                </c:pt>
                <c:pt idx="821">
                  <c:v>38971</c:v>
                </c:pt>
                <c:pt idx="822">
                  <c:v>38968</c:v>
                </c:pt>
                <c:pt idx="823">
                  <c:v>38967</c:v>
                </c:pt>
                <c:pt idx="824">
                  <c:v>38966</c:v>
                </c:pt>
                <c:pt idx="825">
                  <c:v>38965</c:v>
                </c:pt>
                <c:pt idx="826">
                  <c:v>38961</c:v>
                </c:pt>
                <c:pt idx="827">
                  <c:v>38960</c:v>
                </c:pt>
                <c:pt idx="828">
                  <c:v>38959</c:v>
                </c:pt>
                <c:pt idx="829">
                  <c:v>38958</c:v>
                </c:pt>
                <c:pt idx="830">
                  <c:v>38957</c:v>
                </c:pt>
                <c:pt idx="831">
                  <c:v>38954</c:v>
                </c:pt>
                <c:pt idx="832">
                  <c:v>38953</c:v>
                </c:pt>
                <c:pt idx="833">
                  <c:v>38952</c:v>
                </c:pt>
                <c:pt idx="834">
                  <c:v>38951</c:v>
                </c:pt>
                <c:pt idx="835">
                  <c:v>38950</c:v>
                </c:pt>
              </c:numCache>
            </c:numRef>
          </c:cat>
          <c:val>
            <c:numRef>
              <c:f>'EMBI+'!$B$398:$B$1233</c:f>
              <c:numCache>
                <c:formatCode>#,##0</c:formatCode>
                <c:ptCount val="836"/>
                <c:pt idx="0">
                  <c:v>196</c:v>
                </c:pt>
                <c:pt idx="1">
                  <c:v>196</c:v>
                </c:pt>
                <c:pt idx="2">
                  <c:v>197</c:v>
                </c:pt>
                <c:pt idx="3">
                  <c:v>194</c:v>
                </c:pt>
                <c:pt idx="4">
                  <c:v>198</c:v>
                </c:pt>
                <c:pt idx="5">
                  <c:v>203</c:v>
                </c:pt>
                <c:pt idx="6">
                  <c:v>205</c:v>
                </c:pt>
                <c:pt idx="7">
                  <c:v>200</c:v>
                </c:pt>
                <c:pt idx="8">
                  <c:v>211</c:v>
                </c:pt>
                <c:pt idx="9">
                  <c:v>216</c:v>
                </c:pt>
                <c:pt idx="10">
                  <c:v>201</c:v>
                </c:pt>
                <c:pt idx="11">
                  <c:v>195</c:v>
                </c:pt>
                <c:pt idx="12">
                  <c:v>202</c:v>
                </c:pt>
                <c:pt idx="13">
                  <c:v>203</c:v>
                </c:pt>
                <c:pt idx="14">
                  <c:v>204</c:v>
                </c:pt>
                <c:pt idx="15">
                  <c:v>208</c:v>
                </c:pt>
                <c:pt idx="16">
                  <c:v>212</c:v>
                </c:pt>
                <c:pt idx="17">
                  <c:v>207</c:v>
                </c:pt>
                <c:pt idx="18">
                  <c:v>205</c:v>
                </c:pt>
                <c:pt idx="19">
                  <c:v>212</c:v>
                </c:pt>
                <c:pt idx="20">
                  <c:v>215</c:v>
                </c:pt>
                <c:pt idx="21">
                  <c:v>220</c:v>
                </c:pt>
                <c:pt idx="22">
                  <c:v>230</c:v>
                </c:pt>
                <c:pt idx="23">
                  <c:v>226</c:v>
                </c:pt>
                <c:pt idx="24">
                  <c:v>216</c:v>
                </c:pt>
                <c:pt idx="25">
                  <c:v>212</c:v>
                </c:pt>
                <c:pt idx="26">
                  <c:v>215</c:v>
                </c:pt>
                <c:pt idx="27">
                  <c:v>212</c:v>
                </c:pt>
                <c:pt idx="28">
                  <c:v>214</c:v>
                </c:pt>
                <c:pt idx="29">
                  <c:v>219</c:v>
                </c:pt>
                <c:pt idx="30">
                  <c:v>218</c:v>
                </c:pt>
                <c:pt idx="31">
                  <c:v>219</c:v>
                </c:pt>
                <c:pt idx="32">
                  <c:v>216</c:v>
                </c:pt>
                <c:pt idx="33">
                  <c:v>218</c:v>
                </c:pt>
                <c:pt idx="34">
                  <c:v>216</c:v>
                </c:pt>
                <c:pt idx="35">
                  <c:v>209</c:v>
                </c:pt>
                <c:pt idx="36">
                  <c:v>209</c:v>
                </c:pt>
                <c:pt idx="37">
                  <c:v>215</c:v>
                </c:pt>
                <c:pt idx="38">
                  <c:v>227</c:v>
                </c:pt>
                <c:pt idx="39">
                  <c:v>228</c:v>
                </c:pt>
                <c:pt idx="40">
                  <c:v>229</c:v>
                </c:pt>
                <c:pt idx="41">
                  <c:v>236</c:v>
                </c:pt>
                <c:pt idx="42">
                  <c:v>233</c:v>
                </c:pt>
                <c:pt idx="43">
                  <c:v>227</c:v>
                </c:pt>
                <c:pt idx="44">
                  <c:v>243</c:v>
                </c:pt>
                <c:pt idx="45">
                  <c:v>240</c:v>
                </c:pt>
                <c:pt idx="46">
                  <c:v>221</c:v>
                </c:pt>
                <c:pt idx="47">
                  <c:v>219</c:v>
                </c:pt>
                <c:pt idx="48">
                  <c:v>222</c:v>
                </c:pt>
                <c:pt idx="49">
                  <c:v>223</c:v>
                </c:pt>
                <c:pt idx="50">
                  <c:v>222</c:v>
                </c:pt>
                <c:pt idx="51">
                  <c:v>219</c:v>
                </c:pt>
                <c:pt idx="52">
                  <c:v>216</c:v>
                </c:pt>
                <c:pt idx="53">
                  <c:v>207</c:v>
                </c:pt>
                <c:pt idx="54">
                  <c:v>206</c:v>
                </c:pt>
                <c:pt idx="55">
                  <c:v>213</c:v>
                </c:pt>
                <c:pt idx="56">
                  <c:v>212</c:v>
                </c:pt>
                <c:pt idx="57">
                  <c:v>221</c:v>
                </c:pt>
                <c:pt idx="58">
                  <c:v>234</c:v>
                </c:pt>
                <c:pt idx="59">
                  <c:v>229</c:v>
                </c:pt>
                <c:pt idx="60">
                  <c:v>239</c:v>
                </c:pt>
                <c:pt idx="61">
                  <c:v>246</c:v>
                </c:pt>
                <c:pt idx="62">
                  <c:v>252</c:v>
                </c:pt>
                <c:pt idx="63">
                  <c:v>234</c:v>
                </c:pt>
                <c:pt idx="64">
                  <c:v>235</c:v>
                </c:pt>
                <c:pt idx="65">
                  <c:v>243</c:v>
                </c:pt>
                <c:pt idx="66">
                  <c:v>238</c:v>
                </c:pt>
                <c:pt idx="67">
                  <c:v>232</c:v>
                </c:pt>
                <c:pt idx="68">
                  <c:v>226</c:v>
                </c:pt>
                <c:pt idx="69">
                  <c:v>220</c:v>
                </c:pt>
                <c:pt idx="70">
                  <c:v>221</c:v>
                </c:pt>
                <c:pt idx="71">
                  <c:v>221</c:v>
                </c:pt>
                <c:pt idx="72">
                  <c:v>228</c:v>
                </c:pt>
                <c:pt idx="73">
                  <c:v>210</c:v>
                </c:pt>
                <c:pt idx="74">
                  <c:v>224</c:v>
                </c:pt>
                <c:pt idx="75">
                  <c:v>233</c:v>
                </c:pt>
                <c:pt idx="76">
                  <c:v>249</c:v>
                </c:pt>
                <c:pt idx="77">
                  <c:v>245</c:v>
                </c:pt>
                <c:pt idx="78">
                  <c:v>238</c:v>
                </c:pt>
                <c:pt idx="79">
                  <c:v>237</c:v>
                </c:pt>
                <c:pt idx="80">
                  <c:v>250</c:v>
                </c:pt>
                <c:pt idx="81">
                  <c:v>258</c:v>
                </c:pt>
                <c:pt idx="82">
                  <c:v>284</c:v>
                </c:pt>
                <c:pt idx="83">
                  <c:v>274</c:v>
                </c:pt>
                <c:pt idx="84">
                  <c:v>270</c:v>
                </c:pt>
                <c:pt idx="85">
                  <c:v>266</c:v>
                </c:pt>
                <c:pt idx="86">
                  <c:v>265</c:v>
                </c:pt>
                <c:pt idx="87">
                  <c:v>265</c:v>
                </c:pt>
                <c:pt idx="88">
                  <c:v>264</c:v>
                </c:pt>
                <c:pt idx="89">
                  <c:v>257</c:v>
                </c:pt>
                <c:pt idx="90">
                  <c:v>251</c:v>
                </c:pt>
                <c:pt idx="91">
                  <c:v>265</c:v>
                </c:pt>
                <c:pt idx="92">
                  <c:v>263</c:v>
                </c:pt>
                <c:pt idx="93">
                  <c:v>255</c:v>
                </c:pt>
                <c:pt idx="94">
                  <c:v>263</c:v>
                </c:pt>
                <c:pt idx="95">
                  <c:v>255</c:v>
                </c:pt>
                <c:pt idx="96">
                  <c:v>253</c:v>
                </c:pt>
                <c:pt idx="97">
                  <c:v>244</c:v>
                </c:pt>
                <c:pt idx="98">
                  <c:v>247</c:v>
                </c:pt>
                <c:pt idx="99">
                  <c:v>238</c:v>
                </c:pt>
                <c:pt idx="100">
                  <c:v>228</c:v>
                </c:pt>
                <c:pt idx="101">
                  <c:v>234</c:v>
                </c:pt>
                <c:pt idx="102">
                  <c:v>231</c:v>
                </c:pt>
                <c:pt idx="103">
                  <c:v>240</c:v>
                </c:pt>
                <c:pt idx="104">
                  <c:v>249</c:v>
                </c:pt>
                <c:pt idx="105">
                  <c:v>267</c:v>
                </c:pt>
                <c:pt idx="106">
                  <c:v>260</c:v>
                </c:pt>
                <c:pt idx="107">
                  <c:v>256</c:v>
                </c:pt>
                <c:pt idx="108">
                  <c:v>251</c:v>
                </c:pt>
                <c:pt idx="109">
                  <c:v>248</c:v>
                </c:pt>
                <c:pt idx="110">
                  <c:v>245</c:v>
                </c:pt>
                <c:pt idx="111">
                  <c:v>250</c:v>
                </c:pt>
                <c:pt idx="112">
                  <c:v>268</c:v>
                </c:pt>
                <c:pt idx="113">
                  <c:v>267</c:v>
                </c:pt>
                <c:pt idx="114">
                  <c:v>250</c:v>
                </c:pt>
                <c:pt idx="115">
                  <c:v>252</c:v>
                </c:pt>
                <c:pt idx="116">
                  <c:v>262</c:v>
                </c:pt>
                <c:pt idx="117">
                  <c:v>265</c:v>
                </c:pt>
                <c:pt idx="118">
                  <c:v>275</c:v>
                </c:pt>
                <c:pt idx="119">
                  <c:v>275</c:v>
                </c:pt>
                <c:pt idx="120">
                  <c:v>290</c:v>
                </c:pt>
                <c:pt idx="121">
                  <c:v>298</c:v>
                </c:pt>
                <c:pt idx="122">
                  <c:v>304</c:v>
                </c:pt>
                <c:pt idx="123">
                  <c:v>293</c:v>
                </c:pt>
                <c:pt idx="124">
                  <c:v>281</c:v>
                </c:pt>
                <c:pt idx="125">
                  <c:v>289</c:v>
                </c:pt>
                <c:pt idx="126">
                  <c:v>289</c:v>
                </c:pt>
                <c:pt idx="127">
                  <c:v>275</c:v>
                </c:pt>
                <c:pt idx="128">
                  <c:v>284</c:v>
                </c:pt>
                <c:pt idx="129">
                  <c:v>279</c:v>
                </c:pt>
                <c:pt idx="130">
                  <c:v>290</c:v>
                </c:pt>
                <c:pt idx="131">
                  <c:v>295</c:v>
                </c:pt>
                <c:pt idx="132">
                  <c:v>294</c:v>
                </c:pt>
                <c:pt idx="133">
                  <c:v>309</c:v>
                </c:pt>
                <c:pt idx="134">
                  <c:v>309</c:v>
                </c:pt>
                <c:pt idx="135">
                  <c:v>291</c:v>
                </c:pt>
                <c:pt idx="136">
                  <c:v>285</c:v>
                </c:pt>
                <c:pt idx="137">
                  <c:v>294</c:v>
                </c:pt>
                <c:pt idx="138">
                  <c:v>281</c:v>
                </c:pt>
                <c:pt idx="139">
                  <c:v>274</c:v>
                </c:pt>
                <c:pt idx="140">
                  <c:v>265</c:v>
                </c:pt>
                <c:pt idx="141">
                  <c:v>260</c:v>
                </c:pt>
                <c:pt idx="142">
                  <c:v>260</c:v>
                </c:pt>
                <c:pt idx="143">
                  <c:v>264</c:v>
                </c:pt>
                <c:pt idx="144">
                  <c:v>266</c:v>
                </c:pt>
                <c:pt idx="145">
                  <c:v>269</c:v>
                </c:pt>
                <c:pt idx="146">
                  <c:v>278</c:v>
                </c:pt>
                <c:pt idx="147">
                  <c:v>291</c:v>
                </c:pt>
                <c:pt idx="148">
                  <c:v>280</c:v>
                </c:pt>
                <c:pt idx="149">
                  <c:v>266</c:v>
                </c:pt>
                <c:pt idx="150">
                  <c:v>294</c:v>
                </c:pt>
                <c:pt idx="151">
                  <c:v>282</c:v>
                </c:pt>
                <c:pt idx="152">
                  <c:v>278</c:v>
                </c:pt>
                <c:pt idx="153">
                  <c:v>291</c:v>
                </c:pt>
                <c:pt idx="154">
                  <c:v>300</c:v>
                </c:pt>
                <c:pt idx="155">
                  <c:v>306</c:v>
                </c:pt>
                <c:pt idx="156">
                  <c:v>310</c:v>
                </c:pt>
                <c:pt idx="157">
                  <c:v>309</c:v>
                </c:pt>
                <c:pt idx="158">
                  <c:v>316</c:v>
                </c:pt>
                <c:pt idx="159">
                  <c:v>330</c:v>
                </c:pt>
                <c:pt idx="160">
                  <c:v>333</c:v>
                </c:pt>
                <c:pt idx="161">
                  <c:v>337</c:v>
                </c:pt>
                <c:pt idx="162">
                  <c:v>326</c:v>
                </c:pt>
                <c:pt idx="163">
                  <c:v>324</c:v>
                </c:pt>
                <c:pt idx="164">
                  <c:v>310</c:v>
                </c:pt>
                <c:pt idx="165">
                  <c:v>305</c:v>
                </c:pt>
                <c:pt idx="166">
                  <c:v>314</c:v>
                </c:pt>
                <c:pt idx="167">
                  <c:v>330</c:v>
                </c:pt>
                <c:pt idx="168">
                  <c:v>342</c:v>
                </c:pt>
                <c:pt idx="169">
                  <c:v>351</c:v>
                </c:pt>
                <c:pt idx="170">
                  <c:v>355</c:v>
                </c:pt>
                <c:pt idx="171">
                  <c:v>359</c:v>
                </c:pt>
                <c:pt idx="172">
                  <c:v>370</c:v>
                </c:pt>
                <c:pt idx="173">
                  <c:v>384</c:v>
                </c:pt>
                <c:pt idx="174">
                  <c:v>376</c:v>
                </c:pt>
                <c:pt idx="175">
                  <c:v>389</c:v>
                </c:pt>
                <c:pt idx="176">
                  <c:v>386</c:v>
                </c:pt>
                <c:pt idx="177">
                  <c:v>391</c:v>
                </c:pt>
                <c:pt idx="178">
                  <c:v>399</c:v>
                </c:pt>
                <c:pt idx="179">
                  <c:v>381</c:v>
                </c:pt>
                <c:pt idx="180">
                  <c:v>388</c:v>
                </c:pt>
                <c:pt idx="181">
                  <c:v>388</c:v>
                </c:pt>
                <c:pt idx="182">
                  <c:v>380</c:v>
                </c:pt>
                <c:pt idx="183">
                  <c:v>368</c:v>
                </c:pt>
                <c:pt idx="184">
                  <c:v>368</c:v>
                </c:pt>
                <c:pt idx="185">
                  <c:v>376</c:v>
                </c:pt>
                <c:pt idx="186">
                  <c:v>383</c:v>
                </c:pt>
                <c:pt idx="187">
                  <c:v>378</c:v>
                </c:pt>
                <c:pt idx="188">
                  <c:v>384</c:v>
                </c:pt>
                <c:pt idx="189">
                  <c:v>412</c:v>
                </c:pt>
                <c:pt idx="190">
                  <c:v>427</c:v>
                </c:pt>
                <c:pt idx="191">
                  <c:v>425</c:v>
                </c:pt>
                <c:pt idx="192">
                  <c:v>427</c:v>
                </c:pt>
                <c:pt idx="193">
                  <c:v>414</c:v>
                </c:pt>
                <c:pt idx="194">
                  <c:v>411</c:v>
                </c:pt>
                <c:pt idx="195">
                  <c:v>417</c:v>
                </c:pt>
                <c:pt idx="196">
                  <c:v>421</c:v>
                </c:pt>
                <c:pt idx="197">
                  <c:v>419</c:v>
                </c:pt>
                <c:pt idx="198">
                  <c:v>426</c:v>
                </c:pt>
                <c:pt idx="199">
                  <c:v>423</c:v>
                </c:pt>
                <c:pt idx="200">
                  <c:v>438</c:v>
                </c:pt>
                <c:pt idx="201">
                  <c:v>428</c:v>
                </c:pt>
                <c:pt idx="202">
                  <c:v>431</c:v>
                </c:pt>
                <c:pt idx="203">
                  <c:v>442</c:v>
                </c:pt>
                <c:pt idx="204">
                  <c:v>446</c:v>
                </c:pt>
                <c:pt idx="205">
                  <c:v>446</c:v>
                </c:pt>
                <c:pt idx="206">
                  <c:v>442</c:v>
                </c:pt>
                <c:pt idx="207">
                  <c:v>453</c:v>
                </c:pt>
                <c:pt idx="208">
                  <c:v>457</c:v>
                </c:pt>
                <c:pt idx="209">
                  <c:v>458</c:v>
                </c:pt>
                <c:pt idx="210">
                  <c:v>434</c:v>
                </c:pt>
                <c:pt idx="211">
                  <c:v>441</c:v>
                </c:pt>
                <c:pt idx="212">
                  <c:v>442</c:v>
                </c:pt>
                <c:pt idx="213">
                  <c:v>421</c:v>
                </c:pt>
                <c:pt idx="214">
                  <c:v>419</c:v>
                </c:pt>
                <c:pt idx="215">
                  <c:v>420</c:v>
                </c:pt>
                <c:pt idx="216">
                  <c:v>431</c:v>
                </c:pt>
                <c:pt idx="217">
                  <c:v>439</c:v>
                </c:pt>
                <c:pt idx="218">
                  <c:v>426</c:v>
                </c:pt>
                <c:pt idx="219">
                  <c:v>417</c:v>
                </c:pt>
                <c:pt idx="220">
                  <c:v>441</c:v>
                </c:pt>
                <c:pt idx="221">
                  <c:v>451</c:v>
                </c:pt>
                <c:pt idx="222">
                  <c:v>426</c:v>
                </c:pt>
                <c:pt idx="223">
                  <c:v>451</c:v>
                </c:pt>
                <c:pt idx="224">
                  <c:v>439</c:v>
                </c:pt>
                <c:pt idx="225">
                  <c:v>426</c:v>
                </c:pt>
                <c:pt idx="226">
                  <c:v>408</c:v>
                </c:pt>
                <c:pt idx="227">
                  <c:v>413</c:v>
                </c:pt>
                <c:pt idx="228">
                  <c:v>429</c:v>
                </c:pt>
                <c:pt idx="229">
                  <c:v>418</c:v>
                </c:pt>
                <c:pt idx="230">
                  <c:v>413</c:v>
                </c:pt>
                <c:pt idx="231">
                  <c:v>426</c:v>
                </c:pt>
                <c:pt idx="232">
                  <c:v>409</c:v>
                </c:pt>
                <c:pt idx="233">
                  <c:v>412</c:v>
                </c:pt>
                <c:pt idx="234">
                  <c:v>413</c:v>
                </c:pt>
                <c:pt idx="235">
                  <c:v>429</c:v>
                </c:pt>
                <c:pt idx="236">
                  <c:v>423</c:v>
                </c:pt>
                <c:pt idx="237">
                  <c:v>432</c:v>
                </c:pt>
                <c:pt idx="238">
                  <c:v>438</c:v>
                </c:pt>
                <c:pt idx="239">
                  <c:v>448</c:v>
                </c:pt>
                <c:pt idx="240">
                  <c:v>460</c:v>
                </c:pt>
                <c:pt idx="241">
                  <c:v>450</c:v>
                </c:pt>
                <c:pt idx="242">
                  <c:v>465</c:v>
                </c:pt>
                <c:pt idx="243">
                  <c:v>459</c:v>
                </c:pt>
                <c:pt idx="244">
                  <c:v>446</c:v>
                </c:pt>
                <c:pt idx="245">
                  <c:v>445</c:v>
                </c:pt>
                <c:pt idx="246">
                  <c:v>423</c:v>
                </c:pt>
                <c:pt idx="247">
                  <c:v>426</c:v>
                </c:pt>
                <c:pt idx="248">
                  <c:v>402</c:v>
                </c:pt>
                <c:pt idx="249">
                  <c:v>388</c:v>
                </c:pt>
                <c:pt idx="250">
                  <c:v>393</c:v>
                </c:pt>
                <c:pt idx="251">
                  <c:v>405</c:v>
                </c:pt>
                <c:pt idx="252">
                  <c:v>428</c:v>
                </c:pt>
                <c:pt idx="253">
                  <c:v>430</c:v>
                </c:pt>
                <c:pt idx="254">
                  <c:v>439</c:v>
                </c:pt>
                <c:pt idx="255">
                  <c:v>437</c:v>
                </c:pt>
                <c:pt idx="256">
                  <c:v>436</c:v>
                </c:pt>
                <c:pt idx="257">
                  <c:v>437</c:v>
                </c:pt>
                <c:pt idx="258">
                  <c:v>445</c:v>
                </c:pt>
                <c:pt idx="259">
                  <c:v>448</c:v>
                </c:pt>
                <c:pt idx="260">
                  <c:v>453</c:v>
                </c:pt>
                <c:pt idx="261">
                  <c:v>463</c:v>
                </c:pt>
                <c:pt idx="262">
                  <c:v>503</c:v>
                </c:pt>
                <c:pt idx="263">
                  <c:v>506</c:v>
                </c:pt>
                <c:pt idx="264">
                  <c:v>495</c:v>
                </c:pt>
                <c:pt idx="265">
                  <c:v>489</c:v>
                </c:pt>
                <c:pt idx="266">
                  <c:v>489</c:v>
                </c:pt>
                <c:pt idx="267">
                  <c:v>498</c:v>
                </c:pt>
                <c:pt idx="268">
                  <c:v>499</c:v>
                </c:pt>
                <c:pt idx="269">
                  <c:v>523</c:v>
                </c:pt>
                <c:pt idx="270">
                  <c:v>530</c:v>
                </c:pt>
                <c:pt idx="271">
                  <c:v>524</c:v>
                </c:pt>
                <c:pt idx="272">
                  <c:v>526</c:v>
                </c:pt>
                <c:pt idx="273">
                  <c:v>530</c:v>
                </c:pt>
                <c:pt idx="274">
                  <c:v>489</c:v>
                </c:pt>
                <c:pt idx="275">
                  <c:v>488</c:v>
                </c:pt>
                <c:pt idx="276">
                  <c:v>483</c:v>
                </c:pt>
                <c:pt idx="277">
                  <c:v>499</c:v>
                </c:pt>
                <c:pt idx="278">
                  <c:v>539</c:v>
                </c:pt>
                <c:pt idx="279">
                  <c:v>534</c:v>
                </c:pt>
                <c:pt idx="280">
                  <c:v>495</c:v>
                </c:pt>
                <c:pt idx="281">
                  <c:v>465</c:v>
                </c:pt>
                <c:pt idx="282">
                  <c:v>451</c:v>
                </c:pt>
                <c:pt idx="283">
                  <c:v>460</c:v>
                </c:pt>
                <c:pt idx="284">
                  <c:v>460</c:v>
                </c:pt>
                <c:pt idx="285">
                  <c:v>461</c:v>
                </c:pt>
                <c:pt idx="286">
                  <c:v>434</c:v>
                </c:pt>
                <c:pt idx="287">
                  <c:v>440</c:v>
                </c:pt>
                <c:pt idx="288">
                  <c:v>451</c:v>
                </c:pt>
                <c:pt idx="289">
                  <c:v>443</c:v>
                </c:pt>
                <c:pt idx="290">
                  <c:v>418</c:v>
                </c:pt>
                <c:pt idx="291">
                  <c:v>439</c:v>
                </c:pt>
                <c:pt idx="292">
                  <c:v>449</c:v>
                </c:pt>
                <c:pt idx="293">
                  <c:v>488</c:v>
                </c:pt>
                <c:pt idx="294">
                  <c:v>515</c:v>
                </c:pt>
                <c:pt idx="295">
                  <c:v>560</c:v>
                </c:pt>
                <c:pt idx="296">
                  <c:v>613</c:v>
                </c:pt>
                <c:pt idx="297">
                  <c:v>668</c:v>
                </c:pt>
                <c:pt idx="298">
                  <c:v>688</c:v>
                </c:pt>
                <c:pt idx="299">
                  <c:v>671</c:v>
                </c:pt>
                <c:pt idx="300">
                  <c:v>530</c:v>
                </c:pt>
                <c:pt idx="301">
                  <c:v>489</c:v>
                </c:pt>
                <c:pt idx="302">
                  <c:v>482</c:v>
                </c:pt>
                <c:pt idx="303">
                  <c:v>493</c:v>
                </c:pt>
                <c:pt idx="304">
                  <c:v>467</c:v>
                </c:pt>
                <c:pt idx="305">
                  <c:v>437</c:v>
                </c:pt>
                <c:pt idx="306">
                  <c:v>520</c:v>
                </c:pt>
                <c:pt idx="307">
                  <c:v>440</c:v>
                </c:pt>
                <c:pt idx="308">
                  <c:v>438</c:v>
                </c:pt>
                <c:pt idx="309">
                  <c:v>404</c:v>
                </c:pt>
                <c:pt idx="310">
                  <c:v>409</c:v>
                </c:pt>
                <c:pt idx="311">
                  <c:v>349</c:v>
                </c:pt>
                <c:pt idx="312">
                  <c:v>356</c:v>
                </c:pt>
                <c:pt idx="313">
                  <c:v>337</c:v>
                </c:pt>
                <c:pt idx="314">
                  <c:v>331</c:v>
                </c:pt>
                <c:pt idx="315">
                  <c:v>337</c:v>
                </c:pt>
                <c:pt idx="316">
                  <c:v>296</c:v>
                </c:pt>
                <c:pt idx="317">
                  <c:v>285</c:v>
                </c:pt>
                <c:pt idx="318">
                  <c:v>296</c:v>
                </c:pt>
                <c:pt idx="319">
                  <c:v>289</c:v>
                </c:pt>
                <c:pt idx="320">
                  <c:v>278</c:v>
                </c:pt>
                <c:pt idx="321">
                  <c:v>285</c:v>
                </c:pt>
                <c:pt idx="322">
                  <c:v>339</c:v>
                </c:pt>
                <c:pt idx="323">
                  <c:v>373</c:v>
                </c:pt>
                <c:pt idx="324">
                  <c:v>350</c:v>
                </c:pt>
                <c:pt idx="325">
                  <c:v>310</c:v>
                </c:pt>
                <c:pt idx="326">
                  <c:v>268</c:v>
                </c:pt>
                <c:pt idx="327">
                  <c:v>272</c:v>
                </c:pt>
                <c:pt idx="328">
                  <c:v>268</c:v>
                </c:pt>
                <c:pt idx="329">
                  <c:v>268</c:v>
                </c:pt>
                <c:pt idx="330">
                  <c:v>254</c:v>
                </c:pt>
                <c:pt idx="331">
                  <c:v>262</c:v>
                </c:pt>
                <c:pt idx="332">
                  <c:v>259</c:v>
                </c:pt>
                <c:pt idx="333">
                  <c:v>252</c:v>
                </c:pt>
                <c:pt idx="334">
                  <c:v>246</c:v>
                </c:pt>
                <c:pt idx="335">
                  <c:v>240</c:v>
                </c:pt>
                <c:pt idx="336">
                  <c:v>244</c:v>
                </c:pt>
                <c:pt idx="337">
                  <c:v>248</c:v>
                </c:pt>
                <c:pt idx="338">
                  <c:v>247</c:v>
                </c:pt>
                <c:pt idx="339">
                  <c:v>247</c:v>
                </c:pt>
                <c:pt idx="340">
                  <c:v>240</c:v>
                </c:pt>
                <c:pt idx="341">
                  <c:v>241</c:v>
                </c:pt>
                <c:pt idx="342">
                  <c:v>245</c:v>
                </c:pt>
                <c:pt idx="343">
                  <c:v>241</c:v>
                </c:pt>
                <c:pt idx="344">
                  <c:v>244</c:v>
                </c:pt>
                <c:pt idx="345">
                  <c:v>239</c:v>
                </c:pt>
                <c:pt idx="346">
                  <c:v>235</c:v>
                </c:pt>
                <c:pt idx="347">
                  <c:v>231</c:v>
                </c:pt>
                <c:pt idx="348">
                  <c:v>231</c:v>
                </c:pt>
                <c:pt idx="349">
                  <c:v>225</c:v>
                </c:pt>
                <c:pt idx="350">
                  <c:v>230</c:v>
                </c:pt>
                <c:pt idx="351">
                  <c:v>229</c:v>
                </c:pt>
                <c:pt idx="352">
                  <c:v>220</c:v>
                </c:pt>
                <c:pt idx="353">
                  <c:v>224</c:v>
                </c:pt>
                <c:pt idx="354">
                  <c:v>227</c:v>
                </c:pt>
                <c:pt idx="355">
                  <c:v>228</c:v>
                </c:pt>
                <c:pt idx="356">
                  <c:v>226</c:v>
                </c:pt>
                <c:pt idx="357">
                  <c:v>221</c:v>
                </c:pt>
                <c:pt idx="358">
                  <c:v>220</c:v>
                </c:pt>
                <c:pt idx="359">
                  <c:v>222</c:v>
                </c:pt>
                <c:pt idx="360">
                  <c:v>217</c:v>
                </c:pt>
                <c:pt idx="361">
                  <c:v>225</c:v>
                </c:pt>
                <c:pt idx="362">
                  <c:v>217</c:v>
                </c:pt>
                <c:pt idx="363">
                  <c:v>223</c:v>
                </c:pt>
                <c:pt idx="364">
                  <c:v>226</c:v>
                </c:pt>
                <c:pt idx="365">
                  <c:v>226</c:v>
                </c:pt>
                <c:pt idx="366">
                  <c:v>228</c:v>
                </c:pt>
                <c:pt idx="367">
                  <c:v>239</c:v>
                </c:pt>
                <c:pt idx="368">
                  <c:v>248</c:v>
                </c:pt>
                <c:pt idx="369">
                  <c:v>249</c:v>
                </c:pt>
                <c:pt idx="370">
                  <c:v>241</c:v>
                </c:pt>
                <c:pt idx="371">
                  <c:v>249</c:v>
                </c:pt>
                <c:pt idx="372">
                  <c:v>247</c:v>
                </c:pt>
                <c:pt idx="373">
                  <c:v>244</c:v>
                </c:pt>
                <c:pt idx="374">
                  <c:v>238</c:v>
                </c:pt>
                <c:pt idx="375">
                  <c:v>235</c:v>
                </c:pt>
                <c:pt idx="376">
                  <c:v>235</c:v>
                </c:pt>
                <c:pt idx="377">
                  <c:v>232</c:v>
                </c:pt>
                <c:pt idx="378">
                  <c:v>228</c:v>
                </c:pt>
                <c:pt idx="379">
                  <c:v>229</c:v>
                </c:pt>
                <c:pt idx="380">
                  <c:v>221</c:v>
                </c:pt>
                <c:pt idx="381">
                  <c:v>209</c:v>
                </c:pt>
                <c:pt idx="382">
                  <c:v>206</c:v>
                </c:pt>
                <c:pt idx="383">
                  <c:v>199</c:v>
                </c:pt>
                <c:pt idx="384">
                  <c:v>197</c:v>
                </c:pt>
                <c:pt idx="385">
                  <c:v>190</c:v>
                </c:pt>
                <c:pt idx="386">
                  <c:v>194</c:v>
                </c:pt>
                <c:pt idx="387">
                  <c:v>187</c:v>
                </c:pt>
                <c:pt idx="388">
                  <c:v>188</c:v>
                </c:pt>
                <c:pt idx="389">
                  <c:v>183</c:v>
                </c:pt>
                <c:pt idx="390">
                  <c:v>186</c:v>
                </c:pt>
                <c:pt idx="391">
                  <c:v>192</c:v>
                </c:pt>
                <c:pt idx="392">
                  <c:v>184</c:v>
                </c:pt>
                <c:pt idx="393">
                  <c:v>195</c:v>
                </c:pt>
                <c:pt idx="394">
                  <c:v>190</c:v>
                </c:pt>
                <c:pt idx="395">
                  <c:v>179</c:v>
                </c:pt>
                <c:pt idx="396">
                  <c:v>180</c:v>
                </c:pt>
                <c:pt idx="397">
                  <c:v>184</c:v>
                </c:pt>
                <c:pt idx="398">
                  <c:v>179</c:v>
                </c:pt>
                <c:pt idx="399">
                  <c:v>181</c:v>
                </c:pt>
                <c:pt idx="400">
                  <c:v>191</c:v>
                </c:pt>
                <c:pt idx="401">
                  <c:v>207</c:v>
                </c:pt>
                <c:pt idx="402">
                  <c:v>208</c:v>
                </c:pt>
                <c:pt idx="403">
                  <c:v>210</c:v>
                </c:pt>
                <c:pt idx="404">
                  <c:v>202</c:v>
                </c:pt>
                <c:pt idx="405">
                  <c:v>208</c:v>
                </c:pt>
                <c:pt idx="406">
                  <c:v>210</c:v>
                </c:pt>
                <c:pt idx="407">
                  <c:v>206</c:v>
                </c:pt>
                <c:pt idx="408">
                  <c:v>205</c:v>
                </c:pt>
                <c:pt idx="409">
                  <c:v>210</c:v>
                </c:pt>
                <c:pt idx="410">
                  <c:v>205</c:v>
                </c:pt>
                <c:pt idx="411">
                  <c:v>205</c:v>
                </c:pt>
                <c:pt idx="412">
                  <c:v>216</c:v>
                </c:pt>
                <c:pt idx="413">
                  <c:v>216</c:v>
                </c:pt>
                <c:pt idx="414">
                  <c:v>211</c:v>
                </c:pt>
                <c:pt idx="415">
                  <c:v>204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207</c:v>
                </c:pt>
                <c:pt idx="420">
                  <c:v>218</c:v>
                </c:pt>
                <c:pt idx="421">
                  <c:v>225</c:v>
                </c:pt>
                <c:pt idx="422">
                  <c:v>228</c:v>
                </c:pt>
                <c:pt idx="423">
                  <c:v>225</c:v>
                </c:pt>
                <c:pt idx="424">
                  <c:v>228</c:v>
                </c:pt>
                <c:pt idx="425">
                  <c:v>233</c:v>
                </c:pt>
                <c:pt idx="426">
                  <c:v>234</c:v>
                </c:pt>
                <c:pt idx="427">
                  <c:v>235</c:v>
                </c:pt>
                <c:pt idx="428">
                  <c:v>229</c:v>
                </c:pt>
                <c:pt idx="429">
                  <c:v>230</c:v>
                </c:pt>
                <c:pt idx="430">
                  <c:v>228</c:v>
                </c:pt>
                <c:pt idx="431">
                  <c:v>245</c:v>
                </c:pt>
                <c:pt idx="432">
                  <c:v>252</c:v>
                </c:pt>
                <c:pt idx="433">
                  <c:v>256</c:v>
                </c:pt>
                <c:pt idx="434">
                  <c:v>256</c:v>
                </c:pt>
                <c:pt idx="435">
                  <c:v>264</c:v>
                </c:pt>
                <c:pt idx="436">
                  <c:v>256</c:v>
                </c:pt>
                <c:pt idx="437">
                  <c:v>258</c:v>
                </c:pt>
                <c:pt idx="438">
                  <c:v>265</c:v>
                </c:pt>
                <c:pt idx="439">
                  <c:v>263</c:v>
                </c:pt>
                <c:pt idx="440">
                  <c:v>268</c:v>
                </c:pt>
                <c:pt idx="441">
                  <c:v>273</c:v>
                </c:pt>
                <c:pt idx="442">
                  <c:v>284</c:v>
                </c:pt>
                <c:pt idx="443">
                  <c:v>278</c:v>
                </c:pt>
                <c:pt idx="444">
                  <c:v>273</c:v>
                </c:pt>
                <c:pt idx="445">
                  <c:v>277</c:v>
                </c:pt>
                <c:pt idx="446">
                  <c:v>275</c:v>
                </c:pt>
                <c:pt idx="447">
                  <c:v>273</c:v>
                </c:pt>
                <c:pt idx="448">
                  <c:v>291</c:v>
                </c:pt>
                <c:pt idx="449">
                  <c:v>290</c:v>
                </c:pt>
                <c:pt idx="450">
                  <c:v>285</c:v>
                </c:pt>
                <c:pt idx="451">
                  <c:v>305</c:v>
                </c:pt>
                <c:pt idx="452">
                  <c:v>289</c:v>
                </c:pt>
                <c:pt idx="453">
                  <c:v>277</c:v>
                </c:pt>
                <c:pt idx="454">
                  <c:v>272</c:v>
                </c:pt>
                <c:pt idx="455">
                  <c:v>265</c:v>
                </c:pt>
                <c:pt idx="456">
                  <c:v>284</c:v>
                </c:pt>
                <c:pt idx="457">
                  <c:v>273</c:v>
                </c:pt>
                <c:pt idx="458">
                  <c:v>257</c:v>
                </c:pt>
                <c:pt idx="459">
                  <c:v>252</c:v>
                </c:pt>
                <c:pt idx="460">
                  <c:v>258</c:v>
                </c:pt>
                <c:pt idx="461">
                  <c:v>267</c:v>
                </c:pt>
                <c:pt idx="462">
                  <c:v>265</c:v>
                </c:pt>
                <c:pt idx="463">
                  <c:v>255</c:v>
                </c:pt>
                <c:pt idx="464">
                  <c:v>240</c:v>
                </c:pt>
                <c:pt idx="465">
                  <c:v>238</c:v>
                </c:pt>
                <c:pt idx="466">
                  <c:v>239</c:v>
                </c:pt>
                <c:pt idx="467">
                  <c:v>248</c:v>
                </c:pt>
                <c:pt idx="468">
                  <c:v>255</c:v>
                </c:pt>
                <c:pt idx="469">
                  <c:v>252</c:v>
                </c:pt>
                <c:pt idx="470">
                  <c:v>261</c:v>
                </c:pt>
                <c:pt idx="471">
                  <c:v>261</c:v>
                </c:pt>
                <c:pt idx="472">
                  <c:v>261</c:v>
                </c:pt>
                <c:pt idx="473">
                  <c:v>252</c:v>
                </c:pt>
                <c:pt idx="474">
                  <c:v>258</c:v>
                </c:pt>
                <c:pt idx="475">
                  <c:v>263</c:v>
                </c:pt>
                <c:pt idx="476">
                  <c:v>273</c:v>
                </c:pt>
                <c:pt idx="477">
                  <c:v>273</c:v>
                </c:pt>
                <c:pt idx="478">
                  <c:v>257</c:v>
                </c:pt>
                <c:pt idx="479">
                  <c:v>265</c:v>
                </c:pt>
                <c:pt idx="480">
                  <c:v>259</c:v>
                </c:pt>
                <c:pt idx="481">
                  <c:v>255</c:v>
                </c:pt>
                <c:pt idx="482">
                  <c:v>244</c:v>
                </c:pt>
                <c:pt idx="483">
                  <c:v>253</c:v>
                </c:pt>
                <c:pt idx="484">
                  <c:v>259</c:v>
                </c:pt>
                <c:pt idx="485">
                  <c:v>258</c:v>
                </c:pt>
                <c:pt idx="486">
                  <c:v>252</c:v>
                </c:pt>
                <c:pt idx="487">
                  <c:v>275</c:v>
                </c:pt>
                <c:pt idx="488">
                  <c:v>269</c:v>
                </c:pt>
                <c:pt idx="489">
                  <c:v>252</c:v>
                </c:pt>
                <c:pt idx="490">
                  <c:v>248</c:v>
                </c:pt>
                <c:pt idx="491">
                  <c:v>236</c:v>
                </c:pt>
                <c:pt idx="492">
                  <c:v>238</c:v>
                </c:pt>
                <c:pt idx="493">
                  <c:v>231</c:v>
                </c:pt>
                <c:pt idx="494">
                  <c:v>231</c:v>
                </c:pt>
                <c:pt idx="495">
                  <c:v>226</c:v>
                </c:pt>
                <c:pt idx="496">
                  <c:v>238</c:v>
                </c:pt>
                <c:pt idx="497">
                  <c:v>225</c:v>
                </c:pt>
                <c:pt idx="498">
                  <c:v>229</c:v>
                </c:pt>
                <c:pt idx="499">
                  <c:v>231</c:v>
                </c:pt>
                <c:pt idx="500">
                  <c:v>226</c:v>
                </c:pt>
                <c:pt idx="501">
                  <c:v>227</c:v>
                </c:pt>
                <c:pt idx="502">
                  <c:v>221</c:v>
                </c:pt>
                <c:pt idx="503">
                  <c:v>213</c:v>
                </c:pt>
                <c:pt idx="504">
                  <c:v>205</c:v>
                </c:pt>
                <c:pt idx="505">
                  <c:v>203</c:v>
                </c:pt>
                <c:pt idx="506">
                  <c:v>207</c:v>
                </c:pt>
                <c:pt idx="507">
                  <c:v>214</c:v>
                </c:pt>
                <c:pt idx="508">
                  <c:v>228</c:v>
                </c:pt>
                <c:pt idx="509">
                  <c:v>223</c:v>
                </c:pt>
                <c:pt idx="510">
                  <c:v>217</c:v>
                </c:pt>
                <c:pt idx="511">
                  <c:v>212</c:v>
                </c:pt>
                <c:pt idx="512">
                  <c:v>202</c:v>
                </c:pt>
                <c:pt idx="513">
                  <c:v>205</c:v>
                </c:pt>
                <c:pt idx="514">
                  <c:v>214</c:v>
                </c:pt>
                <c:pt idx="515">
                  <c:v>216</c:v>
                </c:pt>
                <c:pt idx="516">
                  <c:v>205</c:v>
                </c:pt>
                <c:pt idx="517">
                  <c:v>211</c:v>
                </c:pt>
                <c:pt idx="518">
                  <c:v>218</c:v>
                </c:pt>
                <c:pt idx="519">
                  <c:v>227</c:v>
                </c:pt>
                <c:pt idx="520">
                  <c:v>231</c:v>
                </c:pt>
                <c:pt idx="521">
                  <c:v>230</c:v>
                </c:pt>
                <c:pt idx="522">
                  <c:v>220</c:v>
                </c:pt>
                <c:pt idx="523">
                  <c:v>233</c:v>
                </c:pt>
                <c:pt idx="524">
                  <c:v>246</c:v>
                </c:pt>
                <c:pt idx="525">
                  <c:v>254</c:v>
                </c:pt>
                <c:pt idx="526">
                  <c:v>233</c:v>
                </c:pt>
                <c:pt idx="527">
                  <c:v>234</c:v>
                </c:pt>
                <c:pt idx="528">
                  <c:v>221</c:v>
                </c:pt>
                <c:pt idx="529">
                  <c:v>220</c:v>
                </c:pt>
                <c:pt idx="530">
                  <c:v>210</c:v>
                </c:pt>
                <c:pt idx="531">
                  <c:v>197</c:v>
                </c:pt>
                <c:pt idx="532">
                  <c:v>202</c:v>
                </c:pt>
                <c:pt idx="533">
                  <c:v>202</c:v>
                </c:pt>
                <c:pt idx="534">
                  <c:v>200</c:v>
                </c:pt>
                <c:pt idx="535">
                  <c:v>191</c:v>
                </c:pt>
                <c:pt idx="536">
                  <c:v>184</c:v>
                </c:pt>
                <c:pt idx="537">
                  <c:v>186</c:v>
                </c:pt>
                <c:pt idx="538">
                  <c:v>187</c:v>
                </c:pt>
                <c:pt idx="539">
                  <c:v>179</c:v>
                </c:pt>
                <c:pt idx="540">
                  <c:v>167</c:v>
                </c:pt>
                <c:pt idx="541">
                  <c:v>175</c:v>
                </c:pt>
                <c:pt idx="542">
                  <c:v>176</c:v>
                </c:pt>
                <c:pt idx="543">
                  <c:v>177</c:v>
                </c:pt>
                <c:pt idx="544">
                  <c:v>180</c:v>
                </c:pt>
                <c:pt idx="545">
                  <c:v>183</c:v>
                </c:pt>
                <c:pt idx="546">
                  <c:v>177</c:v>
                </c:pt>
                <c:pt idx="547">
                  <c:v>179</c:v>
                </c:pt>
                <c:pt idx="548">
                  <c:v>177</c:v>
                </c:pt>
                <c:pt idx="549">
                  <c:v>167</c:v>
                </c:pt>
                <c:pt idx="550">
                  <c:v>170</c:v>
                </c:pt>
                <c:pt idx="551">
                  <c:v>161</c:v>
                </c:pt>
                <c:pt idx="552">
                  <c:v>160</c:v>
                </c:pt>
                <c:pt idx="553">
                  <c:v>158</c:v>
                </c:pt>
                <c:pt idx="554">
                  <c:v>161</c:v>
                </c:pt>
                <c:pt idx="555">
                  <c:v>162</c:v>
                </c:pt>
                <c:pt idx="556">
                  <c:v>161</c:v>
                </c:pt>
                <c:pt idx="557">
                  <c:v>165</c:v>
                </c:pt>
                <c:pt idx="558">
                  <c:v>171</c:v>
                </c:pt>
                <c:pt idx="559">
                  <c:v>170</c:v>
                </c:pt>
                <c:pt idx="560">
                  <c:v>173</c:v>
                </c:pt>
                <c:pt idx="561">
                  <c:v>173</c:v>
                </c:pt>
                <c:pt idx="562">
                  <c:v>173</c:v>
                </c:pt>
                <c:pt idx="563">
                  <c:v>176</c:v>
                </c:pt>
                <c:pt idx="564">
                  <c:v>172</c:v>
                </c:pt>
                <c:pt idx="565">
                  <c:v>173</c:v>
                </c:pt>
                <c:pt idx="566">
                  <c:v>174</c:v>
                </c:pt>
                <c:pt idx="567">
                  <c:v>172</c:v>
                </c:pt>
                <c:pt idx="568">
                  <c:v>172</c:v>
                </c:pt>
                <c:pt idx="569">
                  <c:v>177</c:v>
                </c:pt>
                <c:pt idx="570">
                  <c:v>188</c:v>
                </c:pt>
                <c:pt idx="571">
                  <c:v>199</c:v>
                </c:pt>
                <c:pt idx="572">
                  <c:v>198</c:v>
                </c:pt>
                <c:pt idx="573">
                  <c:v>199</c:v>
                </c:pt>
                <c:pt idx="574">
                  <c:v>207</c:v>
                </c:pt>
                <c:pt idx="575">
                  <c:v>210</c:v>
                </c:pt>
                <c:pt idx="576">
                  <c:v>219</c:v>
                </c:pt>
                <c:pt idx="577">
                  <c:v>212</c:v>
                </c:pt>
                <c:pt idx="578">
                  <c:v>204</c:v>
                </c:pt>
                <c:pt idx="579">
                  <c:v>204</c:v>
                </c:pt>
                <c:pt idx="580">
                  <c:v>206</c:v>
                </c:pt>
                <c:pt idx="581">
                  <c:v>196</c:v>
                </c:pt>
                <c:pt idx="582">
                  <c:v>195</c:v>
                </c:pt>
                <c:pt idx="583">
                  <c:v>206</c:v>
                </c:pt>
                <c:pt idx="584">
                  <c:v>200</c:v>
                </c:pt>
                <c:pt idx="585">
                  <c:v>207</c:v>
                </c:pt>
                <c:pt idx="586">
                  <c:v>200</c:v>
                </c:pt>
                <c:pt idx="587">
                  <c:v>200</c:v>
                </c:pt>
                <c:pt idx="588">
                  <c:v>207</c:v>
                </c:pt>
                <c:pt idx="589">
                  <c:v>210</c:v>
                </c:pt>
                <c:pt idx="590">
                  <c:v>217</c:v>
                </c:pt>
                <c:pt idx="591">
                  <c:v>216</c:v>
                </c:pt>
                <c:pt idx="592">
                  <c:v>208</c:v>
                </c:pt>
                <c:pt idx="593">
                  <c:v>229</c:v>
                </c:pt>
                <c:pt idx="594">
                  <c:v>200</c:v>
                </c:pt>
                <c:pt idx="595">
                  <c:v>197</c:v>
                </c:pt>
                <c:pt idx="596">
                  <c:v>189</c:v>
                </c:pt>
                <c:pt idx="597">
                  <c:v>190</c:v>
                </c:pt>
                <c:pt idx="598">
                  <c:v>184</c:v>
                </c:pt>
                <c:pt idx="599">
                  <c:v>175</c:v>
                </c:pt>
                <c:pt idx="600">
                  <c:v>194</c:v>
                </c:pt>
                <c:pt idx="601">
                  <c:v>200</c:v>
                </c:pt>
                <c:pt idx="602">
                  <c:v>201</c:v>
                </c:pt>
                <c:pt idx="603">
                  <c:v>201</c:v>
                </c:pt>
                <c:pt idx="604">
                  <c:v>206</c:v>
                </c:pt>
                <c:pt idx="605">
                  <c:v>208</c:v>
                </c:pt>
                <c:pt idx="606">
                  <c:v>207</c:v>
                </c:pt>
                <c:pt idx="607">
                  <c:v>212</c:v>
                </c:pt>
                <c:pt idx="608">
                  <c:v>222</c:v>
                </c:pt>
                <c:pt idx="609">
                  <c:v>183</c:v>
                </c:pt>
                <c:pt idx="610">
                  <c:v>176</c:v>
                </c:pt>
                <c:pt idx="611">
                  <c:v>169</c:v>
                </c:pt>
                <c:pt idx="612">
                  <c:v>167</c:v>
                </c:pt>
                <c:pt idx="613">
                  <c:v>160</c:v>
                </c:pt>
                <c:pt idx="614">
                  <c:v>162</c:v>
                </c:pt>
                <c:pt idx="615">
                  <c:v>155</c:v>
                </c:pt>
                <c:pt idx="616">
                  <c:v>158</c:v>
                </c:pt>
                <c:pt idx="617">
                  <c:v>154</c:v>
                </c:pt>
                <c:pt idx="618">
                  <c:v>151</c:v>
                </c:pt>
                <c:pt idx="619">
                  <c:v>154</c:v>
                </c:pt>
                <c:pt idx="620">
                  <c:v>158</c:v>
                </c:pt>
                <c:pt idx="621">
                  <c:v>148</c:v>
                </c:pt>
                <c:pt idx="622">
                  <c:v>147</c:v>
                </c:pt>
                <c:pt idx="623">
                  <c:v>153</c:v>
                </c:pt>
                <c:pt idx="624">
                  <c:v>157</c:v>
                </c:pt>
                <c:pt idx="625">
                  <c:v>157</c:v>
                </c:pt>
                <c:pt idx="626">
                  <c:v>160</c:v>
                </c:pt>
                <c:pt idx="627">
                  <c:v>151</c:v>
                </c:pt>
                <c:pt idx="628">
                  <c:v>158</c:v>
                </c:pt>
                <c:pt idx="629">
                  <c:v>157</c:v>
                </c:pt>
                <c:pt idx="630">
                  <c:v>154</c:v>
                </c:pt>
                <c:pt idx="631">
                  <c:v>147</c:v>
                </c:pt>
                <c:pt idx="632">
                  <c:v>145</c:v>
                </c:pt>
                <c:pt idx="633">
                  <c:v>142</c:v>
                </c:pt>
                <c:pt idx="634">
                  <c:v>143</c:v>
                </c:pt>
                <c:pt idx="635">
                  <c:v>138</c:v>
                </c:pt>
                <c:pt idx="636">
                  <c:v>141</c:v>
                </c:pt>
                <c:pt idx="637">
                  <c:v>148</c:v>
                </c:pt>
                <c:pt idx="638">
                  <c:v>151</c:v>
                </c:pt>
                <c:pt idx="639">
                  <c:v>143</c:v>
                </c:pt>
                <c:pt idx="640">
                  <c:v>146</c:v>
                </c:pt>
                <c:pt idx="641">
                  <c:v>146</c:v>
                </c:pt>
                <c:pt idx="642">
                  <c:v>146</c:v>
                </c:pt>
                <c:pt idx="643">
                  <c:v>144</c:v>
                </c:pt>
                <c:pt idx="644">
                  <c:v>144</c:v>
                </c:pt>
                <c:pt idx="645">
                  <c:v>139</c:v>
                </c:pt>
                <c:pt idx="646">
                  <c:v>142</c:v>
                </c:pt>
                <c:pt idx="647">
                  <c:v>146</c:v>
                </c:pt>
                <c:pt idx="648">
                  <c:v>142</c:v>
                </c:pt>
                <c:pt idx="649">
                  <c:v>140</c:v>
                </c:pt>
                <c:pt idx="650">
                  <c:v>143</c:v>
                </c:pt>
                <c:pt idx="651">
                  <c:v>139</c:v>
                </c:pt>
                <c:pt idx="652">
                  <c:v>139</c:v>
                </c:pt>
                <c:pt idx="653">
                  <c:v>143</c:v>
                </c:pt>
                <c:pt idx="654">
                  <c:v>141</c:v>
                </c:pt>
                <c:pt idx="655">
                  <c:v>145</c:v>
                </c:pt>
                <c:pt idx="656">
                  <c:v>148</c:v>
                </c:pt>
                <c:pt idx="657">
                  <c:v>150</c:v>
                </c:pt>
                <c:pt idx="658">
                  <c:v>152</c:v>
                </c:pt>
                <c:pt idx="659">
                  <c:v>152</c:v>
                </c:pt>
                <c:pt idx="660">
                  <c:v>154</c:v>
                </c:pt>
                <c:pt idx="661">
                  <c:v>152</c:v>
                </c:pt>
                <c:pt idx="662">
                  <c:v>155</c:v>
                </c:pt>
                <c:pt idx="663">
                  <c:v>156</c:v>
                </c:pt>
                <c:pt idx="664">
                  <c:v>157</c:v>
                </c:pt>
                <c:pt idx="665">
                  <c:v>152</c:v>
                </c:pt>
                <c:pt idx="666">
                  <c:v>153</c:v>
                </c:pt>
                <c:pt idx="667">
                  <c:v>156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149</c:v>
                </c:pt>
                <c:pt idx="672">
                  <c:v>148</c:v>
                </c:pt>
                <c:pt idx="673">
                  <c:v>146</c:v>
                </c:pt>
                <c:pt idx="674">
                  <c:v>148</c:v>
                </c:pt>
                <c:pt idx="675">
                  <c:v>153</c:v>
                </c:pt>
                <c:pt idx="676">
                  <c:v>155</c:v>
                </c:pt>
                <c:pt idx="677">
                  <c:v>154</c:v>
                </c:pt>
                <c:pt idx="678">
                  <c:v>154</c:v>
                </c:pt>
                <c:pt idx="679">
                  <c:v>157</c:v>
                </c:pt>
                <c:pt idx="680">
                  <c:v>156</c:v>
                </c:pt>
                <c:pt idx="681">
                  <c:v>158</c:v>
                </c:pt>
                <c:pt idx="682">
                  <c:v>156</c:v>
                </c:pt>
                <c:pt idx="683">
                  <c:v>164</c:v>
                </c:pt>
                <c:pt idx="684">
                  <c:v>165</c:v>
                </c:pt>
                <c:pt idx="685">
                  <c:v>164</c:v>
                </c:pt>
                <c:pt idx="686">
                  <c:v>167</c:v>
                </c:pt>
                <c:pt idx="687">
                  <c:v>170</c:v>
                </c:pt>
                <c:pt idx="688">
                  <c:v>172</c:v>
                </c:pt>
                <c:pt idx="689">
                  <c:v>173</c:v>
                </c:pt>
                <c:pt idx="690">
                  <c:v>174</c:v>
                </c:pt>
                <c:pt idx="691">
                  <c:v>175</c:v>
                </c:pt>
                <c:pt idx="692">
                  <c:v>175</c:v>
                </c:pt>
                <c:pt idx="693">
                  <c:v>181</c:v>
                </c:pt>
                <c:pt idx="694">
                  <c:v>186</c:v>
                </c:pt>
                <c:pt idx="695">
                  <c:v>186</c:v>
                </c:pt>
                <c:pt idx="696">
                  <c:v>191</c:v>
                </c:pt>
                <c:pt idx="697">
                  <c:v>193</c:v>
                </c:pt>
                <c:pt idx="698">
                  <c:v>194</c:v>
                </c:pt>
                <c:pt idx="699">
                  <c:v>198</c:v>
                </c:pt>
                <c:pt idx="700">
                  <c:v>191</c:v>
                </c:pt>
                <c:pt idx="701">
                  <c:v>190</c:v>
                </c:pt>
                <c:pt idx="702">
                  <c:v>197</c:v>
                </c:pt>
                <c:pt idx="703">
                  <c:v>199</c:v>
                </c:pt>
                <c:pt idx="704">
                  <c:v>197</c:v>
                </c:pt>
                <c:pt idx="705">
                  <c:v>201</c:v>
                </c:pt>
                <c:pt idx="706">
                  <c:v>201</c:v>
                </c:pt>
                <c:pt idx="707">
                  <c:v>195</c:v>
                </c:pt>
                <c:pt idx="708">
                  <c:v>195</c:v>
                </c:pt>
                <c:pt idx="709">
                  <c:v>204</c:v>
                </c:pt>
                <c:pt idx="710">
                  <c:v>182</c:v>
                </c:pt>
                <c:pt idx="711">
                  <c:v>179</c:v>
                </c:pt>
                <c:pt idx="712">
                  <c:v>176</c:v>
                </c:pt>
                <c:pt idx="713">
                  <c:v>179</c:v>
                </c:pt>
                <c:pt idx="714">
                  <c:v>181</c:v>
                </c:pt>
                <c:pt idx="715">
                  <c:v>182</c:v>
                </c:pt>
                <c:pt idx="716">
                  <c:v>180</c:v>
                </c:pt>
                <c:pt idx="717">
                  <c:v>181</c:v>
                </c:pt>
                <c:pt idx="718">
                  <c:v>177</c:v>
                </c:pt>
                <c:pt idx="719">
                  <c:v>182</c:v>
                </c:pt>
                <c:pt idx="720">
                  <c:v>184</c:v>
                </c:pt>
                <c:pt idx="721">
                  <c:v>186</c:v>
                </c:pt>
                <c:pt idx="722">
                  <c:v>186</c:v>
                </c:pt>
                <c:pt idx="723">
                  <c:v>181</c:v>
                </c:pt>
                <c:pt idx="724">
                  <c:v>182</c:v>
                </c:pt>
                <c:pt idx="725">
                  <c:v>182</c:v>
                </c:pt>
                <c:pt idx="726">
                  <c:v>182</c:v>
                </c:pt>
                <c:pt idx="727">
                  <c:v>190</c:v>
                </c:pt>
                <c:pt idx="728">
                  <c:v>190</c:v>
                </c:pt>
                <c:pt idx="729">
                  <c:v>190</c:v>
                </c:pt>
                <c:pt idx="730">
                  <c:v>186</c:v>
                </c:pt>
                <c:pt idx="731">
                  <c:v>184</c:v>
                </c:pt>
                <c:pt idx="732">
                  <c:v>185</c:v>
                </c:pt>
                <c:pt idx="733">
                  <c:v>185</c:v>
                </c:pt>
                <c:pt idx="734">
                  <c:v>188</c:v>
                </c:pt>
                <c:pt idx="735">
                  <c:v>187</c:v>
                </c:pt>
                <c:pt idx="736">
                  <c:v>190</c:v>
                </c:pt>
                <c:pt idx="737">
                  <c:v>186</c:v>
                </c:pt>
                <c:pt idx="738">
                  <c:v>192</c:v>
                </c:pt>
                <c:pt idx="739">
                  <c:v>193</c:v>
                </c:pt>
                <c:pt idx="740">
                  <c:v>196</c:v>
                </c:pt>
                <c:pt idx="741">
                  <c:v>199</c:v>
                </c:pt>
                <c:pt idx="742">
                  <c:v>200</c:v>
                </c:pt>
                <c:pt idx="743">
                  <c:v>197</c:v>
                </c:pt>
                <c:pt idx="744">
                  <c:v>198</c:v>
                </c:pt>
                <c:pt idx="745">
                  <c:v>199</c:v>
                </c:pt>
                <c:pt idx="746">
                  <c:v>194</c:v>
                </c:pt>
                <c:pt idx="747">
                  <c:v>194</c:v>
                </c:pt>
                <c:pt idx="748">
                  <c:v>192</c:v>
                </c:pt>
                <c:pt idx="749">
                  <c:v>196</c:v>
                </c:pt>
                <c:pt idx="750">
                  <c:v>200</c:v>
                </c:pt>
                <c:pt idx="751">
                  <c:v>198</c:v>
                </c:pt>
                <c:pt idx="752">
                  <c:v>201</c:v>
                </c:pt>
                <c:pt idx="753">
                  <c:v>201</c:v>
                </c:pt>
                <c:pt idx="754">
                  <c:v>200</c:v>
                </c:pt>
                <c:pt idx="755">
                  <c:v>203</c:v>
                </c:pt>
                <c:pt idx="756">
                  <c:v>202</c:v>
                </c:pt>
                <c:pt idx="757">
                  <c:v>203</c:v>
                </c:pt>
                <c:pt idx="758">
                  <c:v>206</c:v>
                </c:pt>
                <c:pt idx="759">
                  <c:v>213</c:v>
                </c:pt>
                <c:pt idx="760">
                  <c:v>210</c:v>
                </c:pt>
                <c:pt idx="761">
                  <c:v>210</c:v>
                </c:pt>
                <c:pt idx="762">
                  <c:v>216</c:v>
                </c:pt>
                <c:pt idx="763">
                  <c:v>216</c:v>
                </c:pt>
                <c:pt idx="764">
                  <c:v>218</c:v>
                </c:pt>
                <c:pt idx="765">
                  <c:v>224</c:v>
                </c:pt>
                <c:pt idx="766">
                  <c:v>229</c:v>
                </c:pt>
                <c:pt idx="767">
                  <c:v>223</c:v>
                </c:pt>
                <c:pt idx="768">
                  <c:v>222</c:v>
                </c:pt>
                <c:pt idx="769">
                  <c:v>230</c:v>
                </c:pt>
                <c:pt idx="770">
                  <c:v>229</c:v>
                </c:pt>
                <c:pt idx="771">
                  <c:v>223</c:v>
                </c:pt>
                <c:pt idx="772">
                  <c:v>221</c:v>
                </c:pt>
                <c:pt idx="773">
                  <c:v>220</c:v>
                </c:pt>
                <c:pt idx="774">
                  <c:v>219</c:v>
                </c:pt>
                <c:pt idx="775">
                  <c:v>219</c:v>
                </c:pt>
                <c:pt idx="776">
                  <c:v>214</c:v>
                </c:pt>
                <c:pt idx="777">
                  <c:v>216</c:v>
                </c:pt>
                <c:pt idx="778">
                  <c:v>218</c:v>
                </c:pt>
                <c:pt idx="779">
                  <c:v>220</c:v>
                </c:pt>
                <c:pt idx="780">
                  <c:v>221</c:v>
                </c:pt>
                <c:pt idx="781">
                  <c:v>219</c:v>
                </c:pt>
                <c:pt idx="782">
                  <c:v>217</c:v>
                </c:pt>
                <c:pt idx="783">
                  <c:v>216</c:v>
                </c:pt>
                <c:pt idx="784">
                  <c:v>212</c:v>
                </c:pt>
                <c:pt idx="785">
                  <c:v>213</c:v>
                </c:pt>
                <c:pt idx="786">
                  <c:v>224</c:v>
                </c:pt>
                <c:pt idx="787">
                  <c:v>223</c:v>
                </c:pt>
                <c:pt idx="788">
                  <c:v>218</c:v>
                </c:pt>
                <c:pt idx="789">
                  <c:v>215</c:v>
                </c:pt>
                <c:pt idx="790">
                  <c:v>213</c:v>
                </c:pt>
                <c:pt idx="791">
                  <c:v>212</c:v>
                </c:pt>
                <c:pt idx="792">
                  <c:v>212</c:v>
                </c:pt>
                <c:pt idx="793">
                  <c:v>211</c:v>
                </c:pt>
                <c:pt idx="794">
                  <c:v>212</c:v>
                </c:pt>
                <c:pt idx="795">
                  <c:v>210</c:v>
                </c:pt>
                <c:pt idx="796">
                  <c:v>211</c:v>
                </c:pt>
                <c:pt idx="797">
                  <c:v>213</c:v>
                </c:pt>
                <c:pt idx="798">
                  <c:v>210</c:v>
                </c:pt>
                <c:pt idx="799">
                  <c:v>210</c:v>
                </c:pt>
                <c:pt idx="800">
                  <c:v>212</c:v>
                </c:pt>
                <c:pt idx="801">
                  <c:v>216</c:v>
                </c:pt>
                <c:pt idx="802">
                  <c:v>217</c:v>
                </c:pt>
                <c:pt idx="803">
                  <c:v>223</c:v>
                </c:pt>
                <c:pt idx="804">
                  <c:v>228</c:v>
                </c:pt>
                <c:pt idx="805">
                  <c:v>234</c:v>
                </c:pt>
                <c:pt idx="806">
                  <c:v>236</c:v>
                </c:pt>
                <c:pt idx="807">
                  <c:v>231</c:v>
                </c:pt>
                <c:pt idx="808">
                  <c:v>233</c:v>
                </c:pt>
                <c:pt idx="809">
                  <c:v>233</c:v>
                </c:pt>
                <c:pt idx="810">
                  <c:v>240</c:v>
                </c:pt>
                <c:pt idx="811">
                  <c:v>244</c:v>
                </c:pt>
                <c:pt idx="812">
                  <c:v>250</c:v>
                </c:pt>
                <c:pt idx="813">
                  <c:v>252</c:v>
                </c:pt>
                <c:pt idx="814">
                  <c:v>244</c:v>
                </c:pt>
                <c:pt idx="815">
                  <c:v>228</c:v>
                </c:pt>
                <c:pt idx="816">
                  <c:v>226</c:v>
                </c:pt>
                <c:pt idx="817">
                  <c:v>218</c:v>
                </c:pt>
                <c:pt idx="818">
                  <c:v>220</c:v>
                </c:pt>
                <c:pt idx="819">
                  <c:v>223</c:v>
                </c:pt>
                <c:pt idx="820">
                  <c:v>225</c:v>
                </c:pt>
                <c:pt idx="821">
                  <c:v>225</c:v>
                </c:pt>
                <c:pt idx="822">
                  <c:v>224</c:v>
                </c:pt>
                <c:pt idx="823">
                  <c:v>223</c:v>
                </c:pt>
                <c:pt idx="824">
                  <c:v>221</c:v>
                </c:pt>
                <c:pt idx="825">
                  <c:v>218</c:v>
                </c:pt>
                <c:pt idx="826">
                  <c:v>214</c:v>
                </c:pt>
                <c:pt idx="827">
                  <c:v>223</c:v>
                </c:pt>
                <c:pt idx="828">
                  <c:v>223</c:v>
                </c:pt>
                <c:pt idx="829">
                  <c:v>225</c:v>
                </c:pt>
                <c:pt idx="830">
                  <c:v>229</c:v>
                </c:pt>
                <c:pt idx="831">
                  <c:v>227</c:v>
                </c:pt>
                <c:pt idx="832">
                  <c:v>230</c:v>
                </c:pt>
                <c:pt idx="833">
                  <c:v>226</c:v>
                </c:pt>
                <c:pt idx="834">
                  <c:v>223</c:v>
                </c:pt>
                <c:pt idx="835">
                  <c:v>219</c:v>
                </c:pt>
              </c:numCache>
            </c:numRef>
          </c:val>
        </c:ser>
        <c:marker val="1"/>
        <c:axId val="95798400"/>
        <c:axId val="95799936"/>
      </c:lineChart>
      <c:dateAx>
        <c:axId val="95798400"/>
        <c:scaling>
          <c:orientation val="minMax"/>
        </c:scaling>
        <c:axPos val="b"/>
        <c:numFmt formatCode="[$-409]d\-mmm\-yy;@" sourceLinked="0"/>
        <c:tickLblPos val="nextTo"/>
        <c:crossAx val="95799936"/>
        <c:crosses val="autoZero"/>
        <c:auto val="1"/>
        <c:lblOffset val="100"/>
        <c:baseTimeUnit val="days"/>
      </c:dateAx>
      <c:valAx>
        <c:axId val="95799936"/>
        <c:scaling>
          <c:orientation val="minMax"/>
        </c:scaling>
        <c:axPos val="l"/>
        <c:majorGridlines/>
        <c:numFmt formatCode="#,##0" sourceLinked="1"/>
        <c:tickLblPos val="nextTo"/>
        <c:crossAx val="95798400"/>
        <c:crosses val="autoZero"/>
        <c:crossBetween val="between"/>
      </c:valAx>
    </c:plotArea>
    <c:plotVisOnly val="1"/>
    <c:dispBlanksAs val="gap"/>
  </c:chart>
  <c:printSettings>
    <c:headerFooter/>
    <c:pageMargins b="0.78740157499999996" l="0.511811024" r="0.511811024" t="0.78740157499999996" header="0.31496062000000358" footer="0.31496062000000358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20</xdr:row>
      <xdr:rowOff>57150</xdr:rowOff>
    </xdr:from>
    <xdr:to>
      <xdr:col>10</xdr:col>
      <xdr:colOff>323850</xdr:colOff>
      <xdr:row>22</xdr:row>
      <xdr:rowOff>57150</xdr:rowOff>
    </xdr:to>
    <xdr:cxnSp macro="">
      <xdr:nvCxnSpPr>
        <xdr:cNvPr id="12683" name="AutoShape 1"/>
        <xdr:cNvCxnSpPr>
          <a:cxnSpLocks noChangeShapeType="1"/>
        </xdr:cNvCxnSpPr>
      </xdr:nvCxnSpPr>
      <xdr:spPr bwMode="auto">
        <a:xfrm>
          <a:off x="8115300" y="2638425"/>
          <a:ext cx="9525" cy="3048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 editAs="oneCell">
    <xdr:from>
      <xdr:col>0</xdr:col>
      <xdr:colOff>0</xdr:colOff>
      <xdr:row>51</xdr:row>
      <xdr:rowOff>0</xdr:rowOff>
    </xdr:from>
    <xdr:to>
      <xdr:col>5</xdr:col>
      <xdr:colOff>190500</xdr:colOff>
      <xdr:row>62</xdr:row>
      <xdr:rowOff>38100</xdr:rowOff>
    </xdr:to>
    <xdr:pic>
      <xdr:nvPicPr>
        <xdr:cNvPr id="1268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53275"/>
          <a:ext cx="5067300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7</xdr:col>
      <xdr:colOff>609600</xdr:colOff>
      <xdr:row>74</xdr:row>
      <xdr:rowOff>85725</xdr:rowOff>
    </xdr:to>
    <xdr:pic>
      <xdr:nvPicPr>
        <xdr:cNvPr id="1268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8982075"/>
          <a:ext cx="6296025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75</xdr:row>
      <xdr:rowOff>57150</xdr:rowOff>
    </xdr:from>
    <xdr:to>
      <xdr:col>5</xdr:col>
      <xdr:colOff>561975</xdr:colOff>
      <xdr:row>86</xdr:row>
      <xdr:rowOff>95250</xdr:rowOff>
    </xdr:to>
    <xdr:pic>
      <xdr:nvPicPr>
        <xdr:cNvPr id="12686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625" y="10868025"/>
          <a:ext cx="53911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87</xdr:row>
      <xdr:rowOff>0</xdr:rowOff>
    </xdr:from>
    <xdr:to>
      <xdr:col>5</xdr:col>
      <xdr:colOff>209550</xdr:colOff>
      <xdr:row>97</xdr:row>
      <xdr:rowOff>95250</xdr:rowOff>
    </xdr:to>
    <xdr:pic>
      <xdr:nvPicPr>
        <xdr:cNvPr id="1268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12725400"/>
          <a:ext cx="5010150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98</xdr:row>
      <xdr:rowOff>47625</xdr:rowOff>
    </xdr:from>
    <xdr:to>
      <xdr:col>5</xdr:col>
      <xdr:colOff>133350</xdr:colOff>
      <xdr:row>109</xdr:row>
      <xdr:rowOff>0</xdr:rowOff>
    </xdr:to>
    <xdr:pic>
      <xdr:nvPicPr>
        <xdr:cNvPr id="12688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33350" y="14554200"/>
          <a:ext cx="4876800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8</xdr:row>
      <xdr:rowOff>19050</xdr:rowOff>
    </xdr:from>
    <xdr:to>
      <xdr:col>10</xdr:col>
      <xdr:colOff>381000</xdr:colOff>
      <xdr:row>25</xdr:row>
      <xdr:rowOff>9525</xdr:rowOff>
    </xdr:to>
    <xdr:graphicFrame macro="">
      <xdr:nvGraphicFramePr>
        <xdr:cNvPr id="2253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238125</xdr:colOff>
      <xdr:row>13</xdr:row>
      <xdr:rowOff>133349</xdr:rowOff>
    </xdr:from>
    <xdr:to>
      <xdr:col>9</xdr:col>
      <xdr:colOff>57150</xdr:colOff>
      <xdr:row>20</xdr:row>
      <xdr:rowOff>0</xdr:rowOff>
    </xdr:to>
    <xdr:sp macro="" textlink="">
      <xdr:nvSpPr>
        <xdr:cNvPr id="4" name="Retângulo 3"/>
        <xdr:cNvSpPr/>
      </xdr:nvSpPr>
      <xdr:spPr>
        <a:xfrm>
          <a:off x="4895850" y="2257424"/>
          <a:ext cx="1038225" cy="100012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152400</xdr:rowOff>
    </xdr:from>
    <xdr:to>
      <xdr:col>1</xdr:col>
      <xdr:colOff>590550</xdr:colOff>
      <xdr:row>12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638175"/>
          <a:ext cx="2181225" cy="13049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WINDOWS/TEMP/APPOR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WINDOWS/TEMP/RESERV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 février"/>
      <sheetName val="Plan janv"/>
      <sheetName val="Plan déc"/>
      <sheetName val="Plan oct"/>
      <sheetName val="Plan sept"/>
      <sheetName val="Plan août"/>
      <sheetName val="conciliation"/>
      <sheetName val="1997-98"/>
      <sheetName val="apports"/>
      <sheetName val="Prévisions"/>
      <sheetName val="Graphiques"/>
      <sheetName val="volume moyen"/>
      <sheetName val="printem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D1" t="str">
            <v>{FOR aa1,7,9,1,sub1}</v>
          </cell>
        </row>
        <row r="151">
          <cell r="H151">
            <v>131.57</v>
          </cell>
          <cell r="I151">
            <v>201.82060975609707</v>
          </cell>
        </row>
        <row r="152">
          <cell r="H152">
            <v>125.36</v>
          </cell>
          <cell r="I152">
            <v>129.61390243902403</v>
          </cell>
        </row>
        <row r="153">
          <cell r="H153">
            <v>86.63</v>
          </cell>
          <cell r="I153">
            <v>96.163536585365918</v>
          </cell>
        </row>
        <row r="154">
          <cell r="H154">
            <v>208.95</v>
          </cell>
          <cell r="I154">
            <v>96.111341463414618</v>
          </cell>
        </row>
        <row r="155">
          <cell r="H155">
            <v>163.54</v>
          </cell>
          <cell r="I155">
            <v>124.08626506024099</v>
          </cell>
        </row>
        <row r="156">
          <cell r="H156">
            <v>214.04</v>
          </cell>
          <cell r="I156">
            <v>151.61819277108435</v>
          </cell>
        </row>
        <row r="157">
          <cell r="H157">
            <v>109.81</v>
          </cell>
          <cell r="I157">
            <v>201.82060975609707</v>
          </cell>
        </row>
        <row r="158">
          <cell r="H158">
            <v>86.7</v>
          </cell>
          <cell r="I158">
            <v>129.61390243902403</v>
          </cell>
        </row>
        <row r="159">
          <cell r="H159">
            <v>59.83</v>
          </cell>
          <cell r="I159">
            <v>96.163536585365918</v>
          </cell>
        </row>
        <row r="160">
          <cell r="H160">
            <v>46.17</v>
          </cell>
          <cell r="I160">
            <v>96.111341463414618</v>
          </cell>
        </row>
        <row r="161">
          <cell r="H161">
            <v>442.67</v>
          </cell>
          <cell r="I161">
            <v>124.08626506024099</v>
          </cell>
        </row>
        <row r="162">
          <cell r="H162">
            <v>265.43</v>
          </cell>
          <cell r="I162">
            <v>151.61819277108435</v>
          </cell>
        </row>
        <row r="163">
          <cell r="H163">
            <v>185.28</v>
          </cell>
        </row>
        <row r="164">
          <cell r="H164">
            <v>92.83</v>
          </cell>
        </row>
        <row r="165">
          <cell r="H165">
            <v>81.680000000000007</v>
          </cell>
        </row>
        <row r="166">
          <cell r="H166">
            <v>88.07</v>
          </cell>
        </row>
        <row r="167">
          <cell r="H167">
            <v>220.48</v>
          </cell>
        </row>
        <row r="168">
          <cell r="H168">
            <v>265.43</v>
          </cell>
        </row>
        <row r="169">
          <cell r="H169">
            <v>185.28</v>
          </cell>
        </row>
        <row r="170">
          <cell r="H170">
            <v>92.83</v>
          </cell>
        </row>
        <row r="171">
          <cell r="H171">
            <v>81.680000000000007</v>
          </cell>
        </row>
        <row r="172">
          <cell r="H172">
            <v>88.07</v>
          </cell>
        </row>
        <row r="173">
          <cell r="H173">
            <v>220.48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es Cèdr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eceita.fazenda.gov.br/Aliquotas/ContribPj.htm" TargetMode="External"/><Relationship Id="rId13" Type="http://schemas.openxmlformats.org/officeDocument/2006/relationships/hyperlink" Target="http://www.bndes.gov.br/SiteBNDES/bndes/bndes_pt/Institucional/Apoio_Financeiro/Produtos/FINEM/energia_eletrica_geracao.html" TargetMode="External"/><Relationship Id="rId3" Type="http://schemas.openxmlformats.org/officeDocument/2006/relationships/hyperlink" Target="http://pages.stern.nyu.edu/~adamodar/" TargetMode="External"/><Relationship Id="rId7" Type="http://schemas.openxmlformats.org/officeDocument/2006/relationships/hyperlink" Target="http://cdm.unfccc.int/Reference/Guidclarif/reg/reg_guid03.pdf" TargetMode="External"/><Relationship Id="rId12" Type="http://schemas.openxmlformats.org/officeDocument/2006/relationships/hyperlink" Target="http://www.bndes.gov.br/SiteBNDES/bndes/bndes_pt/Institucional/Apoio_Financeiro/Produtos/FINEM/energia_eletrica_geracao.html" TargetMode="External"/><Relationship Id="rId2" Type="http://schemas.openxmlformats.org/officeDocument/2006/relationships/hyperlink" Target="http://www.ipeadata.gov.br/" TargetMode="External"/><Relationship Id="rId1" Type="http://schemas.openxmlformats.org/officeDocument/2006/relationships/hyperlink" Target="http://pages.stern.nyu.edu/~adamodar/" TargetMode="External"/><Relationship Id="rId6" Type="http://schemas.openxmlformats.org/officeDocument/2006/relationships/hyperlink" Target="http://www.federalreserve.gov/econresdata/researchdata.htm" TargetMode="External"/><Relationship Id="rId11" Type="http://schemas.openxmlformats.org/officeDocument/2006/relationships/hyperlink" Target="http://www.bndes.gov.br/SiteBNDES/bndes/bndes_pt/Institucional/Apoio_Financeiro/Produtos/FINEM/energia_eletrica_geracao.html" TargetMode="External"/><Relationship Id="rId5" Type="http://schemas.openxmlformats.org/officeDocument/2006/relationships/hyperlink" Target="http://www.bcb.gov.br/pec/metas/InflationTargetingTable.pdf" TargetMode="External"/><Relationship Id="rId10" Type="http://schemas.openxmlformats.org/officeDocument/2006/relationships/hyperlink" Target="http://www.receita.fazenda.gov.br/Aliquotas/ContribPj.htm" TargetMode="External"/><Relationship Id="rId4" Type="http://schemas.openxmlformats.org/officeDocument/2006/relationships/hyperlink" Target="http://pages.stern.nyu.edu/~adamodar/" TargetMode="External"/><Relationship Id="rId9" Type="http://schemas.openxmlformats.org/officeDocument/2006/relationships/hyperlink" Target="http://www.bndes.gov.br/SiteBNDES/bndes/bndes_pt/Institucional/Apoio_Financeiro/Custos_Financeiros/Taxa_de_Juros_de_Longo_Prazo_TJLP/index.html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economatica.com.br/portugues/index_fla.htm" TargetMode="External"/><Relationship Id="rId1" Type="http://schemas.openxmlformats.org/officeDocument/2006/relationships/hyperlink" Target="http://www.blanksys.com.br/Area.asp?Area=3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bndes.gov.br/SiteBNDES/bndes/bndes_pt/Institucional/Apoio_Financeiro/Custos_Financeiros/Taxa_de_Juros_de_Longo_Prazo_TJLP/index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pages.stern.nyu.edu/~adamodar/" TargetMode="Externa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ipeadata.gov.b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7"/>
  <sheetViews>
    <sheetView showGridLines="0" tabSelected="1" workbookViewId="0">
      <selection activeCell="C25" sqref="C25"/>
    </sheetView>
  </sheetViews>
  <sheetFormatPr defaultRowHeight="11.25"/>
  <cols>
    <col min="1" max="1" width="1.140625" style="3" customWidth="1"/>
    <col min="2" max="2" width="34.5703125" style="3" customWidth="1"/>
    <col min="3" max="3" width="10.7109375" style="3" customWidth="1"/>
    <col min="4" max="4" width="2.42578125" style="3" customWidth="1"/>
    <col min="5" max="5" width="33.28515625" style="3" customWidth="1"/>
    <col min="6" max="6" width="7.5703125" style="3" customWidth="1"/>
    <col min="7" max="7" width="35.42578125" style="3" bestFit="1" customWidth="1"/>
    <col min="8" max="8" width="33" style="3" customWidth="1"/>
    <col min="9" max="9" width="3.7109375" style="3" customWidth="1"/>
    <col min="10" max="16384" width="9.140625" style="3"/>
  </cols>
  <sheetData>
    <row r="1" spans="1:19" ht="15.75">
      <c r="B1" s="162" t="s">
        <v>170</v>
      </c>
      <c r="C1" s="15"/>
      <c r="E1" s="110" t="s">
        <v>89</v>
      </c>
      <c r="F1" s="110"/>
    </row>
    <row r="3" spans="1:19" s="4" customFormat="1" ht="12" customHeight="1">
      <c r="A3" s="127"/>
      <c r="B3" s="269" t="s">
        <v>165</v>
      </c>
      <c r="C3" s="269"/>
      <c r="D3" s="129"/>
      <c r="E3" s="130" t="s">
        <v>74</v>
      </c>
      <c r="F3" s="130"/>
      <c r="G3" s="130" t="s">
        <v>75</v>
      </c>
      <c r="H3" s="130" t="s">
        <v>3</v>
      </c>
      <c r="K3" s="6"/>
      <c r="L3" s="7"/>
      <c r="Q3" s="5"/>
      <c r="R3" s="5"/>
    </row>
    <row r="4" spans="1:19" s="4" customFormat="1" ht="12.75" customHeight="1">
      <c r="A4" s="127"/>
      <c r="B4" s="127" t="s">
        <v>138</v>
      </c>
      <c r="C4" s="131">
        <f>TJLP!D2</f>
        <v>6.2674999999999995E-2</v>
      </c>
      <c r="D4" s="129"/>
      <c r="E4" s="189" t="s">
        <v>105</v>
      </c>
      <c r="F4" s="127"/>
      <c r="G4" s="188" t="s">
        <v>0</v>
      </c>
      <c r="H4" s="89" t="s">
        <v>163</v>
      </c>
      <c r="I4" s="3"/>
      <c r="J4" s="3"/>
      <c r="K4" s="8"/>
      <c r="L4" s="5"/>
      <c r="Q4" s="5"/>
      <c r="R4" s="5"/>
    </row>
    <row r="5" spans="1:19" s="4" customFormat="1" ht="12.75" customHeight="1">
      <c r="A5" s="127"/>
      <c r="B5" s="127" t="s">
        <v>155</v>
      </c>
      <c r="C5" s="131">
        <v>8.9999999999999993E-3</v>
      </c>
      <c r="D5" s="129"/>
      <c r="E5" s="189" t="s">
        <v>137</v>
      </c>
      <c r="F5" s="127"/>
      <c r="G5" s="188" t="s">
        <v>0</v>
      </c>
      <c r="H5" s="65" t="s">
        <v>210</v>
      </c>
      <c r="I5" s="3"/>
      <c r="J5" s="3"/>
      <c r="K5" s="8"/>
      <c r="L5" s="5"/>
      <c r="Q5" s="5"/>
      <c r="R5" s="5"/>
    </row>
    <row r="6" spans="1:19" s="4" customFormat="1" ht="12.75" customHeight="1">
      <c r="A6" s="127"/>
      <c r="B6" s="127" t="s">
        <v>156</v>
      </c>
      <c r="C6" s="131">
        <v>2.0899999999999998E-2</v>
      </c>
      <c r="D6" s="132"/>
      <c r="E6" s="189" t="s">
        <v>136</v>
      </c>
      <c r="F6" s="127"/>
      <c r="G6" s="188" t="s">
        <v>0</v>
      </c>
      <c r="H6" s="65" t="s">
        <v>210</v>
      </c>
      <c r="K6" s="8"/>
      <c r="L6" s="5"/>
      <c r="Q6" s="5"/>
      <c r="R6" s="5"/>
    </row>
    <row r="7" spans="1:19" s="229" customFormat="1" ht="12.75" customHeight="1">
      <c r="A7" s="224"/>
      <c r="B7" s="224" t="s">
        <v>211</v>
      </c>
      <c r="C7" s="225">
        <v>5.0000000000000001E-3</v>
      </c>
      <c r="D7" s="226"/>
      <c r="E7" s="227"/>
      <c r="F7" s="224"/>
      <c r="G7" s="228" t="s">
        <v>0</v>
      </c>
      <c r="H7" s="163" t="s">
        <v>210</v>
      </c>
      <c r="K7" s="230"/>
      <c r="L7" s="231"/>
      <c r="Q7" s="231"/>
      <c r="R7" s="231"/>
    </row>
    <row r="8" spans="1:19" s="4" customFormat="1" ht="12.75" customHeight="1">
      <c r="A8" s="127"/>
      <c r="B8" s="129" t="s">
        <v>1</v>
      </c>
      <c r="C8" s="134">
        <f>SUM(C4:C7)</f>
        <v>9.7574999999999995E-2</v>
      </c>
      <c r="D8" s="129"/>
      <c r="E8" s="189" t="s">
        <v>139</v>
      </c>
      <c r="F8" s="127"/>
      <c r="G8" s="189"/>
      <c r="H8" s="127"/>
      <c r="K8" s="9"/>
      <c r="L8" s="5"/>
      <c r="Q8" s="5"/>
      <c r="R8" s="5"/>
      <c r="S8" s="10"/>
    </row>
    <row r="9" spans="1:19" s="4" customFormat="1" ht="24">
      <c r="A9" s="127"/>
      <c r="B9" s="190" t="s">
        <v>82</v>
      </c>
      <c r="C9" s="195">
        <v>0.34</v>
      </c>
      <c r="D9" s="129"/>
      <c r="E9" s="238" t="s">
        <v>212</v>
      </c>
      <c r="F9" s="139"/>
      <c r="G9" s="190" t="s">
        <v>169</v>
      </c>
      <c r="H9" s="196" t="s">
        <v>190</v>
      </c>
      <c r="K9" s="11"/>
      <c r="L9" s="5"/>
      <c r="M9" s="65" t="s">
        <v>190</v>
      </c>
      <c r="Q9" s="5"/>
      <c r="R9" s="5"/>
    </row>
    <row r="10" spans="1:19" s="4" customFormat="1" ht="12.75" customHeight="1">
      <c r="A10" s="127"/>
      <c r="B10" s="129" t="s">
        <v>168</v>
      </c>
      <c r="C10" s="135">
        <f>C8*(1-C9)</f>
        <v>6.4399499999999985E-2</v>
      </c>
      <c r="D10" s="129"/>
      <c r="E10" s="189" t="s">
        <v>140</v>
      </c>
      <c r="F10" s="127"/>
      <c r="G10" s="189"/>
      <c r="H10" s="127"/>
      <c r="K10" s="12"/>
      <c r="L10" s="5"/>
      <c r="M10" s="7"/>
      <c r="N10" s="7"/>
      <c r="O10" s="5"/>
      <c r="P10" s="13"/>
      <c r="Q10" s="5"/>
      <c r="R10" s="5"/>
    </row>
    <row r="11" spans="1:19" s="4" customFormat="1" ht="12.75" customHeight="1">
      <c r="A11" s="127"/>
      <c r="B11" s="129" t="s">
        <v>191</v>
      </c>
      <c r="C11" s="135">
        <v>4.4999999999999998E-2</v>
      </c>
      <c r="D11" s="129"/>
      <c r="E11" s="189" t="s">
        <v>157</v>
      </c>
      <c r="F11" s="127"/>
      <c r="G11" s="189" t="s">
        <v>164</v>
      </c>
      <c r="H11" s="65" t="s">
        <v>122</v>
      </c>
      <c r="K11" s="12"/>
      <c r="L11" s="5"/>
      <c r="M11" s="7"/>
      <c r="N11" s="7"/>
      <c r="O11" s="5"/>
      <c r="P11" s="13"/>
      <c r="Q11" s="5"/>
      <c r="R11" s="5"/>
    </row>
    <row r="12" spans="1:19" s="4" customFormat="1" ht="12.75" customHeight="1">
      <c r="A12" s="127"/>
      <c r="B12" s="139" t="s">
        <v>91</v>
      </c>
      <c r="C12" s="140">
        <f>(1+C10)/(1+C11)-1</f>
        <v>1.856411483253595E-2</v>
      </c>
      <c r="D12" s="129"/>
      <c r="E12" s="190" t="s">
        <v>141</v>
      </c>
      <c r="F12" s="139"/>
      <c r="G12" s="190"/>
      <c r="H12" s="139"/>
      <c r="K12" s="12"/>
      <c r="L12" s="5"/>
      <c r="M12" s="7"/>
      <c r="N12" s="7"/>
      <c r="O12" s="5"/>
      <c r="P12" s="13"/>
      <c r="Q12" s="5"/>
      <c r="R12" s="5"/>
    </row>
    <row r="13" spans="1:19" s="4" customFormat="1" ht="12.75" customHeight="1">
      <c r="A13" s="127"/>
      <c r="B13" s="127"/>
      <c r="C13" s="131"/>
      <c r="D13" s="129"/>
      <c r="E13" s="189"/>
      <c r="F13" s="127"/>
      <c r="G13" s="189"/>
      <c r="H13" s="127"/>
      <c r="K13" s="5"/>
      <c r="L13" s="5"/>
      <c r="M13" s="5"/>
      <c r="N13" s="5"/>
      <c r="O13" s="7"/>
      <c r="P13" s="14"/>
      <c r="Q13" s="5"/>
      <c r="R13" s="5"/>
    </row>
    <row r="14" spans="1:19" s="4" customFormat="1" ht="12.75" customHeight="1">
      <c r="A14" s="127"/>
      <c r="B14" s="128" t="s">
        <v>189</v>
      </c>
      <c r="C14" s="136"/>
      <c r="D14" s="129"/>
      <c r="E14" s="191" t="s">
        <v>74</v>
      </c>
      <c r="F14" s="130"/>
      <c r="G14" s="191" t="s">
        <v>75</v>
      </c>
      <c r="H14" s="130" t="s">
        <v>3</v>
      </c>
      <c r="K14" s="5"/>
      <c r="L14" s="5"/>
      <c r="M14" s="5"/>
      <c r="N14" s="5"/>
      <c r="O14" s="7"/>
      <c r="P14" s="14"/>
      <c r="Q14" s="5"/>
      <c r="R14" s="5"/>
    </row>
    <row r="15" spans="1:19" s="4" customFormat="1" ht="12.75" customHeight="1">
      <c r="A15" s="127"/>
      <c r="B15" s="127" t="s">
        <v>79</v>
      </c>
      <c r="C15" s="137">
        <f>T.Notes!G4/100</f>
        <v>4.237609561752987E-2</v>
      </c>
      <c r="D15" s="129"/>
      <c r="E15" s="189" t="s">
        <v>166</v>
      </c>
      <c r="F15" s="127"/>
      <c r="G15" s="189" t="s">
        <v>83</v>
      </c>
      <c r="H15" s="133" t="s">
        <v>4</v>
      </c>
      <c r="K15" s="5"/>
      <c r="L15" s="5"/>
      <c r="M15" s="5"/>
      <c r="N15" s="5"/>
      <c r="O15" s="7"/>
      <c r="P15" s="14"/>
      <c r="Q15" s="5"/>
      <c r="R15" s="5"/>
    </row>
    <row r="16" spans="1:19" s="4" customFormat="1" ht="12.75" customHeight="1">
      <c r="A16" s="127"/>
      <c r="B16" s="127" t="s">
        <v>192</v>
      </c>
      <c r="C16" s="137">
        <f>T.Notes!B4/100-T.Notes!L4/100</f>
        <v>2.1709883576803878E-2</v>
      </c>
      <c r="D16" s="129"/>
      <c r="E16" s="189" t="s">
        <v>167</v>
      </c>
      <c r="F16" s="127"/>
      <c r="G16" s="189" t="s">
        <v>147</v>
      </c>
      <c r="H16" s="89" t="s">
        <v>148</v>
      </c>
      <c r="K16" s="5"/>
      <c r="L16" s="5"/>
      <c r="M16" s="5"/>
      <c r="N16" s="5"/>
      <c r="O16" s="7"/>
      <c r="P16" s="14"/>
      <c r="Q16" s="5"/>
      <c r="R16" s="5"/>
    </row>
    <row r="17" spans="1:18" s="4" customFormat="1" ht="12.75" customHeight="1">
      <c r="A17" s="127"/>
      <c r="B17" s="129" t="s">
        <v>80</v>
      </c>
      <c r="C17" s="137">
        <f>'Returns by year'!G92</f>
        <v>6.0331634862017237E-2</v>
      </c>
      <c r="D17" s="129"/>
      <c r="E17" s="189" t="s">
        <v>106</v>
      </c>
      <c r="F17" s="127"/>
      <c r="G17" s="189" t="s">
        <v>83</v>
      </c>
      <c r="H17" s="133" t="s">
        <v>4</v>
      </c>
      <c r="K17" s="5"/>
      <c r="L17" s="5"/>
      <c r="M17" s="5"/>
      <c r="N17" s="5"/>
      <c r="O17" s="7"/>
      <c r="P17" s="14"/>
      <c r="Q17" s="5"/>
      <c r="R17" s="5"/>
    </row>
    <row r="18" spans="1:18" s="4" customFormat="1" ht="12.75" customHeight="1">
      <c r="A18" s="127"/>
      <c r="B18" s="129" t="s">
        <v>81</v>
      </c>
      <c r="C18" s="131">
        <f>'EMBI+'!C3/10000</f>
        <v>2.3669212022745738E-2</v>
      </c>
      <c r="D18" s="129"/>
      <c r="E18" s="189" t="s">
        <v>107</v>
      </c>
      <c r="F18" s="127"/>
      <c r="G18" s="189" t="s">
        <v>71</v>
      </c>
      <c r="H18" s="65" t="s">
        <v>185</v>
      </c>
    </row>
    <row r="19" spans="1:18" s="4" customFormat="1" ht="24">
      <c r="A19" s="127"/>
      <c r="B19" s="190" t="s">
        <v>213</v>
      </c>
      <c r="C19" s="197">
        <f>'Beta US'!G10</f>
        <v>1.411431587875946</v>
      </c>
      <c r="D19" s="198"/>
      <c r="E19" s="192" t="s">
        <v>154</v>
      </c>
      <c r="F19" s="190"/>
      <c r="G19" s="190" t="s">
        <v>83</v>
      </c>
      <c r="H19" s="207" t="s">
        <v>4</v>
      </c>
    </row>
    <row r="20" spans="1:18" s="4" customFormat="1" ht="12.75" customHeight="1">
      <c r="A20" s="127"/>
      <c r="B20" s="139" t="s">
        <v>90</v>
      </c>
      <c r="C20" s="145">
        <f>((1+(C15+(C19*C17)+C18))/(1+C16))-1</f>
        <v>0.12673793347540485</v>
      </c>
      <c r="D20" s="129"/>
      <c r="E20" s="139" t="s">
        <v>218</v>
      </c>
      <c r="F20" s="139"/>
      <c r="G20" s="190"/>
      <c r="H20" s="146"/>
      <c r="K20" s="5"/>
      <c r="L20" s="5"/>
      <c r="M20" s="5"/>
      <c r="N20" s="5"/>
      <c r="O20" s="7"/>
      <c r="P20" s="14"/>
      <c r="Q20" s="5"/>
      <c r="R20" s="5"/>
    </row>
    <row r="21" spans="1:18" s="4" customFormat="1" ht="12.75" customHeight="1">
      <c r="A21" s="127"/>
      <c r="B21" s="127"/>
      <c r="C21" s="137"/>
      <c r="D21" s="129"/>
      <c r="E21" s="202"/>
      <c r="F21" s="203"/>
      <c r="G21" s="206"/>
      <c r="H21" s="200"/>
      <c r="K21" s="5"/>
      <c r="L21" s="5"/>
      <c r="M21" s="5"/>
      <c r="N21" s="5"/>
      <c r="O21" s="7"/>
      <c r="P21" s="14"/>
      <c r="Q21" s="5"/>
      <c r="R21" s="5"/>
    </row>
    <row r="22" spans="1:18" s="4" customFormat="1" ht="12.75" customHeight="1">
      <c r="A22" s="127"/>
      <c r="B22" s="128" t="s">
        <v>2</v>
      </c>
      <c r="C22" s="136"/>
      <c r="D22" s="135"/>
      <c r="E22" s="204"/>
      <c r="F22" s="204"/>
      <c r="G22" s="205"/>
      <c r="H22" s="199"/>
    </row>
    <row r="23" spans="1:18" s="4" customFormat="1" ht="24">
      <c r="A23" s="127"/>
      <c r="B23" s="276" t="s">
        <v>159</v>
      </c>
      <c r="C23" s="135">
        <v>0.5</v>
      </c>
      <c r="D23" s="138"/>
      <c r="E23" s="193" t="s">
        <v>182</v>
      </c>
      <c r="F23" s="135"/>
      <c r="G23" s="194" t="s">
        <v>183</v>
      </c>
      <c r="H23" s="163" t="s">
        <v>184</v>
      </c>
    </row>
    <row r="24" spans="1:18" s="4" customFormat="1" ht="12.75" customHeight="1" thickBot="1">
      <c r="A24" s="127"/>
      <c r="B24" s="139" t="s">
        <v>160</v>
      </c>
      <c r="C24" s="140">
        <f>1-C23</f>
        <v>0.5</v>
      </c>
      <c r="D24" s="129"/>
      <c r="E24" s="139"/>
      <c r="F24" s="139"/>
      <c r="G24" s="148"/>
      <c r="H24" s="148"/>
      <c r="K24" s="5"/>
      <c r="L24" s="5"/>
      <c r="M24" s="5"/>
      <c r="N24" s="5"/>
      <c r="O24" s="7"/>
      <c r="P24" s="14"/>
      <c r="Q24" s="5"/>
      <c r="R24" s="5"/>
    </row>
    <row r="25" spans="1:18" ht="12.75" thickBot="1">
      <c r="A25" s="115"/>
      <c r="B25" s="164" t="s">
        <v>92</v>
      </c>
      <c r="C25" s="165">
        <f>(C23*C12)+(C24*C20)</f>
        <v>7.26510241539704E-2</v>
      </c>
      <c r="D25" s="115"/>
      <c r="E25" s="139" t="s">
        <v>93</v>
      </c>
      <c r="F25" s="139"/>
      <c r="G25" s="147"/>
      <c r="H25" s="147"/>
    </row>
    <row r="26" spans="1:18" ht="12">
      <c r="A26" s="115"/>
      <c r="B26" s="142"/>
      <c r="C26" s="143"/>
      <c r="D26" s="142"/>
      <c r="E26" s="142"/>
      <c r="F26" s="142"/>
      <c r="G26" s="115"/>
      <c r="H26" s="115"/>
    </row>
    <row r="27" spans="1:18" ht="12.75" customHeight="1">
      <c r="A27" s="115"/>
      <c r="C27" s="141"/>
      <c r="D27" s="114"/>
      <c r="G27" s="115"/>
    </row>
    <row r="28" spans="1:18" ht="12">
      <c r="A28" s="115"/>
      <c r="C28" s="115"/>
      <c r="D28" s="114"/>
      <c r="E28" s="201"/>
      <c r="G28" s="115"/>
    </row>
    <row r="29" spans="1:18" ht="12">
      <c r="A29" s="127"/>
      <c r="C29" s="115"/>
      <c r="D29" s="113"/>
      <c r="G29" s="115"/>
      <c r="H29" s="4"/>
    </row>
    <row r="30" spans="1:18" ht="12">
      <c r="A30" s="127"/>
      <c r="C30" s="115"/>
      <c r="D30" s="114"/>
      <c r="G30" s="115"/>
      <c r="H30" s="4"/>
    </row>
    <row r="31" spans="1:18" ht="12">
      <c r="A31" s="115"/>
      <c r="C31" s="115"/>
      <c r="D31" s="114"/>
      <c r="G31" s="115"/>
    </row>
    <row r="32" spans="1:18" ht="12">
      <c r="A32" s="115"/>
      <c r="B32" s="115"/>
      <c r="C32" s="115"/>
      <c r="D32" s="115"/>
      <c r="E32" s="115"/>
      <c r="F32" s="115"/>
      <c r="G32" s="115"/>
      <c r="H32" s="115"/>
    </row>
    <row r="33" spans="1:8" ht="12">
      <c r="A33" s="115"/>
      <c r="D33" s="115"/>
      <c r="E33" s="115"/>
      <c r="F33" s="115"/>
      <c r="G33" s="115"/>
      <c r="H33" s="115"/>
    </row>
    <row r="34" spans="1:8" ht="12">
      <c r="D34" s="115"/>
      <c r="E34" s="115"/>
      <c r="F34" s="115"/>
    </row>
    <row r="35" spans="1:8" ht="12.75">
      <c r="B35" s="2"/>
    </row>
    <row r="36" spans="1:8">
      <c r="B36" s="116"/>
      <c r="C36" s="116"/>
      <c r="D36" s="116"/>
      <c r="E36" s="116"/>
      <c r="F36" s="116"/>
    </row>
    <row r="37" spans="1:8" ht="15">
      <c r="B37" s="117"/>
      <c r="C37" s="119"/>
      <c r="D37" s="118"/>
      <c r="E37" s="116"/>
      <c r="F37" s="116"/>
    </row>
  </sheetData>
  <mergeCells count="1">
    <mergeCell ref="B3:C3"/>
  </mergeCells>
  <phoneticPr fontId="6" type="noConversion"/>
  <dataValidations count="1">
    <dataValidation type="list" allowBlank="1" showInputMessage="1" showErrorMessage="1" sqref="C9">
      <formula1>"34%,0%"</formula1>
    </dataValidation>
  </dataValidations>
  <hyperlinks>
    <hyperlink ref="H17" r:id="rId1"/>
    <hyperlink ref="H18" r:id="rId2"/>
    <hyperlink ref="H19" r:id="rId3"/>
    <hyperlink ref="H15" r:id="rId4"/>
    <hyperlink ref="H11" r:id="rId5"/>
    <hyperlink ref="H16" r:id="rId6"/>
    <hyperlink ref="H23" r:id="rId7"/>
    <hyperlink ref="M9" r:id="rId8"/>
    <hyperlink ref="H4" r:id="rId9"/>
    <hyperlink ref="H9" r:id="rId10"/>
    <hyperlink ref="H6" r:id="rId11"/>
    <hyperlink ref="H7" r:id="rId12"/>
    <hyperlink ref="H5" r:id="rId13"/>
  </hyperlinks>
  <pageMargins left="0.78740157499999996" right="0.78740157499999996" top="0.984251969" bottom="0.984251969" header="0.5" footer="0.5"/>
  <pageSetup orientation="portrait" r:id="rId14"/>
  <headerFooter alignWithMargins="0"/>
  <ignoredErrors>
    <ignoredError sqref="C24 C21:C2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BA78"/>
  <sheetViews>
    <sheetView showGridLines="0" topLeftCell="A4" zoomScale="80" workbookViewId="0">
      <pane xSplit="2" ySplit="4" topLeftCell="C8" activePane="bottomRight" state="frozen"/>
      <selection activeCell="A4" sqref="A4"/>
      <selection pane="topRight" activeCell="C4" sqref="C4"/>
      <selection pane="bottomLeft" activeCell="A8" sqref="A8"/>
      <selection pane="bottomRight" activeCell="H44" sqref="H44"/>
    </sheetView>
  </sheetViews>
  <sheetFormatPr defaultColWidth="9.28515625" defaultRowHeight="12.75" outlineLevelRow="1"/>
  <cols>
    <col min="1" max="1" width="26.28515625" style="2" customWidth="1"/>
    <col min="2" max="2" width="9.140625" style="2" customWidth="1"/>
    <col min="3" max="3" width="10.7109375" style="2" customWidth="1"/>
    <col min="4" max="4" width="14.28515625" style="2" customWidth="1"/>
    <col min="5" max="5" width="12.7109375" style="2" customWidth="1"/>
    <col min="6" max="6" width="12.140625" style="2" bestFit="1" customWidth="1"/>
    <col min="7" max="7" width="13.140625" style="2" hidden="1" customWidth="1"/>
    <col min="8" max="8" width="11.42578125" style="2" customWidth="1"/>
    <col min="9" max="9" width="8.140625" style="2" customWidth="1"/>
    <col min="10" max="10" width="12.140625" style="2" customWidth="1"/>
    <col min="11" max="11" width="10.7109375" style="2" customWidth="1"/>
    <col min="12" max="12" width="13.140625" style="2" bestFit="1" customWidth="1"/>
    <col min="13" max="13" width="10.7109375" style="2" customWidth="1"/>
    <col min="14" max="31" width="12.85546875" style="2" customWidth="1"/>
    <col min="32" max="16384" width="9.28515625" style="2"/>
  </cols>
  <sheetData>
    <row r="1" spans="1:53" ht="12" customHeight="1">
      <c r="J1" s="1"/>
      <c r="K1" s="1"/>
      <c r="L1" s="1"/>
      <c r="M1" s="1"/>
      <c r="N1" s="1"/>
      <c r="O1" s="1"/>
      <c r="P1" s="1"/>
    </row>
    <row r="2" spans="1:53" ht="12" customHeight="1">
      <c r="A2" s="16" t="s">
        <v>5</v>
      </c>
      <c r="E2" s="1"/>
      <c r="F2" s="17"/>
      <c r="G2" s="17"/>
      <c r="H2" s="17"/>
      <c r="I2" s="17"/>
      <c r="J2" s="17"/>
      <c r="K2" s="17" t="s">
        <v>6</v>
      </c>
      <c r="L2" s="17"/>
      <c r="M2" s="17"/>
      <c r="N2" s="17"/>
      <c r="O2" s="17"/>
      <c r="P2" s="17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ht="12" customHeight="1">
      <c r="A3" s="18"/>
      <c r="B3" s="17"/>
      <c r="C3" s="17"/>
      <c r="E3" s="1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ht="12" customHeight="1">
      <c r="G4" s="19"/>
    </row>
    <row r="5" spans="1:53" ht="12" customHeight="1">
      <c r="A5" s="16" t="s">
        <v>7</v>
      </c>
      <c r="D5" s="90"/>
      <c r="E5" s="21"/>
      <c r="F5" s="20" t="s">
        <v>8</v>
      </c>
      <c r="G5" s="20" t="s">
        <v>9</v>
      </c>
      <c r="H5" s="20" t="s">
        <v>10</v>
      </c>
      <c r="I5" s="20" t="s">
        <v>11</v>
      </c>
      <c r="J5" s="20" t="s">
        <v>12</v>
      </c>
      <c r="K5" s="20" t="s">
        <v>13</v>
      </c>
      <c r="L5" s="2" t="s">
        <v>14</v>
      </c>
      <c r="N5" s="22" t="s">
        <v>15</v>
      </c>
    </row>
    <row r="6" spans="1:53" ht="12" customHeight="1">
      <c r="A6" s="99" t="s">
        <v>16</v>
      </c>
      <c r="B6" s="99" t="s">
        <v>17</v>
      </c>
      <c r="C6" s="23" t="s">
        <v>42</v>
      </c>
      <c r="D6" s="93" t="s">
        <v>69</v>
      </c>
      <c r="E6" s="24" t="s">
        <v>66</v>
      </c>
      <c r="F6" s="23" t="s">
        <v>18</v>
      </c>
      <c r="G6" s="23" t="s">
        <v>19</v>
      </c>
      <c r="H6" s="23" t="s">
        <v>20</v>
      </c>
      <c r="I6" s="23" t="s">
        <v>21</v>
      </c>
      <c r="J6" s="23" t="s">
        <v>20</v>
      </c>
      <c r="K6" s="23" t="s">
        <v>20</v>
      </c>
      <c r="L6" s="2" t="s">
        <v>22</v>
      </c>
    </row>
    <row r="7" spans="1:53" ht="12" customHeight="1"/>
    <row r="8" spans="1:53" ht="12" customHeight="1">
      <c r="A8" s="22"/>
      <c r="F8" s="25"/>
      <c r="G8" s="25"/>
      <c r="H8" s="26"/>
      <c r="I8" s="27"/>
      <c r="J8" s="27"/>
      <c r="K8" s="27"/>
      <c r="Q8" s="2" t="s">
        <v>39</v>
      </c>
    </row>
    <row r="9" spans="1:53" s="22" customFormat="1" ht="12" customHeight="1">
      <c r="A9" s="86" t="s">
        <v>24</v>
      </c>
      <c r="B9" s="86" t="s">
        <v>25</v>
      </c>
      <c r="C9" s="103">
        <v>42.982999999999997</v>
      </c>
      <c r="D9" s="94">
        <f>+($C$9*49365302935)/1000000000</f>
        <v>2121.8688160551046</v>
      </c>
      <c r="E9" s="95">
        <f>+(140040+1351223)/1000</f>
        <v>1491.2629999999999</v>
      </c>
      <c r="F9" s="96">
        <f>E9/D9</f>
        <v>0.70280640759521484</v>
      </c>
      <c r="G9" s="96">
        <f>F9/(1+F9)</f>
        <v>0.41273418073857965</v>
      </c>
      <c r="H9" s="51">
        <v>0.17</v>
      </c>
      <c r="I9" s="97">
        <v>0.34</v>
      </c>
      <c r="J9" s="98">
        <f t="shared" ref="J9:J15" si="0">+H9/(1+(1-I9)*F9)</f>
        <v>0.1161319405269756</v>
      </c>
      <c r="K9" s="98" t="e">
        <f>+J9*(1+(1-I9)*$K$19)</f>
        <v>#REF!</v>
      </c>
      <c r="L9" s="38">
        <f t="shared" ref="L9:L15" si="1">D9/$D$21</f>
        <v>0.11159913088272344</v>
      </c>
      <c r="N9" s="87">
        <v>38625</v>
      </c>
      <c r="Q9" s="88" t="s">
        <v>38</v>
      </c>
    </row>
    <row r="10" spans="1:53" s="22" customFormat="1" ht="12" customHeight="1">
      <c r="A10" s="86" t="s">
        <v>26</v>
      </c>
      <c r="B10" s="86" t="s">
        <v>27</v>
      </c>
      <c r="C10" s="103">
        <v>12.676</v>
      </c>
      <c r="D10" s="94">
        <f>+($C$10*652742192)/1000000</f>
        <v>8274.1600257919999</v>
      </c>
      <c r="E10" s="95">
        <f>+(645275+192201)/1000</f>
        <v>837.476</v>
      </c>
      <c r="F10" s="96">
        <f t="shared" ref="F10:F15" si="2">E10/D10</f>
        <v>0.10121583307422642</v>
      </c>
      <c r="G10" s="96">
        <f t="shared" ref="G10:G15" si="3">F10/(1+F10)</f>
        <v>9.1912802226667645E-2</v>
      </c>
      <c r="H10" s="51">
        <v>0.35</v>
      </c>
      <c r="I10" s="97">
        <v>0.34</v>
      </c>
      <c r="J10" s="98">
        <f t="shared" si="0"/>
        <v>0.32808323608190598</v>
      </c>
      <c r="K10" s="98" t="e">
        <f>+J10*(1+(1-$I$10)*$K$19)</f>
        <v>#REF!</v>
      </c>
      <c r="L10" s="38">
        <f t="shared" si="1"/>
        <v>0.43517726481304747</v>
      </c>
      <c r="N10" s="87">
        <v>38625</v>
      </c>
      <c r="Q10" s="88" t="s">
        <v>40</v>
      </c>
    </row>
    <row r="11" spans="1:53" s="22" customFormat="1" ht="12" customHeight="1">
      <c r="A11" s="86" t="s">
        <v>28</v>
      </c>
      <c r="B11" s="86" t="s">
        <v>29</v>
      </c>
      <c r="C11" s="103">
        <v>14.146000000000001</v>
      </c>
      <c r="D11" s="94">
        <f>+(C11*48541652)/1000000</f>
        <v>686.67020919200002</v>
      </c>
      <c r="E11" s="95">
        <f>(14445+107463+20503+1043718)/1000</f>
        <v>1186.1289999999999</v>
      </c>
      <c r="F11" s="96">
        <f t="shared" si="2"/>
        <v>1.7273634185990236</v>
      </c>
      <c r="G11" s="96">
        <f t="shared" si="3"/>
        <v>0.63334552587286874</v>
      </c>
      <c r="H11" s="51">
        <v>0.21</v>
      </c>
      <c r="I11" s="97">
        <v>0.34</v>
      </c>
      <c r="J11" s="98">
        <f t="shared" si="0"/>
        <v>9.8128096456840355E-2</v>
      </c>
      <c r="K11" s="98" t="e">
        <f>+J11*(1+(1-$I$11)*$K$19)</f>
        <v>#REF!</v>
      </c>
      <c r="L11" s="38">
        <f t="shared" si="1"/>
        <v>3.6115238590176339E-2</v>
      </c>
      <c r="N11" s="87">
        <v>38625</v>
      </c>
      <c r="Q11" s="88" t="s">
        <v>41</v>
      </c>
    </row>
    <row r="12" spans="1:53" s="22" customFormat="1" ht="12" customHeight="1">
      <c r="A12" s="86" t="s">
        <v>30</v>
      </c>
      <c r="B12" s="86" t="s">
        <v>31</v>
      </c>
      <c r="C12" s="103">
        <v>11.36</v>
      </c>
      <c r="D12" s="94">
        <f>+($C$12*61656405660)/1000000000</f>
        <v>700.41676829760002</v>
      </c>
      <c r="E12" s="95">
        <f>+(1383412+6063943)/1000</f>
        <v>7447.3549999999996</v>
      </c>
      <c r="F12" s="96">
        <f t="shared" si="2"/>
        <v>10.632748011018053</v>
      </c>
      <c r="G12" s="96">
        <f t="shared" si="3"/>
        <v>0.91403578938933072</v>
      </c>
      <c r="H12" s="51">
        <v>0.91</v>
      </c>
      <c r="I12" s="97">
        <v>0.34</v>
      </c>
      <c r="J12" s="98">
        <f t="shared" si="0"/>
        <v>0.11350010557937446</v>
      </c>
      <c r="K12" s="98" t="e">
        <f>+J12*(1+(1-$I$12)*$K$19)</f>
        <v>#REF!</v>
      </c>
      <c r="L12" s="38">
        <f t="shared" si="1"/>
        <v>3.6838235241621123E-2</v>
      </c>
      <c r="N12" s="87">
        <v>38625</v>
      </c>
      <c r="Q12" s="88"/>
    </row>
    <row r="13" spans="1:53" s="22" customFormat="1" ht="12" customHeight="1">
      <c r="A13" s="86" t="s">
        <v>63</v>
      </c>
      <c r="B13" s="86" t="s">
        <v>64</v>
      </c>
      <c r="C13" s="103">
        <v>12.65</v>
      </c>
      <c r="D13" s="94">
        <f>+($C$13*68495905)/1000000</f>
        <v>866.47319825</v>
      </c>
      <c r="E13" s="95">
        <f>(1581+2809)/1000</f>
        <v>4.3899999999999997</v>
      </c>
      <c r="F13" s="96">
        <f t="shared" si="2"/>
        <v>5.066515627795992E-3</v>
      </c>
      <c r="G13" s="96">
        <f t="shared" si="3"/>
        <v>5.0409754469148615E-3</v>
      </c>
      <c r="H13" s="51">
        <v>1.02</v>
      </c>
      <c r="I13" s="97">
        <v>0.34</v>
      </c>
      <c r="J13" s="98">
        <f t="shared" si="0"/>
        <v>1.0166005889709762</v>
      </c>
      <c r="K13" s="98" t="e">
        <f>+J13*(1+(1-$I$12)*$K$19)</f>
        <v>#REF!</v>
      </c>
      <c r="L13" s="38">
        <f t="shared" si="1"/>
        <v>4.5571929388947906E-2</v>
      </c>
      <c r="N13" s="87">
        <v>38625</v>
      </c>
      <c r="Q13" s="88"/>
    </row>
    <row r="14" spans="1:53" s="22" customFormat="1" ht="12" customHeight="1">
      <c r="A14" s="86" t="s">
        <v>61</v>
      </c>
      <c r="B14" s="86" t="s">
        <v>59</v>
      </c>
      <c r="C14" s="103">
        <v>62</v>
      </c>
      <c r="D14" s="94">
        <f>+($C$14*70874167923)/1000000000</f>
        <v>4394.1984112259997</v>
      </c>
      <c r="E14" s="95">
        <f>+(376143+2858908)/1000</f>
        <v>3235.0509999999999</v>
      </c>
      <c r="F14" s="96">
        <f t="shared" si="2"/>
        <v>0.73620958756329968</v>
      </c>
      <c r="G14" s="96">
        <f t="shared" si="3"/>
        <v>0.42403267027026398</v>
      </c>
      <c r="H14" s="51">
        <v>0.83</v>
      </c>
      <c r="I14" s="97">
        <v>0.34</v>
      </c>
      <c r="J14" s="98">
        <f t="shared" si="0"/>
        <v>0.55858465177323346</v>
      </c>
      <c r="K14" s="98" t="e">
        <f>+J14*(1+(1-$I$12)*$K$19)</f>
        <v>#REF!</v>
      </c>
      <c r="L14" s="38">
        <f t="shared" si="1"/>
        <v>0.23111170676930784</v>
      </c>
      <c r="N14" s="87">
        <v>38625</v>
      </c>
    </row>
    <row r="15" spans="1:53" s="22" customFormat="1" ht="12" customHeight="1">
      <c r="A15" s="86" t="s">
        <v>62</v>
      </c>
      <c r="B15" s="86" t="s">
        <v>60</v>
      </c>
      <c r="C15" s="103">
        <v>13.58</v>
      </c>
      <c r="D15" s="94">
        <f>+($C$15*145031080782)/1000000000</f>
        <v>1969.5220770195601</v>
      </c>
      <c r="E15" s="95">
        <f>+(94419+576053)/1000</f>
        <v>670.47199999999998</v>
      </c>
      <c r="F15" s="96">
        <f t="shared" si="2"/>
        <v>0.34042370371121322</v>
      </c>
      <c r="G15" s="96">
        <f t="shared" si="3"/>
        <v>0.25396723645567193</v>
      </c>
      <c r="H15" s="51">
        <v>0.77</v>
      </c>
      <c r="I15" s="97">
        <v>0.34</v>
      </c>
      <c r="J15" s="98">
        <f t="shared" si="0"/>
        <v>0.62873585226133288</v>
      </c>
      <c r="K15" s="98" t="e">
        <f>+J15*(1+(1-$I$12)*$K$19)</f>
        <v>#REF!</v>
      </c>
      <c r="L15" s="38">
        <f t="shared" si="1"/>
        <v>0.10358649431417588</v>
      </c>
      <c r="N15" s="87">
        <v>38625</v>
      </c>
    </row>
    <row r="16" spans="1:53" ht="12" hidden="1" customHeight="1">
      <c r="A16" s="29"/>
      <c r="B16" s="29"/>
      <c r="C16" s="29"/>
      <c r="D16" s="91"/>
      <c r="E16" s="91"/>
      <c r="F16" s="25"/>
      <c r="G16" s="25"/>
      <c r="H16" s="26"/>
      <c r="I16" s="92"/>
      <c r="J16" s="27"/>
      <c r="K16" s="27"/>
      <c r="N16" s="32"/>
    </row>
    <row r="17" spans="1:15" ht="12" hidden="1" customHeight="1">
      <c r="A17" s="29"/>
      <c r="B17" s="29"/>
      <c r="C17" s="29"/>
      <c r="D17" s="91"/>
      <c r="E17" s="91"/>
      <c r="F17" s="25"/>
      <c r="G17" s="25"/>
      <c r="H17" s="26"/>
      <c r="I17" s="25"/>
      <c r="J17" s="27"/>
      <c r="K17" s="27"/>
    </row>
    <row r="18" spans="1:15" ht="6" customHeight="1">
      <c r="A18" s="29"/>
      <c r="B18" s="29"/>
      <c r="C18" s="29"/>
      <c r="D18" s="91"/>
      <c r="E18" s="91"/>
      <c r="F18" s="25"/>
      <c r="G18" s="25"/>
      <c r="H18" s="26"/>
      <c r="I18" s="25"/>
      <c r="J18" s="27"/>
      <c r="K18" s="27"/>
    </row>
    <row r="19" spans="1:15" ht="12" customHeight="1">
      <c r="A19" s="29" t="s">
        <v>68</v>
      </c>
      <c r="B19" s="29"/>
      <c r="C19" s="29"/>
      <c r="D19" s="30"/>
      <c r="E19" s="30"/>
      <c r="F19" s="25"/>
      <c r="G19" s="25"/>
      <c r="H19" s="31"/>
      <c r="I19" s="33"/>
      <c r="J19" s="27"/>
      <c r="K19" s="102" t="e">
        <f>#REF!</f>
        <v>#REF!</v>
      </c>
    </row>
    <row r="20" spans="1:15" ht="5.25" customHeight="1" outlineLevel="1" thickBot="1">
      <c r="A20" s="29"/>
      <c r="B20" s="29"/>
      <c r="C20" s="29"/>
      <c r="D20" s="30"/>
      <c r="E20" s="30"/>
      <c r="F20" s="25"/>
      <c r="G20" s="25"/>
      <c r="H20" s="31"/>
      <c r="I20" s="33"/>
      <c r="J20" s="27"/>
      <c r="K20" s="27"/>
    </row>
    <row r="21" spans="1:15" ht="12" customHeight="1" outlineLevel="1" thickBot="1">
      <c r="A21" s="34" t="s">
        <v>65</v>
      </c>
      <c r="B21" s="35"/>
      <c r="C21" s="35"/>
      <c r="D21" s="104">
        <f>SUM(D9:D20)</f>
        <v>19013.309505832265</v>
      </c>
      <c r="E21" s="104">
        <f>SUM(E9:E20)</f>
        <v>14872.135999999999</v>
      </c>
      <c r="F21" s="100">
        <f>E21/D21</f>
        <v>0.78219607141187197</v>
      </c>
      <c r="G21" s="100">
        <f>F21/(1+F21)</f>
        <v>0.43889450995827251</v>
      </c>
      <c r="H21" s="101">
        <f>AVERAGE(H9:H15)</f>
        <v>0.60857142857142854</v>
      </c>
      <c r="I21" s="100">
        <f>AVERAGE(I9:I15)</f>
        <v>0.33999999999999997</v>
      </c>
      <c r="J21" s="105">
        <f>+H21/(1+(1-I21)*F21)</f>
        <v>0.40136630933469786</v>
      </c>
      <c r="K21" s="66">
        <f>+J21*(1+((1-$I$21)*$F$21))</f>
        <v>0.60857142857142854</v>
      </c>
      <c r="L21" s="2">
        <f>SUM(L9:L17)</f>
        <v>1</v>
      </c>
      <c r="M21" s="36" t="e">
        <f>((K9*L9)+(K10*L10))</f>
        <v>#REF!</v>
      </c>
    </row>
    <row r="22" spans="1:15" ht="12" customHeight="1" outlineLevel="1">
      <c r="D22" s="37"/>
      <c r="E22" s="37"/>
      <c r="F22" s="25" t="s">
        <v>6</v>
      </c>
      <c r="G22" s="25" t="s">
        <v>6</v>
      </c>
      <c r="H22" s="26" t="s">
        <v>6</v>
      </c>
      <c r="I22" s="33" t="s">
        <v>6</v>
      </c>
      <c r="J22" s="27" t="s">
        <v>6</v>
      </c>
      <c r="K22" s="38" t="s">
        <v>6</v>
      </c>
    </row>
    <row r="23" spans="1:15" ht="12" customHeight="1" thickBot="1">
      <c r="A23" s="2" t="s">
        <v>67</v>
      </c>
      <c r="F23" s="25" t="s">
        <v>6</v>
      </c>
      <c r="G23" s="25" t="s">
        <v>6</v>
      </c>
      <c r="H23" s="38" t="s">
        <v>6</v>
      </c>
      <c r="I23" s="39"/>
      <c r="J23" s="38"/>
      <c r="K23" s="38"/>
    </row>
    <row r="24" spans="1:15" ht="12" hidden="1" customHeight="1" thickBot="1">
      <c r="A24" s="22"/>
      <c r="D24" s="40" t="s">
        <v>6</v>
      </c>
      <c r="E24" s="1"/>
      <c r="J24" s="38"/>
      <c r="K24" s="38"/>
      <c r="L24" s="1"/>
      <c r="M24" s="1"/>
      <c r="N24" s="1"/>
    </row>
    <row r="25" spans="1:15" ht="12" customHeight="1" thickBot="1">
      <c r="D25" s="40" t="s">
        <v>6</v>
      </c>
      <c r="E25" s="1"/>
      <c r="H25" s="34" t="s">
        <v>32</v>
      </c>
      <c r="I25" s="35"/>
      <c r="J25" s="35"/>
      <c r="K25" s="41">
        <f>K21</f>
        <v>0.60857142857142854</v>
      </c>
      <c r="L25" s="1"/>
      <c r="M25" s="1"/>
      <c r="N25" s="1"/>
    </row>
    <row r="26" spans="1:15" ht="12" customHeight="1">
      <c r="D26" s="40" t="s">
        <v>6</v>
      </c>
      <c r="E26" s="1"/>
      <c r="K26" s="1"/>
      <c r="L26" s="1"/>
      <c r="M26" s="1"/>
      <c r="N26" s="1"/>
    </row>
    <row r="27" spans="1:15" ht="12" customHeight="1">
      <c r="A27" s="1"/>
      <c r="B27" s="1"/>
      <c r="C27" s="1"/>
      <c r="F27" s="1"/>
      <c r="G27" s="1"/>
      <c r="H27" s="1"/>
      <c r="O27" s="46"/>
    </row>
    <row r="28" spans="1:15" ht="12" customHeight="1">
      <c r="A28" s="2" t="s">
        <v>33</v>
      </c>
      <c r="D28" s="48"/>
      <c r="E28" s="48"/>
      <c r="O28" s="46"/>
    </row>
    <row r="29" spans="1:15" ht="12" customHeight="1">
      <c r="A29" s="2" t="s">
        <v>34</v>
      </c>
      <c r="F29" s="47"/>
      <c r="G29" s="47"/>
      <c r="H29" s="47"/>
      <c r="I29" s="47"/>
      <c r="J29" s="47"/>
      <c r="K29" s="47"/>
      <c r="L29" s="47"/>
      <c r="M29" s="47"/>
    </row>
    <row r="30" spans="1:15" ht="12" customHeight="1">
      <c r="A30" s="2" t="s">
        <v>35</v>
      </c>
      <c r="F30" s="47"/>
      <c r="G30" s="47"/>
      <c r="H30" s="47"/>
      <c r="I30" s="47"/>
      <c r="J30" s="47"/>
      <c r="K30" s="47"/>
      <c r="L30" s="47"/>
      <c r="M30" s="47"/>
    </row>
    <row r="31" spans="1:15" ht="12" customHeight="1">
      <c r="A31" s="2" t="s">
        <v>36</v>
      </c>
      <c r="F31" s="47"/>
      <c r="G31" s="47"/>
      <c r="H31" s="47"/>
      <c r="I31" s="47"/>
      <c r="J31" s="47"/>
      <c r="K31" s="47"/>
      <c r="L31" s="47"/>
      <c r="M31" s="47"/>
      <c r="O31" s="46"/>
    </row>
    <row r="32" spans="1:15" ht="12" customHeight="1">
      <c r="A32" s="49"/>
      <c r="F32" s="47"/>
      <c r="G32" s="47"/>
      <c r="H32" s="47"/>
      <c r="I32" s="47"/>
      <c r="J32" s="47"/>
      <c r="K32" s="47"/>
      <c r="L32" s="47"/>
      <c r="M32" s="47"/>
      <c r="O32" s="46"/>
    </row>
    <row r="33" spans="1:30" ht="12" customHeight="1">
      <c r="A33" s="2" t="s">
        <v>37</v>
      </c>
      <c r="D33" s="1"/>
      <c r="E33" s="1"/>
      <c r="O33" s="46"/>
      <c r="AA33" s="25"/>
      <c r="AB33" s="50"/>
      <c r="AC33" s="50"/>
      <c r="AD33" s="50"/>
    </row>
    <row r="34" spans="1:30" s="1" customFormat="1" ht="12" customHeight="1">
      <c r="A34" s="56"/>
      <c r="Z34" s="43"/>
      <c r="AA34" s="43"/>
      <c r="AC34" s="44"/>
      <c r="AD34" s="44"/>
    </row>
    <row r="35" spans="1:30" s="1" customFormat="1" ht="12" customHeight="1">
      <c r="Z35" s="44"/>
    </row>
    <row r="36" spans="1:30" s="1" customFormat="1" ht="12" customHeight="1">
      <c r="Z36" s="44"/>
    </row>
    <row r="37" spans="1:30" s="1" customFormat="1" ht="12" customHeight="1">
      <c r="A37" s="56"/>
      <c r="C37" s="22" t="s">
        <v>43</v>
      </c>
      <c r="G37" s="57"/>
      <c r="H37" s="57"/>
      <c r="K37" s="58"/>
    </row>
    <row r="38" spans="1:30" s="1" customFormat="1" ht="12" customHeight="1">
      <c r="A38" s="22" t="s">
        <v>23</v>
      </c>
      <c r="B38" s="2"/>
      <c r="C38" s="45" t="s">
        <v>42</v>
      </c>
      <c r="D38" s="45" t="s">
        <v>20</v>
      </c>
      <c r="G38" s="59"/>
      <c r="H38" s="59"/>
      <c r="I38" s="51"/>
      <c r="K38" s="59"/>
    </row>
    <row r="39" spans="1:30" s="1" customFormat="1" ht="12" customHeight="1">
      <c r="A39" s="28" t="s">
        <v>24</v>
      </c>
      <c r="B39" s="29" t="s">
        <v>25</v>
      </c>
      <c r="C39" s="67">
        <v>60</v>
      </c>
      <c r="D39" s="67">
        <v>0.17</v>
      </c>
      <c r="G39" s="51"/>
      <c r="H39" s="51"/>
      <c r="I39" s="45"/>
    </row>
    <row r="40" spans="1:30" s="1" customFormat="1" ht="12" customHeight="1">
      <c r="A40" s="29" t="s">
        <v>26</v>
      </c>
      <c r="B40" s="29" t="s">
        <v>27</v>
      </c>
      <c r="C40" s="67">
        <v>18.350000000000001</v>
      </c>
      <c r="D40" s="67">
        <v>0.3</v>
      </c>
      <c r="G40" s="51"/>
      <c r="H40" s="51"/>
      <c r="I40" s="45"/>
    </row>
    <row r="41" spans="1:30" s="1" customFormat="1" ht="12" customHeight="1">
      <c r="A41" s="29" t="s">
        <v>28</v>
      </c>
      <c r="B41" s="29" t="s">
        <v>29</v>
      </c>
      <c r="C41" s="67">
        <v>21</v>
      </c>
      <c r="D41" s="67">
        <v>0.25</v>
      </c>
      <c r="F41" s="54"/>
      <c r="G41" s="54"/>
      <c r="H41" s="54"/>
      <c r="I41" s="61"/>
    </row>
    <row r="42" spans="1:30" s="1" customFormat="1" ht="12" customHeight="1">
      <c r="A42" s="29" t="s">
        <v>30</v>
      </c>
      <c r="B42" s="29" t="s">
        <v>31</v>
      </c>
      <c r="C42" s="67">
        <v>24.23</v>
      </c>
      <c r="D42" s="67">
        <v>1.17</v>
      </c>
      <c r="F42" s="54"/>
      <c r="G42" s="54"/>
      <c r="H42" s="54"/>
      <c r="I42" s="45"/>
    </row>
    <row r="43" spans="1:30" s="1" customFormat="1" ht="12" customHeight="1">
      <c r="A43" s="29" t="s">
        <v>63</v>
      </c>
      <c r="B43" s="29" t="s">
        <v>64</v>
      </c>
      <c r="C43" s="67">
        <v>12.65</v>
      </c>
      <c r="D43" s="67">
        <v>0</v>
      </c>
      <c r="F43" s="54"/>
      <c r="G43" s="54"/>
      <c r="H43" s="54"/>
      <c r="I43" s="45"/>
    </row>
    <row r="44" spans="1:30" s="1" customFormat="1" ht="12" customHeight="1">
      <c r="A44" s="29" t="s">
        <v>61</v>
      </c>
      <c r="B44" s="29" t="s">
        <v>59</v>
      </c>
      <c r="C44" s="67">
        <v>84</v>
      </c>
      <c r="D44" s="67">
        <v>0.85</v>
      </c>
      <c r="F44" s="54"/>
      <c r="G44" s="54"/>
      <c r="H44" s="54"/>
      <c r="I44" s="45"/>
    </row>
    <row r="45" spans="1:30" s="1" customFormat="1" ht="12" customHeight="1">
      <c r="A45" s="29" t="s">
        <v>62</v>
      </c>
      <c r="B45" s="29" t="s">
        <v>60</v>
      </c>
      <c r="C45" s="67">
        <v>19.39</v>
      </c>
      <c r="D45" s="67">
        <v>0.68</v>
      </c>
      <c r="F45" s="54"/>
      <c r="G45" s="54"/>
      <c r="H45" s="54"/>
      <c r="I45" s="45"/>
    </row>
    <row r="46" spans="1:30" s="1" customFormat="1" ht="12" customHeight="1">
      <c r="C46" s="67"/>
      <c r="D46" s="67"/>
      <c r="G46" s="55"/>
      <c r="H46" s="54"/>
      <c r="I46" s="45"/>
    </row>
    <row r="47" spans="1:30" s="1" customFormat="1" ht="12" customHeight="1">
      <c r="C47" s="67"/>
      <c r="D47" s="67"/>
      <c r="G47" s="53"/>
      <c r="H47" s="54"/>
      <c r="I47" s="45"/>
    </row>
    <row r="48" spans="1:30" s="1" customFormat="1" ht="12" customHeight="1">
      <c r="G48" s="53"/>
      <c r="H48" s="54"/>
      <c r="I48" s="45"/>
    </row>
    <row r="49" spans="1:10" s="1" customFormat="1" ht="12" customHeight="1">
      <c r="A49" s="42"/>
      <c r="G49" s="53"/>
      <c r="H49" s="54"/>
      <c r="I49" s="45"/>
    </row>
    <row r="50" spans="1:10" s="1" customFormat="1" ht="12" customHeight="1">
      <c r="A50" s="42"/>
      <c r="G50" s="53"/>
      <c r="H50" s="54"/>
      <c r="I50" s="45"/>
    </row>
    <row r="51" spans="1:10" s="1" customFormat="1" ht="12" customHeight="1">
      <c r="A51" s="60"/>
      <c r="G51" s="54"/>
      <c r="H51" s="54"/>
      <c r="I51" s="45"/>
    </row>
    <row r="52" spans="1:10" s="1" customFormat="1" ht="12" customHeight="1">
      <c r="G52" s="54"/>
      <c r="H52" s="54"/>
      <c r="I52" s="45"/>
    </row>
    <row r="53" spans="1:10" s="1" customFormat="1" ht="12" customHeight="1">
      <c r="A53" s="60"/>
      <c r="G53" s="54"/>
      <c r="H53" s="54"/>
      <c r="I53" s="45"/>
    </row>
    <row r="54" spans="1:10" s="1" customFormat="1" ht="12" customHeight="1">
      <c r="G54" s="54"/>
      <c r="H54" s="54"/>
      <c r="I54" s="45"/>
    </row>
    <row r="55" spans="1:10" s="1" customFormat="1" ht="12" customHeight="1">
      <c r="A55" s="60"/>
      <c r="G55" s="54"/>
      <c r="H55" s="54"/>
      <c r="I55" s="45"/>
    </row>
    <row r="56" spans="1:10" s="1" customFormat="1" ht="12" customHeight="1">
      <c r="G56" s="55"/>
      <c r="H56" s="55"/>
      <c r="I56" s="45"/>
      <c r="J56" s="55"/>
    </row>
    <row r="57" spans="1:10" s="1" customFormat="1" ht="12" customHeight="1">
      <c r="G57" s="45"/>
      <c r="H57" s="45"/>
      <c r="I57" s="45"/>
      <c r="J57" s="45"/>
    </row>
    <row r="58" spans="1:10" s="1" customFormat="1" ht="12" customHeight="1">
      <c r="G58" s="45"/>
      <c r="H58" s="45"/>
      <c r="I58" s="45"/>
      <c r="J58" s="45"/>
    </row>
    <row r="59" spans="1:10" s="1" customFormat="1" ht="12" customHeight="1">
      <c r="A59" s="42"/>
      <c r="G59" s="53"/>
      <c r="H59" s="53"/>
      <c r="I59" s="45"/>
      <c r="J59" s="45"/>
    </row>
    <row r="60" spans="1:10" s="1" customFormat="1" ht="12" customHeight="1">
      <c r="A60" s="42"/>
      <c r="G60" s="53"/>
      <c r="H60" s="53"/>
      <c r="I60" s="45"/>
      <c r="J60" s="45"/>
    </row>
    <row r="61" spans="1:10" s="1" customFormat="1" ht="12" customHeight="1">
      <c r="A61" s="42"/>
      <c r="G61" s="62"/>
      <c r="H61" s="63"/>
      <c r="I61" s="45"/>
      <c r="J61" s="45"/>
    </row>
    <row r="62" spans="1:10" s="1" customFormat="1" ht="12" customHeight="1">
      <c r="G62" s="53"/>
      <c r="H62" s="53"/>
      <c r="I62" s="45"/>
      <c r="J62" s="45"/>
    </row>
    <row r="63" spans="1:10" s="1" customFormat="1" ht="12" customHeight="1">
      <c r="A63" s="60"/>
      <c r="G63" s="62"/>
      <c r="H63" s="55"/>
      <c r="I63" s="45"/>
      <c r="J63" s="45"/>
    </row>
    <row r="64" spans="1:10" s="1" customFormat="1" ht="12" customHeight="1">
      <c r="G64" s="62"/>
      <c r="H64" s="53"/>
      <c r="I64" s="45"/>
      <c r="J64" s="45"/>
    </row>
    <row r="65" spans="1:10" s="1" customFormat="1" ht="12" customHeight="1">
      <c r="A65" s="60"/>
      <c r="G65" s="62"/>
      <c r="H65" s="55"/>
      <c r="I65" s="45"/>
      <c r="J65" s="45"/>
    </row>
    <row r="66" spans="1:10" s="1" customFormat="1" ht="12" customHeight="1"/>
    <row r="67" spans="1:10" s="1" customFormat="1" ht="12" customHeight="1">
      <c r="H67" s="61"/>
      <c r="I67" s="61"/>
    </row>
    <row r="68" spans="1:10" s="1" customFormat="1" ht="12" customHeight="1">
      <c r="H68" s="61"/>
      <c r="I68" s="61"/>
    </row>
    <row r="69" spans="1:10" s="1" customFormat="1" ht="12" customHeight="1">
      <c r="H69" s="61"/>
      <c r="I69" s="61"/>
    </row>
    <row r="70" spans="1:10" s="1" customFormat="1" ht="12" customHeight="1">
      <c r="A70" s="64"/>
      <c r="I70" s="61"/>
      <c r="J70" s="61"/>
    </row>
    <row r="71" spans="1:10" ht="12" customHeight="1">
      <c r="I71" s="52"/>
      <c r="J71" s="52"/>
    </row>
    <row r="72" spans="1:10" ht="12" customHeight="1">
      <c r="I72" s="52"/>
      <c r="J72" s="52"/>
    </row>
    <row r="73" spans="1:10" ht="12" customHeight="1">
      <c r="I73" s="52"/>
      <c r="J73" s="52"/>
    </row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</sheetData>
  <phoneticPr fontId="6" type="noConversion"/>
  <hyperlinks>
    <hyperlink ref="Q9" r:id="rId1"/>
    <hyperlink ref="Q10" r:id="rId2"/>
  </hyperlinks>
  <pageMargins left="0.78740157499999996" right="0.78740157499999996" top="0.984251969" bottom="0.984251969" header="0.49212598499999999" footer="0.49212598499999999"/>
  <pageSetup orientation="portrait" r:id="rId3"/>
  <headerFooter alignWithMargins="0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topLeftCell="A10" workbookViewId="0">
      <selection activeCell="D2" sqref="D2"/>
    </sheetView>
  </sheetViews>
  <sheetFormatPr defaultRowHeight="12.75"/>
  <cols>
    <col min="1" max="1" width="15" style="124" bestFit="1" customWidth="1"/>
    <col min="2" max="2" width="7.28515625" style="124" bestFit="1" customWidth="1"/>
    <col min="3" max="16384" width="9.140625" style="124"/>
  </cols>
  <sheetData>
    <row r="1" spans="1:6">
      <c r="A1" s="270" t="s">
        <v>135</v>
      </c>
      <c r="B1" s="270"/>
      <c r="D1" s="153" t="s">
        <v>21</v>
      </c>
      <c r="E1" s="270" t="s">
        <v>149</v>
      </c>
      <c r="F1" s="271"/>
    </row>
    <row r="2" spans="1:6">
      <c r="A2" s="178" t="s">
        <v>193</v>
      </c>
      <c r="B2" s="211">
        <v>0.06</v>
      </c>
      <c r="D2" s="157">
        <f>AVERAGE(B2:B21)</f>
        <v>6.2674999999999995E-2</v>
      </c>
      <c r="E2" s="270" t="s">
        <v>142</v>
      </c>
      <c r="F2" s="270"/>
    </row>
    <row r="3" spans="1:6">
      <c r="A3" s="178" t="s">
        <v>194</v>
      </c>
      <c r="B3" s="211">
        <v>0.06</v>
      </c>
      <c r="D3" s="208"/>
      <c r="E3" s="209"/>
      <c r="F3" s="210"/>
    </row>
    <row r="4" spans="1:6">
      <c r="A4" s="178" t="s">
        <v>177</v>
      </c>
      <c r="B4" s="212">
        <v>0.06</v>
      </c>
      <c r="D4" s="208"/>
      <c r="E4" s="209"/>
      <c r="F4" s="210"/>
    </row>
    <row r="5" spans="1:6">
      <c r="A5" s="178" t="s">
        <v>176</v>
      </c>
      <c r="B5" s="212">
        <v>0.06</v>
      </c>
    </row>
    <row r="6" spans="1:6">
      <c r="A6" s="178" t="s">
        <v>175</v>
      </c>
      <c r="B6" s="212">
        <v>0.06</v>
      </c>
    </row>
    <row r="7" spans="1:6">
      <c r="A7" s="178" t="s">
        <v>174</v>
      </c>
      <c r="B7" s="212">
        <v>0.06</v>
      </c>
    </row>
    <row r="8" spans="1:6">
      <c r="A8" s="158" t="s">
        <v>152</v>
      </c>
      <c r="B8" s="213">
        <v>0.06</v>
      </c>
    </row>
    <row r="9" spans="1:6">
      <c r="A9" s="158" t="s">
        <v>153</v>
      </c>
      <c r="B9" s="213">
        <v>0.06</v>
      </c>
    </row>
    <row r="10" spans="1:6">
      <c r="A10" s="151" t="s">
        <v>123</v>
      </c>
      <c r="B10" s="152">
        <v>6.25E-2</v>
      </c>
    </row>
    <row r="11" spans="1:6">
      <c r="A11" s="151" t="s">
        <v>124</v>
      </c>
      <c r="B11" s="152">
        <v>6.25E-2</v>
      </c>
    </row>
    <row r="12" spans="1:6">
      <c r="A12" s="151" t="s">
        <v>125</v>
      </c>
      <c r="B12" s="152">
        <v>6.25E-2</v>
      </c>
    </row>
    <row r="13" spans="1:6">
      <c r="A13" s="151" t="s">
        <v>126</v>
      </c>
      <c r="B13" s="152">
        <v>6.25E-2</v>
      </c>
    </row>
    <row r="14" spans="1:6">
      <c r="A14" s="151" t="s">
        <v>127</v>
      </c>
      <c r="B14" s="152">
        <v>6.25E-2</v>
      </c>
    </row>
    <row r="15" spans="1:6">
      <c r="A15" s="151" t="s">
        <v>128</v>
      </c>
      <c r="B15" s="152">
        <v>6.25E-2</v>
      </c>
    </row>
    <row r="16" spans="1:6">
      <c r="A16" s="151" t="s">
        <v>129</v>
      </c>
      <c r="B16" s="152">
        <v>6.25E-2</v>
      </c>
    </row>
    <row r="17" spans="1:2">
      <c r="A17" s="151" t="s">
        <v>130</v>
      </c>
      <c r="B17" s="152">
        <v>6.25E-2</v>
      </c>
    </row>
    <row r="18" spans="1:2">
      <c r="A18" s="151" t="s">
        <v>131</v>
      </c>
      <c r="B18" s="152">
        <v>6.5000000000000002E-2</v>
      </c>
    </row>
    <row r="19" spans="1:2">
      <c r="A19" s="151" t="s">
        <v>132</v>
      </c>
      <c r="B19" s="152">
        <v>6.5000000000000002E-2</v>
      </c>
    </row>
    <row r="20" spans="1:2">
      <c r="A20" s="151" t="s">
        <v>133</v>
      </c>
      <c r="B20" s="152">
        <v>6.8500000000000005E-2</v>
      </c>
    </row>
    <row r="21" spans="1:2">
      <c r="A21" s="151" t="s">
        <v>134</v>
      </c>
      <c r="B21" s="152">
        <v>7.4999999999999997E-2</v>
      </c>
    </row>
    <row r="23" spans="1:2">
      <c r="A23" s="89" t="s">
        <v>163</v>
      </c>
    </row>
  </sheetData>
  <mergeCells count="3">
    <mergeCell ref="A1:B1"/>
    <mergeCell ref="E2:F2"/>
    <mergeCell ref="E1:F1"/>
  </mergeCells>
  <hyperlinks>
    <hyperlink ref="A23" r:id="rId1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03"/>
  <sheetViews>
    <sheetView showGridLines="0" topLeftCell="A4" workbookViewId="0">
      <pane xSplit="1" ySplit="2" topLeftCell="B87" activePane="bottomRight" state="frozen"/>
      <selection activeCell="A4" sqref="A4"/>
      <selection pane="topRight" activeCell="B4" sqref="B4"/>
      <selection pane="bottomLeft" activeCell="A12" sqref="A12"/>
      <selection pane="bottomRight" activeCell="D92" sqref="D92"/>
    </sheetView>
  </sheetViews>
  <sheetFormatPr defaultColWidth="11.42578125" defaultRowHeight="15.75"/>
  <cols>
    <col min="1" max="1" width="15.5703125" style="70" bestFit="1" customWidth="1"/>
    <col min="2" max="2" width="9.5703125" style="70" customWidth="1"/>
    <col min="3" max="3" width="13.28515625" style="70" customWidth="1"/>
    <col min="4" max="4" width="12.28515625" style="70" customWidth="1"/>
    <col min="5" max="5" width="1.5703125" style="70" customWidth="1"/>
    <col min="6" max="6" width="17.28515625" style="70" customWidth="1"/>
    <col min="7" max="7" width="18" style="70" customWidth="1"/>
    <col min="8" max="16384" width="11.42578125" style="72"/>
  </cols>
  <sheetData>
    <row r="1" spans="1:7" s="69" customFormat="1" ht="18.75">
      <c r="A1" s="68" t="s">
        <v>45</v>
      </c>
      <c r="B1" s="68"/>
      <c r="C1" s="68"/>
      <c r="D1" s="68"/>
      <c r="E1" s="68"/>
      <c r="F1" s="68"/>
      <c r="G1" s="68"/>
    </row>
    <row r="2" spans="1:7">
      <c r="A2" s="70" t="s">
        <v>46</v>
      </c>
      <c r="C2" s="71" t="s">
        <v>47</v>
      </c>
      <c r="F2" s="70" t="s">
        <v>48</v>
      </c>
    </row>
    <row r="3" spans="1:7" ht="16.5" thickBot="1">
      <c r="A3" s="70" t="s">
        <v>49</v>
      </c>
      <c r="C3" s="71">
        <v>1975</v>
      </c>
      <c r="F3" s="70" t="s">
        <v>50</v>
      </c>
    </row>
    <row r="4" spans="1:7" ht="16.5" thickBot="1">
      <c r="B4" s="73" t="s">
        <v>51</v>
      </c>
      <c r="C4" s="74"/>
      <c r="D4" s="75"/>
      <c r="E4" s="73" t="s">
        <v>52</v>
      </c>
      <c r="F4" s="74"/>
      <c r="G4" s="75"/>
    </row>
    <row r="5" spans="1:7">
      <c r="A5" s="76" t="s">
        <v>44</v>
      </c>
      <c r="B5" s="76" t="s">
        <v>53</v>
      </c>
      <c r="C5" s="76" t="s">
        <v>54</v>
      </c>
      <c r="D5" s="76" t="s">
        <v>55</v>
      </c>
      <c r="E5" s="77" t="s">
        <v>53</v>
      </c>
      <c r="F5" s="77" t="s">
        <v>54</v>
      </c>
      <c r="G5" s="77" t="s">
        <v>55</v>
      </c>
    </row>
    <row r="6" spans="1:7">
      <c r="A6" s="78">
        <v>1928</v>
      </c>
      <c r="B6" s="79">
        <v>0.43811155152887893</v>
      </c>
      <c r="C6" s="79">
        <v>3.0800000000000001E-2</v>
      </c>
      <c r="D6" s="79">
        <v>8.354708589799302E-3</v>
      </c>
      <c r="E6" s="80">
        <f>100*(1+B6)</f>
        <v>143.81115515288789</v>
      </c>
      <c r="F6" s="80">
        <f>100*(1+C6)</f>
        <v>103.08</v>
      </c>
      <c r="G6" s="80">
        <f>100*(1+D6)</f>
        <v>100.83547085897993</v>
      </c>
    </row>
    <row r="7" spans="1:7">
      <c r="A7" s="78">
        <v>1929</v>
      </c>
      <c r="B7" s="79">
        <v>-8.2979466119096595E-2</v>
      </c>
      <c r="C7" s="79">
        <v>3.1600000000000003E-2</v>
      </c>
      <c r="D7" s="79">
        <v>4.2038041563204259E-2</v>
      </c>
      <c r="E7" s="80">
        <f t="shared" ref="E7:E38" si="0">E6*(1+B7)</f>
        <v>131.87778227633069</v>
      </c>
      <c r="F7" s="80">
        <f t="shared" ref="F7:F38" si="1">F6*(1+C7)</f>
        <v>106.337328</v>
      </c>
      <c r="G7" s="80">
        <f t="shared" ref="G7:G38" si="2">G6*(1+D7)</f>
        <v>105.074396573995</v>
      </c>
    </row>
    <row r="8" spans="1:7">
      <c r="A8" s="78">
        <v>1930</v>
      </c>
      <c r="B8" s="79">
        <v>-0.25123636363636365</v>
      </c>
      <c r="C8" s="79">
        <v>4.5499999999999999E-2</v>
      </c>
      <c r="D8" s="79">
        <v>4.5409314348970366E-2</v>
      </c>
      <c r="E8" s="80">
        <f t="shared" si="0"/>
        <v>98.745287812797272</v>
      </c>
      <c r="F8" s="80">
        <f t="shared" si="1"/>
        <v>111.17567642400002</v>
      </c>
      <c r="G8" s="80">
        <f t="shared" si="2"/>
        <v>109.84575287805193</v>
      </c>
    </row>
    <row r="9" spans="1:7">
      <c r="A9" s="78">
        <v>1931</v>
      </c>
      <c r="B9" s="79">
        <v>-0.43837548891786188</v>
      </c>
      <c r="C9" s="79">
        <v>2.3099999999999999E-2</v>
      </c>
      <c r="D9" s="79">
        <v>-2.5588559619422531E-2</v>
      </c>
      <c r="E9" s="80">
        <f t="shared" si="0"/>
        <v>55.457773989527276</v>
      </c>
      <c r="F9" s="80">
        <f t="shared" si="1"/>
        <v>113.74383454939441</v>
      </c>
      <c r="G9" s="80">
        <f t="shared" si="2"/>
        <v>107.03495828159154</v>
      </c>
    </row>
    <row r="10" spans="1:7">
      <c r="A10" s="78">
        <v>1932</v>
      </c>
      <c r="B10" s="79">
        <v>-8.642364532019696E-2</v>
      </c>
      <c r="C10" s="79">
        <v>1.0699999999999999E-2</v>
      </c>
      <c r="D10" s="79">
        <v>8.7903069904773257E-2</v>
      </c>
      <c r="E10" s="80">
        <f t="shared" si="0"/>
        <v>50.664911000008722</v>
      </c>
      <c r="F10" s="80">
        <f t="shared" si="1"/>
        <v>114.96089357907292</v>
      </c>
      <c r="G10" s="80">
        <f t="shared" si="2"/>
        <v>116.44365970167279</v>
      </c>
    </row>
    <row r="11" spans="1:7">
      <c r="A11" s="78">
        <v>1933</v>
      </c>
      <c r="B11" s="79">
        <v>0.49982225433526023</v>
      </c>
      <c r="C11" s="79">
        <v>9.5999999999999992E-3</v>
      </c>
      <c r="D11" s="79">
        <v>1.8552720891857361E-2</v>
      </c>
      <c r="E11" s="80">
        <f t="shared" si="0"/>
        <v>75.988361031728402</v>
      </c>
      <c r="F11" s="80">
        <f t="shared" si="1"/>
        <v>116.06451815743202</v>
      </c>
      <c r="G11" s="80">
        <f t="shared" si="2"/>
        <v>118.60400641974435</v>
      </c>
    </row>
    <row r="12" spans="1:7">
      <c r="A12" s="78">
        <v>1934</v>
      </c>
      <c r="B12" s="79">
        <v>-1.1885656970912803E-2</v>
      </c>
      <c r="C12" s="79">
        <v>3.0000000000000001E-3</v>
      </c>
      <c r="D12" s="79">
        <v>7.9634426179656104E-2</v>
      </c>
      <c r="E12" s="80">
        <f t="shared" si="0"/>
        <v>75.085189438723404</v>
      </c>
      <c r="F12" s="80">
        <f t="shared" si="1"/>
        <v>116.41271171190431</v>
      </c>
      <c r="G12" s="80">
        <f t="shared" si="2"/>
        <v>128.04896841358894</v>
      </c>
    </row>
    <row r="13" spans="1:7">
      <c r="A13" s="78">
        <v>1935</v>
      </c>
      <c r="B13" s="79">
        <v>0.46740421052631581</v>
      </c>
      <c r="C13" s="79">
        <v>2.3E-3</v>
      </c>
      <c r="D13" s="79">
        <v>4.4720477296566127E-2</v>
      </c>
      <c r="E13" s="80">
        <f t="shared" si="0"/>
        <v>110.18032313054879</v>
      </c>
      <c r="F13" s="80">
        <f t="shared" si="1"/>
        <v>116.68046094884168</v>
      </c>
      <c r="G13" s="80">
        <f t="shared" si="2"/>
        <v>133.77537939837757</v>
      </c>
    </row>
    <row r="14" spans="1:7">
      <c r="A14" s="78">
        <v>1936</v>
      </c>
      <c r="B14" s="79">
        <v>0.31943410275502609</v>
      </c>
      <c r="C14" s="79">
        <v>1.5E-3</v>
      </c>
      <c r="D14" s="79">
        <v>5.0178754045450601E-2</v>
      </c>
      <c r="E14" s="80">
        <f t="shared" si="0"/>
        <v>145.37567579101449</v>
      </c>
      <c r="F14" s="80">
        <f t="shared" si="1"/>
        <v>116.85548164026495</v>
      </c>
      <c r="G14" s="80">
        <f t="shared" si="2"/>
        <v>140.4880612585456</v>
      </c>
    </row>
    <row r="15" spans="1:7">
      <c r="A15" s="78">
        <v>1937</v>
      </c>
      <c r="B15" s="79">
        <v>-0.35336728754365537</v>
      </c>
      <c r="C15" s="79">
        <v>1.1999999999999999E-3</v>
      </c>
      <c r="D15" s="79">
        <v>1.379146059646038E-2</v>
      </c>
      <c r="E15" s="80">
        <f t="shared" si="0"/>
        <v>94.004667561917856</v>
      </c>
      <c r="F15" s="80">
        <f t="shared" si="1"/>
        <v>116.99570821823329</v>
      </c>
      <c r="G15" s="80">
        <f t="shared" si="2"/>
        <v>142.42559681966594</v>
      </c>
    </row>
    <row r="16" spans="1:7">
      <c r="A16" s="78">
        <v>1938</v>
      </c>
      <c r="B16" s="79">
        <v>0.29282654028436017</v>
      </c>
      <c r="C16" s="79">
        <v>1.1000000000000001E-3</v>
      </c>
      <c r="D16" s="79">
        <v>4.2132485322046068E-2</v>
      </c>
      <c r="E16" s="80">
        <f t="shared" si="0"/>
        <v>121.53172913465568</v>
      </c>
      <c r="F16" s="80">
        <f t="shared" si="1"/>
        <v>117.12440349727336</v>
      </c>
      <c r="G16" s="80">
        <f t="shared" si="2"/>
        <v>148.42634118715418</v>
      </c>
    </row>
    <row r="17" spans="1:7">
      <c r="A17" s="78">
        <v>1939</v>
      </c>
      <c r="B17" s="79">
        <v>-1.0975646879756443E-2</v>
      </c>
      <c r="C17" s="79">
        <v>2.9999999999999997E-4</v>
      </c>
      <c r="D17" s="79">
        <v>4.4122613942060671E-2</v>
      </c>
      <c r="E17" s="80">
        <f t="shared" si="0"/>
        <v>120.19783979098749</v>
      </c>
      <c r="F17" s="80">
        <f t="shared" si="1"/>
        <v>117.15954081832254</v>
      </c>
      <c r="G17" s="80">
        <f t="shared" si="2"/>
        <v>154.97529933818757</v>
      </c>
    </row>
    <row r="18" spans="1:7">
      <c r="A18" s="78">
        <v>1940</v>
      </c>
      <c r="B18" s="79">
        <v>-0.10672873194221515</v>
      </c>
      <c r="C18" s="79">
        <v>4.0000000000000002E-4</v>
      </c>
      <c r="D18" s="79">
        <v>5.4024815962845509E-2</v>
      </c>
      <c r="E18" s="80">
        <f t="shared" si="0"/>
        <v>107.36927676790187</v>
      </c>
      <c r="F18" s="80">
        <f t="shared" si="1"/>
        <v>117.20640463464986</v>
      </c>
      <c r="G18" s="80">
        <f t="shared" si="2"/>
        <v>163.34781136372007</v>
      </c>
    </row>
    <row r="19" spans="1:7">
      <c r="A19" s="78">
        <v>1941</v>
      </c>
      <c r="B19" s="79">
        <v>-0.12771455576559551</v>
      </c>
      <c r="C19" s="79">
        <v>2.0000000000000001E-4</v>
      </c>
      <c r="D19" s="79">
        <v>-2.0221975848580105E-2</v>
      </c>
      <c r="E19" s="80">
        <f t="shared" si="0"/>
        <v>93.656657282615996</v>
      </c>
      <c r="F19" s="80">
        <f t="shared" si="1"/>
        <v>117.22984591557679</v>
      </c>
      <c r="G19" s="80">
        <f t="shared" si="2"/>
        <v>160.0445958674045</v>
      </c>
    </row>
    <row r="20" spans="1:7">
      <c r="A20" s="78">
        <v>1942</v>
      </c>
      <c r="B20" s="79">
        <v>0.19173762945914843</v>
      </c>
      <c r="C20" s="79">
        <v>3.3E-3</v>
      </c>
      <c r="D20" s="79">
        <v>2.2948682374484164E-2</v>
      </c>
      <c r="E20" s="80">
        <f t="shared" si="0"/>
        <v>111.61416273305268</v>
      </c>
      <c r="F20" s="80">
        <f t="shared" si="1"/>
        <v>117.6167044070982</v>
      </c>
      <c r="G20" s="80">
        <f t="shared" si="2"/>
        <v>163.71740846371824</v>
      </c>
    </row>
    <row r="21" spans="1:7">
      <c r="A21" s="78">
        <v>1943</v>
      </c>
      <c r="B21" s="79">
        <v>0.25061310133060394</v>
      </c>
      <c r="C21" s="79">
        <v>3.8E-3</v>
      </c>
      <c r="D21" s="79">
        <v>2.4899999999999999E-2</v>
      </c>
      <c r="E21" s="80">
        <f t="shared" si="0"/>
        <v>139.58613420800171</v>
      </c>
      <c r="F21" s="80">
        <f t="shared" si="1"/>
        <v>118.06364788384518</v>
      </c>
      <c r="G21" s="80">
        <f t="shared" si="2"/>
        <v>167.79397193446482</v>
      </c>
    </row>
    <row r="22" spans="1:7">
      <c r="A22" s="78">
        <v>1944</v>
      </c>
      <c r="B22" s="79">
        <v>0.19030676949443009</v>
      </c>
      <c r="C22" s="79">
        <v>3.8E-3</v>
      </c>
      <c r="D22" s="79">
        <v>2.5776111579070303E-2</v>
      </c>
      <c r="E22" s="80">
        <f t="shared" si="0"/>
        <v>166.15032047534245</v>
      </c>
      <c r="F22" s="80">
        <f t="shared" si="1"/>
        <v>118.5122897458038</v>
      </c>
      <c r="G22" s="80">
        <f t="shared" si="2"/>
        <v>172.11904807734297</v>
      </c>
    </row>
    <row r="23" spans="1:7">
      <c r="A23" s="78">
        <v>1945</v>
      </c>
      <c r="B23" s="79">
        <v>0.35821084337349401</v>
      </c>
      <c r="C23" s="79">
        <v>3.8E-3</v>
      </c>
      <c r="D23" s="79">
        <v>3.8044173419237229E-2</v>
      </c>
      <c r="E23" s="80">
        <f t="shared" si="0"/>
        <v>225.66716689959119</v>
      </c>
      <c r="F23" s="80">
        <f t="shared" si="1"/>
        <v>118.96263644683786</v>
      </c>
      <c r="G23" s="80">
        <f t="shared" si="2"/>
        <v>178.66717499115143</v>
      </c>
    </row>
    <row r="24" spans="1:7">
      <c r="A24" s="78">
        <v>1946</v>
      </c>
      <c r="B24" s="79">
        <v>-8.4291474654377807E-2</v>
      </c>
      <c r="C24" s="79">
        <v>3.8E-3</v>
      </c>
      <c r="D24" s="79">
        <v>3.1283745375695685E-2</v>
      </c>
      <c r="E24" s="80">
        <f t="shared" si="0"/>
        <v>206.64534862054904</v>
      </c>
      <c r="F24" s="80">
        <f t="shared" si="1"/>
        <v>119.41469446533586</v>
      </c>
      <c r="G24" s="80">
        <f t="shared" si="2"/>
        <v>184.25655340056949</v>
      </c>
    </row>
    <row r="25" spans="1:7">
      <c r="A25" s="78">
        <v>1947</v>
      </c>
      <c r="B25" s="79">
        <v>5.1999999999999998E-2</v>
      </c>
      <c r="C25" s="79">
        <v>3.8E-3</v>
      </c>
      <c r="D25" s="79">
        <v>9.1969680628322358E-3</v>
      </c>
      <c r="E25" s="80">
        <f t="shared" si="0"/>
        <v>217.3909067488176</v>
      </c>
      <c r="F25" s="80">
        <f t="shared" si="1"/>
        <v>119.86847030430414</v>
      </c>
      <c r="G25" s="80">
        <f t="shared" si="2"/>
        <v>185.95115503756207</v>
      </c>
    </row>
    <row r="26" spans="1:7">
      <c r="A26" s="78">
        <v>1948</v>
      </c>
      <c r="B26" s="79">
        <v>5.7045751633986834E-2</v>
      </c>
      <c r="C26" s="79">
        <v>9.4999999999999998E-3</v>
      </c>
      <c r="D26" s="79">
        <v>1.9510369413175046E-2</v>
      </c>
      <c r="E26" s="80">
        <f t="shared" si="0"/>
        <v>229.79213442269784</v>
      </c>
      <c r="F26" s="80">
        <f t="shared" si="1"/>
        <v>121.00722077219504</v>
      </c>
      <c r="G26" s="80">
        <f t="shared" si="2"/>
        <v>189.57913076515149</v>
      </c>
    </row>
    <row r="27" spans="1:7">
      <c r="A27" s="78">
        <v>1949</v>
      </c>
      <c r="B27" s="79">
        <v>0.18303223684210526</v>
      </c>
      <c r="C27" s="79">
        <v>1.1599999999999999E-2</v>
      </c>
      <c r="D27" s="79">
        <v>4.6634851827973139E-2</v>
      </c>
      <c r="E27" s="80">
        <f t="shared" si="0"/>
        <v>271.85150279480598</v>
      </c>
      <c r="F27" s="80">
        <f t="shared" si="1"/>
        <v>122.4109045331525</v>
      </c>
      <c r="G27" s="80">
        <f t="shared" si="2"/>
        <v>198.42012543806027</v>
      </c>
    </row>
    <row r="28" spans="1:7">
      <c r="A28" s="78">
        <v>1950</v>
      </c>
      <c r="B28" s="79">
        <v>0.30805539011316263</v>
      </c>
      <c r="C28" s="79">
        <v>1.0999999999999999E-2</v>
      </c>
      <c r="D28" s="79">
        <v>4.2959574171096103E-3</v>
      </c>
      <c r="E28" s="80">
        <f t="shared" si="0"/>
        <v>355.59682354110947</v>
      </c>
      <c r="F28" s="80">
        <f t="shared" si="1"/>
        <v>123.75742448301718</v>
      </c>
      <c r="G28" s="80">
        <f t="shared" si="2"/>
        <v>199.2725298476397</v>
      </c>
    </row>
    <row r="29" spans="1:7">
      <c r="A29" s="78">
        <v>1951</v>
      </c>
      <c r="B29" s="79">
        <v>0.23678463044542339</v>
      </c>
      <c r="C29" s="79">
        <v>1.34E-2</v>
      </c>
      <c r="D29" s="79">
        <v>-2.9531392208319886E-3</v>
      </c>
      <c r="E29" s="80">
        <f t="shared" si="0"/>
        <v>439.7966859908575</v>
      </c>
      <c r="F29" s="80">
        <f t="shared" si="1"/>
        <v>125.41577397108962</v>
      </c>
      <c r="G29" s="80">
        <f t="shared" si="2"/>
        <v>198.68405032411223</v>
      </c>
    </row>
    <row r="30" spans="1:7">
      <c r="A30" s="78">
        <v>1952</v>
      </c>
      <c r="B30" s="79">
        <v>0.18150988641144306</v>
      </c>
      <c r="C30" s="79">
        <v>1.7299999999999999E-2</v>
      </c>
      <c r="D30" s="79">
        <v>2.2679961918305656E-2</v>
      </c>
      <c r="E30" s="80">
        <f t="shared" si="0"/>
        <v>519.62413250918712</v>
      </c>
      <c r="F30" s="80">
        <f t="shared" si="1"/>
        <v>127.58546686078948</v>
      </c>
      <c r="G30" s="80">
        <f t="shared" si="2"/>
        <v>203.19019701923781</v>
      </c>
    </row>
    <row r="31" spans="1:7">
      <c r="A31" s="78">
        <v>1953</v>
      </c>
      <c r="B31" s="79">
        <v>-1.2082047421904465E-2</v>
      </c>
      <c r="C31" s="79">
        <v>2.0899999999999998E-2</v>
      </c>
      <c r="D31" s="79">
        <v>4.1438402589088513E-2</v>
      </c>
      <c r="E31" s="80">
        <f t="shared" si="0"/>
        <v>513.34600909864514</v>
      </c>
      <c r="F31" s="80">
        <f t="shared" si="1"/>
        <v>130.25200311817997</v>
      </c>
      <c r="G31" s="80">
        <f t="shared" si="2"/>
        <v>211.61007420547722</v>
      </c>
    </row>
    <row r="32" spans="1:7">
      <c r="A32" s="78">
        <v>1954</v>
      </c>
      <c r="B32" s="79">
        <v>0.52563321241434902</v>
      </c>
      <c r="C32" s="79">
        <v>1.6E-2</v>
      </c>
      <c r="D32" s="79">
        <v>3.2898034558095555E-2</v>
      </c>
      <c r="E32" s="80">
        <f t="shared" si="0"/>
        <v>783.17772094125166</v>
      </c>
      <c r="F32" s="80">
        <f t="shared" si="1"/>
        <v>132.33603516807085</v>
      </c>
      <c r="G32" s="80">
        <f t="shared" si="2"/>
        <v>218.57162973953018</v>
      </c>
    </row>
    <row r="33" spans="1:7">
      <c r="A33" s="78">
        <v>1955</v>
      </c>
      <c r="B33" s="79">
        <v>0.32597331851028349</v>
      </c>
      <c r="C33" s="79">
        <v>1.15E-2</v>
      </c>
      <c r="D33" s="79">
        <v>-1.3364391288618781E-2</v>
      </c>
      <c r="E33" s="80">
        <f t="shared" si="0"/>
        <v>1038.4727616197922</v>
      </c>
      <c r="F33" s="80">
        <f t="shared" si="1"/>
        <v>133.85789957250367</v>
      </c>
      <c r="G33" s="80">
        <f t="shared" si="2"/>
        <v>215.65055295509998</v>
      </c>
    </row>
    <row r="34" spans="1:7">
      <c r="A34" s="78">
        <v>1956</v>
      </c>
      <c r="B34" s="79">
        <v>7.4395118733509347E-2</v>
      </c>
      <c r="C34" s="79">
        <v>2.5399999999999999E-2</v>
      </c>
      <c r="D34" s="79">
        <v>-2.2557738173154165E-2</v>
      </c>
      <c r="E34" s="80">
        <f t="shared" si="0"/>
        <v>1115.7300660220119</v>
      </c>
      <c r="F34" s="80">
        <f t="shared" si="1"/>
        <v>137.25789022164528</v>
      </c>
      <c r="G34" s="80">
        <f t="shared" si="2"/>
        <v>210.78596424464291</v>
      </c>
    </row>
    <row r="35" spans="1:7">
      <c r="A35" s="78">
        <v>1957</v>
      </c>
      <c r="B35" s="79">
        <v>-0.1045736018855796</v>
      </c>
      <c r="C35" s="79">
        <v>3.2099999999999997E-2</v>
      </c>
      <c r="D35" s="79">
        <v>6.7970128466249904E-2</v>
      </c>
      <c r="E35" s="80">
        <f t="shared" si="0"/>
        <v>999.05415428605454</v>
      </c>
      <c r="F35" s="80">
        <f t="shared" si="1"/>
        <v>141.66386849776009</v>
      </c>
      <c r="G35" s="80">
        <f t="shared" si="2"/>
        <v>225.11311331323367</v>
      </c>
    </row>
    <row r="36" spans="1:7">
      <c r="A36" s="78">
        <v>1958</v>
      </c>
      <c r="B36" s="79">
        <v>0.43719954988747184</v>
      </c>
      <c r="C36" s="79">
        <v>3.04E-2</v>
      </c>
      <c r="D36" s="79">
        <v>-2.0990181755274694E-2</v>
      </c>
      <c r="E36" s="80">
        <f t="shared" si="0"/>
        <v>1435.8401808531264</v>
      </c>
      <c r="F36" s="80">
        <f t="shared" si="1"/>
        <v>145.97045010009199</v>
      </c>
      <c r="G36" s="80">
        <f t="shared" si="2"/>
        <v>220.38794814929315</v>
      </c>
    </row>
    <row r="37" spans="1:7">
      <c r="A37" s="78">
        <v>1959</v>
      </c>
      <c r="B37" s="79">
        <v>0.12056457163557326</v>
      </c>
      <c r="C37" s="79">
        <v>2.7699999999999999E-2</v>
      </c>
      <c r="D37" s="79">
        <v>-2.6466312591385065E-2</v>
      </c>
      <c r="E37" s="80">
        <f t="shared" si="0"/>
        <v>1608.9516371948275</v>
      </c>
      <c r="F37" s="80">
        <f t="shared" si="1"/>
        <v>150.01383156786454</v>
      </c>
      <c r="G37" s="80">
        <f t="shared" si="2"/>
        <v>214.55509182219998</v>
      </c>
    </row>
    <row r="38" spans="1:7">
      <c r="A38" s="78">
        <v>1960</v>
      </c>
      <c r="B38" s="79">
        <v>3.36535314743695E-3</v>
      </c>
      <c r="C38" s="79">
        <v>4.4900000000000002E-2</v>
      </c>
      <c r="D38" s="79">
        <v>0.11639503690963365</v>
      </c>
      <c r="E38" s="80">
        <f t="shared" si="0"/>
        <v>1614.366327651135</v>
      </c>
      <c r="F38" s="80">
        <f t="shared" si="1"/>
        <v>156.74945260526164</v>
      </c>
      <c r="G38" s="80">
        <f t="shared" si="2"/>
        <v>239.52823965399477</v>
      </c>
    </row>
    <row r="39" spans="1:7">
      <c r="A39" s="78">
        <v>1961</v>
      </c>
      <c r="B39" s="79">
        <v>0.26637712958182752</v>
      </c>
      <c r="C39" s="79">
        <v>2.2499999999999999E-2</v>
      </c>
      <c r="D39" s="79">
        <v>2.0609208076323167E-2</v>
      </c>
      <c r="E39" s="80">
        <f t="shared" ref="E39:E70" si="3">E38*(1+B39)</f>
        <v>2044.3965961044005</v>
      </c>
      <c r="F39" s="80">
        <f t="shared" ref="F39:F70" si="4">F38*(1+C39)</f>
        <v>160.27631528888003</v>
      </c>
      <c r="G39" s="80">
        <f t="shared" ref="G39:G70" si="5">G38*(1+D39)</f>
        <v>244.46472698517934</v>
      </c>
    </row>
    <row r="40" spans="1:7">
      <c r="A40" s="78">
        <v>1962</v>
      </c>
      <c r="B40" s="79">
        <v>-8.8114605171208879E-2</v>
      </c>
      <c r="C40" s="79">
        <v>2.5999999999999999E-2</v>
      </c>
      <c r="D40" s="79">
        <v>5.693544054008462E-2</v>
      </c>
      <c r="E40" s="80">
        <f t="shared" si="3"/>
        <v>1864.2553972252979</v>
      </c>
      <c r="F40" s="80">
        <f t="shared" si="4"/>
        <v>164.44349948639092</v>
      </c>
      <c r="G40" s="80">
        <f t="shared" si="5"/>
        <v>258.38343391259201</v>
      </c>
    </row>
    <row r="41" spans="1:7">
      <c r="A41" s="78">
        <v>1963</v>
      </c>
      <c r="B41" s="79">
        <v>0.22611927099841514</v>
      </c>
      <c r="C41" s="79">
        <v>2.87E-2</v>
      </c>
      <c r="D41" s="79">
        <v>1.6841620739546127E-2</v>
      </c>
      <c r="E41" s="80">
        <f t="shared" si="3"/>
        <v>2285.7994686007432</v>
      </c>
      <c r="F41" s="80">
        <f t="shared" si="4"/>
        <v>169.16302792165033</v>
      </c>
      <c r="G41" s="80">
        <f t="shared" si="5"/>
        <v>262.73502971192949</v>
      </c>
    </row>
    <row r="42" spans="1:7">
      <c r="A42" s="78">
        <v>1964</v>
      </c>
      <c r="B42" s="79">
        <v>0.16415455878432425</v>
      </c>
      <c r="C42" s="79">
        <v>3.5200000000000002E-2</v>
      </c>
      <c r="D42" s="79">
        <v>3.7280648911540815E-2</v>
      </c>
      <c r="E42" s="80">
        <f t="shared" si="3"/>
        <v>2661.0238718383412</v>
      </c>
      <c r="F42" s="80">
        <f t="shared" si="4"/>
        <v>175.1175665044924</v>
      </c>
      <c r="G42" s="80">
        <f t="shared" si="5"/>
        <v>272.52996211138321</v>
      </c>
    </row>
    <row r="43" spans="1:7">
      <c r="A43" s="78">
        <v>1965</v>
      </c>
      <c r="B43" s="79">
        <v>0.12399242477876114</v>
      </c>
      <c r="C43" s="79">
        <v>3.8399999999999997E-2</v>
      </c>
      <c r="D43" s="79">
        <v>7.1885509359262342E-3</v>
      </c>
      <c r="E43" s="80">
        <f t="shared" si="3"/>
        <v>2990.9706741017444</v>
      </c>
      <c r="F43" s="80">
        <f t="shared" si="4"/>
        <v>181.84208105826491</v>
      </c>
      <c r="G43" s="80">
        <f t="shared" si="5"/>
        <v>274.48905762558695</v>
      </c>
    </row>
    <row r="44" spans="1:7">
      <c r="A44" s="78">
        <v>1966</v>
      </c>
      <c r="B44" s="79">
        <v>-9.9709542356377898E-2</v>
      </c>
      <c r="C44" s="79">
        <v>4.3799999999999999E-2</v>
      </c>
      <c r="D44" s="79">
        <v>2.9079409324299622E-2</v>
      </c>
      <c r="E44" s="80">
        <f t="shared" si="3"/>
        <v>2692.7423569857124</v>
      </c>
      <c r="F44" s="80">
        <f t="shared" si="4"/>
        <v>189.80676420861693</v>
      </c>
      <c r="G44" s="80">
        <f t="shared" si="5"/>
        <v>282.47103728732264</v>
      </c>
    </row>
    <row r="45" spans="1:7">
      <c r="A45" s="78">
        <v>1967</v>
      </c>
      <c r="B45" s="79">
        <v>0.23802966513133328</v>
      </c>
      <c r="C45" s="79">
        <v>4.9599999999999998E-2</v>
      </c>
      <c r="D45" s="79">
        <v>-1.5806209932824666E-2</v>
      </c>
      <c r="E45" s="80">
        <f t="shared" si="3"/>
        <v>3333.6949185039784</v>
      </c>
      <c r="F45" s="80">
        <f t="shared" si="4"/>
        <v>199.22117971336434</v>
      </c>
      <c r="G45" s="80">
        <f t="shared" si="5"/>
        <v>278.0062407720165</v>
      </c>
    </row>
    <row r="46" spans="1:7">
      <c r="A46" s="78">
        <v>1968</v>
      </c>
      <c r="B46" s="79">
        <v>0.10814862651601535</v>
      </c>
      <c r="C46" s="79">
        <v>4.9700000000000001E-2</v>
      </c>
      <c r="D46" s="79">
        <v>3.2746196950768365E-2</v>
      </c>
      <c r="E46" s="80">
        <f t="shared" si="3"/>
        <v>3694.2294451636035</v>
      </c>
      <c r="F46" s="80">
        <f t="shared" si="4"/>
        <v>209.12247234511855</v>
      </c>
      <c r="G46" s="80">
        <f t="shared" si="5"/>
        <v>287.10988788587969</v>
      </c>
    </row>
    <row r="47" spans="1:7">
      <c r="A47" s="78">
        <v>1969</v>
      </c>
      <c r="B47" s="79">
        <v>-8.2413710764490639E-2</v>
      </c>
      <c r="C47" s="79">
        <v>5.96E-2</v>
      </c>
      <c r="D47" s="79">
        <v>-5.0140493209926106E-2</v>
      </c>
      <c r="E47" s="80">
        <f t="shared" si="3"/>
        <v>3389.7742881722256</v>
      </c>
      <c r="F47" s="80">
        <f t="shared" si="4"/>
        <v>221.58617169688765</v>
      </c>
      <c r="G47" s="80">
        <f t="shared" si="5"/>
        <v>272.7140565018351</v>
      </c>
    </row>
    <row r="48" spans="1:7">
      <c r="A48" s="78">
        <v>1970</v>
      </c>
      <c r="B48" s="79">
        <v>3.5611449054964189E-2</v>
      </c>
      <c r="C48" s="79">
        <v>7.8200000000000006E-2</v>
      </c>
      <c r="D48" s="79">
        <v>0.16754737183412338</v>
      </c>
      <c r="E48" s="80">
        <f t="shared" si="3"/>
        <v>3510.4890625432981</v>
      </c>
      <c r="F48" s="80">
        <f t="shared" si="4"/>
        <v>238.91421032358426</v>
      </c>
      <c r="G48" s="80">
        <f t="shared" si="5"/>
        <v>318.40657993094021</v>
      </c>
    </row>
    <row r="49" spans="1:7">
      <c r="A49" s="78">
        <v>1971</v>
      </c>
      <c r="B49" s="79">
        <v>0.14221150298426474</v>
      </c>
      <c r="C49" s="79">
        <v>4.87E-2</v>
      </c>
      <c r="D49" s="79">
        <v>9.7868966197122972E-2</v>
      </c>
      <c r="E49" s="80">
        <f t="shared" si="3"/>
        <v>4009.720988337403</v>
      </c>
      <c r="F49" s="80">
        <f t="shared" si="4"/>
        <v>250.54933236634281</v>
      </c>
      <c r="G49" s="80">
        <f t="shared" si="5"/>
        <v>349.56870273914296</v>
      </c>
    </row>
    <row r="50" spans="1:7">
      <c r="A50" s="78">
        <v>1972</v>
      </c>
      <c r="B50" s="79">
        <v>0.18755362915074925</v>
      </c>
      <c r="C50" s="79">
        <v>4.0099999999999997E-2</v>
      </c>
      <c r="D50" s="79">
        <v>2.818449050444969E-2</v>
      </c>
      <c r="E50" s="80">
        <f t="shared" si="3"/>
        <v>4761.7587115820115</v>
      </c>
      <c r="F50" s="80">
        <f t="shared" si="4"/>
        <v>260.59636059423315</v>
      </c>
      <c r="G50" s="80">
        <f t="shared" si="5"/>
        <v>359.42111852214714</v>
      </c>
    </row>
    <row r="51" spans="1:7">
      <c r="A51" s="78">
        <v>1973</v>
      </c>
      <c r="B51" s="79">
        <v>-0.14308047437526472</v>
      </c>
      <c r="C51" s="79">
        <v>5.0700000000000002E-2</v>
      </c>
      <c r="D51" s="79">
        <v>3.6586646024150085E-2</v>
      </c>
      <c r="E51" s="80">
        <f t="shared" si="3"/>
        <v>4080.4440162683081</v>
      </c>
      <c r="F51" s="80">
        <f t="shared" si="4"/>
        <v>273.80859607636074</v>
      </c>
      <c r="G51" s="80">
        <f t="shared" si="5"/>
        <v>372.57113175912104</v>
      </c>
    </row>
    <row r="52" spans="1:7">
      <c r="A52" s="78">
        <v>1974</v>
      </c>
      <c r="B52" s="79">
        <v>-0.25901785750896972</v>
      </c>
      <c r="C52" s="79">
        <v>7.4499999999999997E-2</v>
      </c>
      <c r="D52" s="79">
        <v>1.9886086932378574E-2</v>
      </c>
      <c r="E52" s="80">
        <f t="shared" si="3"/>
        <v>3023.5361494891954</v>
      </c>
      <c r="F52" s="80">
        <f t="shared" si="4"/>
        <v>294.20733648404962</v>
      </c>
      <c r="G52" s="80">
        <f t="shared" si="5"/>
        <v>379.98011367377757</v>
      </c>
    </row>
    <row r="53" spans="1:7">
      <c r="A53" s="78">
        <v>1975</v>
      </c>
      <c r="B53" s="79">
        <v>0.36995137106184356</v>
      </c>
      <c r="C53" s="79">
        <v>7.1499999999999994E-2</v>
      </c>
      <c r="D53" s="79">
        <v>3.6052536026033838E-2</v>
      </c>
      <c r="E53" s="80">
        <f t="shared" si="3"/>
        <v>4142.0974934477708</v>
      </c>
      <c r="F53" s="80">
        <f t="shared" si="4"/>
        <v>315.24316104265915</v>
      </c>
      <c r="G53" s="80">
        <f t="shared" si="5"/>
        <v>393.67936041117781</v>
      </c>
    </row>
    <row r="54" spans="1:7">
      <c r="A54" s="78">
        <v>1976</v>
      </c>
      <c r="B54" s="79">
        <v>0.23830999002106662</v>
      </c>
      <c r="C54" s="79">
        <v>5.4399999999999997E-2</v>
      </c>
      <c r="D54" s="79">
        <v>0.1598456074290921</v>
      </c>
      <c r="E54" s="80">
        <f t="shared" si="3"/>
        <v>5129.2007057775936</v>
      </c>
      <c r="F54" s="80">
        <f t="shared" si="4"/>
        <v>332.39238900337983</v>
      </c>
      <c r="G54" s="80">
        <f t="shared" si="5"/>
        <v>456.607276908399</v>
      </c>
    </row>
    <row r="55" spans="1:7">
      <c r="A55" s="78">
        <v>1977</v>
      </c>
      <c r="B55" s="79">
        <v>-6.9797040759352322E-2</v>
      </c>
      <c r="C55" s="79">
        <v>4.3499999999999997E-2</v>
      </c>
      <c r="D55" s="79">
        <v>1.2899606071070449E-2</v>
      </c>
      <c r="E55" s="80">
        <f t="shared" si="3"/>
        <v>4771.1976750535359</v>
      </c>
      <c r="F55" s="80">
        <f t="shared" si="4"/>
        <v>346.85145792502686</v>
      </c>
      <c r="G55" s="80">
        <f t="shared" si="5"/>
        <v>462.49733090970153</v>
      </c>
    </row>
    <row r="56" spans="1:7">
      <c r="A56" s="78">
        <v>1978</v>
      </c>
      <c r="B56" s="79">
        <v>6.50928391167193E-2</v>
      </c>
      <c r="C56" s="79">
        <v>6.0699999999999997E-2</v>
      </c>
      <c r="D56" s="79">
        <v>-7.7758069075086478E-3</v>
      </c>
      <c r="E56" s="80">
        <f t="shared" si="3"/>
        <v>5081.7684777098611</v>
      </c>
      <c r="F56" s="80">
        <f t="shared" si="4"/>
        <v>367.905341421076</v>
      </c>
      <c r="G56" s="80">
        <f t="shared" si="5"/>
        <v>458.90104096930958</v>
      </c>
    </row>
    <row r="57" spans="1:7">
      <c r="A57" s="78">
        <v>1979</v>
      </c>
      <c r="B57" s="79">
        <v>0.18519490167516386</v>
      </c>
      <c r="C57" s="79">
        <v>9.0800000000000006E-2</v>
      </c>
      <c r="D57" s="79">
        <v>6.7072031247235459E-3</v>
      </c>
      <c r="E57" s="80">
        <f t="shared" si="3"/>
        <v>6022.8860912752862</v>
      </c>
      <c r="F57" s="80">
        <f t="shared" si="4"/>
        <v>401.31114642210969</v>
      </c>
      <c r="G57" s="80">
        <f t="shared" si="5"/>
        <v>461.97898346523777</v>
      </c>
    </row>
    <row r="58" spans="1:7">
      <c r="A58" s="78">
        <v>1980</v>
      </c>
      <c r="B58" s="79">
        <v>0.3173524550676301</v>
      </c>
      <c r="C58" s="79">
        <v>0.12039999999999999</v>
      </c>
      <c r="D58" s="79">
        <v>-2.989744251999403E-2</v>
      </c>
      <c r="E58" s="80">
        <f t="shared" si="3"/>
        <v>7934.2637789341807</v>
      </c>
      <c r="F58" s="80">
        <f t="shared" si="4"/>
        <v>449.62900845133174</v>
      </c>
      <c r="G58" s="80">
        <f t="shared" si="5"/>
        <v>448.16699336164055</v>
      </c>
    </row>
    <row r="59" spans="1:7">
      <c r="A59" s="78">
        <v>1981</v>
      </c>
      <c r="B59" s="79">
        <v>-4.7023902474955762E-2</v>
      </c>
      <c r="C59" s="79">
        <v>0.15490000000000001</v>
      </c>
      <c r="D59" s="79">
        <v>8.1992153358923542E-2</v>
      </c>
      <c r="E59" s="80">
        <f t="shared" si="3"/>
        <v>7561.1637327830058</v>
      </c>
      <c r="F59" s="80">
        <f t="shared" si="4"/>
        <v>519.27654186044299</v>
      </c>
      <c r="G59" s="80">
        <f t="shared" si="5"/>
        <v>484.91317021175587</v>
      </c>
    </row>
    <row r="60" spans="1:7">
      <c r="A60" s="78">
        <v>1982</v>
      </c>
      <c r="B60" s="79">
        <v>0.20419055079559353</v>
      </c>
      <c r="C60" s="79">
        <v>0.1085</v>
      </c>
      <c r="D60" s="79">
        <v>0.32814549486295586</v>
      </c>
      <c r="E60" s="80">
        <f t="shared" si="3"/>
        <v>9105.0819200356327</v>
      </c>
      <c r="F60" s="80">
        <f t="shared" si="4"/>
        <v>575.61804665230113</v>
      </c>
      <c r="G60" s="80">
        <f t="shared" si="5"/>
        <v>644.03524241645721</v>
      </c>
    </row>
    <row r="61" spans="1:7">
      <c r="A61" s="78">
        <v>1983</v>
      </c>
      <c r="B61" s="79">
        <v>0.22337155858930619</v>
      </c>
      <c r="C61" s="79">
        <v>7.9399999999999998E-2</v>
      </c>
      <c r="D61" s="79">
        <v>3.2002094451429264E-2</v>
      </c>
      <c r="E61" s="80">
        <f t="shared" si="3"/>
        <v>11138.898259597305</v>
      </c>
      <c r="F61" s="80">
        <f t="shared" si="4"/>
        <v>621.32211955649382</v>
      </c>
      <c r="G61" s="80">
        <f t="shared" si="5"/>
        <v>664.64571907431775</v>
      </c>
    </row>
    <row r="62" spans="1:7">
      <c r="A62" s="78">
        <v>1984</v>
      </c>
      <c r="B62" s="79">
        <v>6.14614199963621E-2</v>
      </c>
      <c r="C62" s="79">
        <v>0.09</v>
      </c>
      <c r="D62" s="79">
        <v>0.13733364344102345</v>
      </c>
      <c r="E62" s="80">
        <f t="shared" si="3"/>
        <v>11823.510763827162</v>
      </c>
      <c r="F62" s="80">
        <f t="shared" si="4"/>
        <v>677.24111031657833</v>
      </c>
      <c r="G62" s="80">
        <f t="shared" si="5"/>
        <v>755.92393727227272</v>
      </c>
    </row>
    <row r="63" spans="1:7">
      <c r="A63" s="78">
        <v>1985</v>
      </c>
      <c r="B63" s="79">
        <v>0.31235149485768948</v>
      </c>
      <c r="C63" s="79">
        <v>8.0600000000000005E-2</v>
      </c>
      <c r="D63" s="79">
        <v>0.2571248821260641</v>
      </c>
      <c r="E63" s="80">
        <f t="shared" si="3"/>
        <v>15516.602025374559</v>
      </c>
      <c r="F63" s="80">
        <f t="shared" si="4"/>
        <v>731.82674380809453</v>
      </c>
      <c r="G63" s="80">
        <f t="shared" si="5"/>
        <v>950.2907905396761</v>
      </c>
    </row>
    <row r="64" spans="1:7">
      <c r="A64" s="78">
        <v>1986</v>
      </c>
      <c r="B64" s="79">
        <v>0.18494578758046187</v>
      </c>
      <c r="C64" s="79">
        <v>7.0999999999999994E-2</v>
      </c>
      <c r="D64" s="79">
        <v>0.24284215141767618</v>
      </c>
      <c r="E64" s="80">
        <f t="shared" si="3"/>
        <v>18386.332207530046</v>
      </c>
      <c r="F64" s="80">
        <f t="shared" si="4"/>
        <v>783.78644261846921</v>
      </c>
      <c r="G64" s="80">
        <f t="shared" si="5"/>
        <v>1181.0614505867354</v>
      </c>
    </row>
    <row r="65" spans="1:7">
      <c r="A65" s="78">
        <v>1987</v>
      </c>
      <c r="B65" s="79">
        <v>5.8127216418218712E-2</v>
      </c>
      <c r="C65" s="79">
        <v>5.5300000000000002E-2</v>
      </c>
      <c r="D65" s="79">
        <v>-4.9605089379262279E-2</v>
      </c>
      <c r="E65" s="80">
        <f t="shared" si="3"/>
        <v>19455.07851889441</v>
      </c>
      <c r="F65" s="80">
        <f t="shared" si="4"/>
        <v>827.12983289527051</v>
      </c>
      <c r="G65" s="80">
        <f t="shared" si="5"/>
        <v>1122.4747917679792</v>
      </c>
    </row>
    <row r="66" spans="1:7">
      <c r="A66" s="78">
        <v>1988</v>
      </c>
      <c r="B66" s="79">
        <v>0.16537192812044688</v>
      </c>
      <c r="C66" s="79">
        <v>5.7700000000000001E-2</v>
      </c>
      <c r="D66" s="79">
        <v>8.2235958434841674E-2</v>
      </c>
      <c r="E66" s="80">
        <f t="shared" si="3"/>
        <v>22672.402365298665</v>
      </c>
      <c r="F66" s="80">
        <f t="shared" si="4"/>
        <v>874.85522425332772</v>
      </c>
      <c r="G66" s="80">
        <f t="shared" si="5"/>
        <v>1214.7825820879684</v>
      </c>
    </row>
    <row r="67" spans="1:7">
      <c r="A67" s="78">
        <v>1989</v>
      </c>
      <c r="B67" s="79">
        <v>0.31475183638196724</v>
      </c>
      <c r="C67" s="79">
        <v>8.0699999999999994E-2</v>
      </c>
      <c r="D67" s="79">
        <v>0.17693647159446219</v>
      </c>
      <c r="E67" s="80">
        <f t="shared" si="3"/>
        <v>29808.582644967279</v>
      </c>
      <c r="F67" s="80">
        <f t="shared" si="4"/>
        <v>945.4560408505713</v>
      </c>
      <c r="G67" s="80">
        <f t="shared" si="5"/>
        <v>1429.7219259170236</v>
      </c>
    </row>
    <row r="68" spans="1:7">
      <c r="A68" s="78">
        <v>1990</v>
      </c>
      <c r="B68" s="79">
        <v>-3.0644516129032118E-2</v>
      </c>
      <c r="C68" s="79">
        <v>7.6300000000000007E-2</v>
      </c>
      <c r="D68" s="79">
        <v>6.2353753335533363E-2</v>
      </c>
      <c r="E68" s="80">
        <f t="shared" si="3"/>
        <v>28895.113053319994</v>
      </c>
      <c r="F68" s="80">
        <f t="shared" si="4"/>
        <v>1017.5943367674699</v>
      </c>
      <c r="G68" s="80">
        <f t="shared" si="5"/>
        <v>1518.8704542240573</v>
      </c>
    </row>
    <row r="69" spans="1:7">
      <c r="A69" s="78">
        <v>1991</v>
      </c>
      <c r="B69" s="79">
        <v>0.30234843134879757</v>
      </c>
      <c r="C69" s="79">
        <v>6.7400000000000002E-2</v>
      </c>
      <c r="D69" s="79">
        <v>0.15004510019517303</v>
      </c>
      <c r="E69" s="80">
        <f t="shared" si="3"/>
        <v>37631.505158637461</v>
      </c>
      <c r="F69" s="80">
        <f t="shared" si="4"/>
        <v>1086.1801950655972</v>
      </c>
      <c r="G69" s="80">
        <f t="shared" si="5"/>
        <v>1746.769523711594</v>
      </c>
    </row>
    <row r="70" spans="1:7">
      <c r="A70" s="78">
        <v>1992</v>
      </c>
      <c r="B70" s="79">
        <v>7.493727972380064E-2</v>
      </c>
      <c r="C70" s="79">
        <v>4.07E-2</v>
      </c>
      <c r="D70" s="79">
        <v>9.3616373162079422E-2</v>
      </c>
      <c r="E70" s="80">
        <f t="shared" si="3"/>
        <v>40451.507787137925</v>
      </c>
      <c r="F70" s="80">
        <f t="shared" si="4"/>
        <v>1130.3877290047669</v>
      </c>
      <c r="G70" s="80">
        <f t="shared" si="5"/>
        <v>1910.2957512715263</v>
      </c>
    </row>
    <row r="71" spans="1:7">
      <c r="A71" s="78">
        <v>1993</v>
      </c>
      <c r="B71" s="79">
        <v>9.96705147919488E-2</v>
      </c>
      <c r="C71" s="79">
        <v>3.2199999999999999E-2</v>
      </c>
      <c r="D71" s="79">
        <v>0.14210957589263107</v>
      </c>
      <c r="E71" s="80">
        <f t="shared" ref="E71:E82" si="6">E70*(1+B71)</f>
        <v>44483.33039239249</v>
      </c>
      <c r="F71" s="80">
        <f t="shared" ref="F71:F82" si="7">F70*(1+C71)</f>
        <v>1166.7862138787204</v>
      </c>
      <c r="G71" s="80">
        <f t="shared" ref="G71:G82" si="8">G70*(1+D71)</f>
        <v>2181.7670703142176</v>
      </c>
    </row>
    <row r="72" spans="1:7">
      <c r="A72" s="78">
        <v>1994</v>
      </c>
      <c r="B72" s="79">
        <v>1.3259206774573897E-2</v>
      </c>
      <c r="C72" s="79">
        <v>3.0599999999999999E-2</v>
      </c>
      <c r="D72" s="79">
        <v>-8.0366555509985921E-2</v>
      </c>
      <c r="E72" s="80">
        <f t="shared" si="6"/>
        <v>45073.144068086905</v>
      </c>
      <c r="F72" s="80">
        <f t="shared" si="7"/>
        <v>1202.4898720234091</v>
      </c>
      <c r="G72" s="80">
        <f t="shared" si="8"/>
        <v>2006.4259659479505</v>
      </c>
    </row>
    <row r="73" spans="1:7">
      <c r="A73" s="78">
        <v>1995</v>
      </c>
      <c r="B73" s="79">
        <v>0.37195198902606308</v>
      </c>
      <c r="C73" s="79">
        <v>5.6000000000000001E-2</v>
      </c>
      <c r="D73" s="79">
        <v>0.23480780112538907</v>
      </c>
      <c r="E73" s="80">
        <f t="shared" si="6"/>
        <v>61838.189655870119</v>
      </c>
      <c r="F73" s="80">
        <f t="shared" si="7"/>
        <v>1269.82930485672</v>
      </c>
      <c r="G73" s="80">
        <f t="shared" si="8"/>
        <v>2477.5504351330737</v>
      </c>
    </row>
    <row r="74" spans="1:7">
      <c r="A74" s="78">
        <v>1996</v>
      </c>
      <c r="B74" s="79">
        <v>0.23817458802136615</v>
      </c>
      <c r="C74" s="79">
        <v>5.1400000000000001E-2</v>
      </c>
      <c r="D74" s="79">
        <v>1.428607793401844E-2</v>
      </c>
      <c r="E74" s="80">
        <f t="shared" si="6"/>
        <v>76566.475001144092</v>
      </c>
      <c r="F74" s="80">
        <f t="shared" si="7"/>
        <v>1335.0985311263555</v>
      </c>
      <c r="G74" s="80">
        <f t="shared" si="8"/>
        <v>2512.9449137348461</v>
      </c>
    </row>
    <row r="75" spans="1:7">
      <c r="A75" s="78">
        <v>1997</v>
      </c>
      <c r="B75" s="79">
        <v>0.31857597560649414</v>
      </c>
      <c r="C75" s="79">
        <v>4.9099999999999998E-2</v>
      </c>
      <c r="D75" s="79">
        <v>9.939130272977531E-2</v>
      </c>
      <c r="E75" s="80">
        <f t="shared" si="6"/>
        <v>100958.71447338381</v>
      </c>
      <c r="F75" s="80">
        <f t="shared" si="7"/>
        <v>1400.6518690046594</v>
      </c>
      <c r="G75" s="80">
        <f t="shared" si="8"/>
        <v>2762.7097823991153</v>
      </c>
    </row>
    <row r="76" spans="1:7">
      <c r="A76" s="78">
        <v>1998</v>
      </c>
      <c r="B76" s="79">
        <v>0.28337953278443584</v>
      </c>
      <c r="C76" s="79">
        <v>5.16E-2</v>
      </c>
      <c r="D76" s="79">
        <v>0.14921431922606215</v>
      </c>
      <c r="E76" s="80">
        <f t="shared" si="6"/>
        <v>129568.34781136856</v>
      </c>
      <c r="F76" s="80">
        <f t="shared" si="7"/>
        <v>1472.9255054452999</v>
      </c>
      <c r="G76" s="80">
        <f t="shared" si="8"/>
        <v>3174.9456417989818</v>
      </c>
    </row>
    <row r="77" spans="1:7">
      <c r="A77" s="78">
        <v>1999</v>
      </c>
      <c r="B77" s="79">
        <v>0.20885350992084475</v>
      </c>
      <c r="C77" s="79">
        <v>4.3900000000000002E-2</v>
      </c>
      <c r="D77" s="79">
        <v>-8.2542147962685761E-2</v>
      </c>
      <c r="E77" s="80">
        <f t="shared" si="6"/>
        <v>156629.15202641769</v>
      </c>
      <c r="F77" s="80">
        <f t="shared" si="7"/>
        <v>1537.5869351343486</v>
      </c>
      <c r="G77" s="80">
        <f t="shared" si="8"/>
        <v>2912.8788088601259</v>
      </c>
    </row>
    <row r="78" spans="1:7">
      <c r="A78" s="78">
        <v>2000</v>
      </c>
      <c r="B78" s="79">
        <v>-9.0318189552492781E-2</v>
      </c>
      <c r="C78" s="79">
        <v>5.3699999999999998E-2</v>
      </c>
      <c r="D78" s="79">
        <v>0.16655267125397488</v>
      </c>
      <c r="E78" s="80">
        <f t="shared" si="6"/>
        <v>142482.69058424947</v>
      </c>
      <c r="F78" s="80">
        <f t="shared" si="7"/>
        <v>1620.1553535510632</v>
      </c>
      <c r="G78" s="80">
        <f t="shared" si="8"/>
        <v>3398.0265555148762</v>
      </c>
    </row>
    <row r="79" spans="1:7">
      <c r="A79" s="78">
        <v>2001</v>
      </c>
      <c r="B79" s="79">
        <v>-0.11849759142000185</v>
      </c>
      <c r="C79" s="79">
        <v>5.7299999999999997E-2</v>
      </c>
      <c r="D79" s="79">
        <v>5.5721811892492555E-2</v>
      </c>
      <c r="E79" s="80">
        <f t="shared" si="6"/>
        <v>125598.83493097454</v>
      </c>
      <c r="F79" s="80">
        <f t="shared" si="7"/>
        <v>1712.990255309539</v>
      </c>
      <c r="G79" s="80">
        <f t="shared" si="8"/>
        <v>3587.3707520469702</v>
      </c>
    </row>
    <row r="80" spans="1:7">
      <c r="A80" s="78">
        <v>2002</v>
      </c>
      <c r="B80" s="79">
        <v>-0.21976500100166352</v>
      </c>
      <c r="C80" s="79">
        <v>1.7999999999999999E-2</v>
      </c>
      <c r="D80" s="79">
        <v>0.15116400378109285</v>
      </c>
      <c r="E80" s="80">
        <f t="shared" si="6"/>
        <v>97996.606846561146</v>
      </c>
      <c r="F80" s="80">
        <f t="shared" si="7"/>
        <v>1743.8240799051107</v>
      </c>
      <c r="G80" s="80">
        <f t="shared" si="8"/>
        <v>4129.6520779735802</v>
      </c>
    </row>
    <row r="81" spans="1:13">
      <c r="A81" s="78">
        <v>2003</v>
      </c>
      <c r="B81" s="79">
        <v>0.28411493259984999</v>
      </c>
      <c r="C81" s="79">
        <v>1.7999999999999999E-2</v>
      </c>
      <c r="D81" s="79">
        <v>3.7531858817758529E-3</v>
      </c>
      <c r="E81" s="80">
        <f t="shared" si="6"/>
        <v>125838.90619578586</v>
      </c>
      <c r="F81" s="80">
        <f t="shared" si="7"/>
        <v>1775.2129133434028</v>
      </c>
      <c r="G81" s="80">
        <f t="shared" si="8"/>
        <v>4145.1514298492766</v>
      </c>
      <c r="I81" s="85"/>
    </row>
    <row r="82" spans="1:13">
      <c r="A82" s="78">
        <v>2004</v>
      </c>
      <c r="B82" s="79">
        <v>0.10742775944096193</v>
      </c>
      <c r="C82" s="79">
        <v>2.18E-2</v>
      </c>
      <c r="D82" s="79">
        <v>4.490683702274547E-2</v>
      </c>
      <c r="E82" s="80">
        <f t="shared" si="6"/>
        <v>139357.49793890052</v>
      </c>
      <c r="F82" s="80">
        <f t="shared" si="7"/>
        <v>1813.9125548542891</v>
      </c>
      <c r="G82" s="80">
        <f t="shared" si="8"/>
        <v>4331.2970695441181</v>
      </c>
    </row>
    <row r="83" spans="1:13">
      <c r="A83" s="78">
        <v>2005</v>
      </c>
      <c r="B83" s="79">
        <v>4.8344775232688535E-2</v>
      </c>
      <c r="C83" s="79">
        <v>4.3099999999999999E-2</v>
      </c>
      <c r="D83" s="79">
        <v>2.8675329597779506E-2</v>
      </c>
      <c r="E83" s="80">
        <v>146062.54</v>
      </c>
      <c r="F83" s="80">
        <v>1892.09</v>
      </c>
      <c r="G83" s="80">
        <v>4455.5</v>
      </c>
    </row>
    <row r="84" spans="1:13">
      <c r="A84" s="78">
        <v>2006</v>
      </c>
      <c r="B84" s="106">
        <v>0.15612557979315703</v>
      </c>
      <c r="C84" s="106">
        <v>1.6574999999999999E-2</v>
      </c>
      <c r="D84" s="106">
        <v>1.9610012417568386E-2</v>
      </c>
      <c r="E84" s="80">
        <f t="shared" ref="E84:F88" si="9">E83*(1+B84)</f>
        <v>168866.6387435612</v>
      </c>
      <c r="F84" s="80">
        <f t="shared" si="9"/>
        <v>1923.4513917499999</v>
      </c>
      <c r="G84" s="80">
        <f t="shared" ref="G84:G85" si="10">G83*(1+D84)</f>
        <v>4542.8724103264758</v>
      </c>
    </row>
    <row r="85" spans="1:13">
      <c r="A85" s="78">
        <v>2007</v>
      </c>
      <c r="B85" s="106">
        <v>5.4847352464217694E-2</v>
      </c>
      <c r="C85" s="106">
        <v>1.03E-2</v>
      </c>
      <c r="D85" s="106">
        <v>0.10209921930012807</v>
      </c>
      <c r="E85" s="80">
        <f t="shared" si="9"/>
        <v>178128.52679817702</v>
      </c>
      <c r="F85" s="80">
        <f t="shared" si="9"/>
        <v>1943.2629410850247</v>
      </c>
      <c r="G85" s="80">
        <f t="shared" si="10"/>
        <v>5006.6961368008997</v>
      </c>
      <c r="H85" s="82"/>
      <c r="I85" s="82"/>
      <c r="J85" s="82"/>
      <c r="K85" s="83"/>
      <c r="L85" s="83"/>
      <c r="M85" s="83"/>
    </row>
    <row r="86" spans="1:13">
      <c r="A86" s="78">
        <v>2008</v>
      </c>
      <c r="B86" s="106">
        <v>-0.36575499196382355</v>
      </c>
      <c r="C86" s="106">
        <v>1.2275000000000001E-2</v>
      </c>
      <c r="D86" s="106">
        <v>0.20101279926977011</v>
      </c>
      <c r="E86" s="80">
        <f t="shared" si="9"/>
        <v>112977.12891058205</v>
      </c>
      <c r="F86" s="80">
        <f t="shared" si="9"/>
        <v>1967.1164936868436</v>
      </c>
      <c r="G86" s="80">
        <f>G85*(1+D86)</f>
        <v>6013.1061423523925</v>
      </c>
      <c r="H86" s="82"/>
      <c r="I86" s="82"/>
      <c r="J86" s="82"/>
      <c r="K86" s="83"/>
      <c r="L86" s="83"/>
      <c r="M86" s="83"/>
    </row>
    <row r="87" spans="1:13">
      <c r="A87" s="78">
        <v>2009</v>
      </c>
      <c r="B87" s="106">
        <v>0.25924162745640733</v>
      </c>
      <c r="C87" s="106">
        <v>1.3500000000000001E-3</v>
      </c>
      <c r="D87" s="106">
        <v>-0.11116695313259162</v>
      </c>
      <c r="E87" s="80">
        <f t="shared" si="9"/>
        <v>142265.50367471366</v>
      </c>
      <c r="F87" s="80">
        <f t="shared" si="9"/>
        <v>1969.7721009533207</v>
      </c>
      <c r="G87" s="80">
        <f>G86*(1+D87)</f>
        <v>5344.6474536442056</v>
      </c>
      <c r="H87" s="82"/>
      <c r="I87" s="82"/>
      <c r="J87" s="82"/>
      <c r="K87" s="83"/>
      <c r="L87" s="83"/>
      <c r="M87" s="83"/>
    </row>
    <row r="88" spans="1:13">
      <c r="A88" s="214">
        <v>2010</v>
      </c>
      <c r="B88" s="106">
        <v>0.14856066720473518</v>
      </c>
      <c r="C88" s="215">
        <v>1.2999999999999999E-3</v>
      </c>
      <c r="D88" s="106">
        <v>8.4629338803557719E-2</v>
      </c>
      <c r="E88" s="179">
        <f t="shared" si="9"/>
        <v>163400.56182084684</v>
      </c>
      <c r="F88" s="179">
        <f t="shared" si="9"/>
        <v>1972.3328046845602</v>
      </c>
      <c r="G88" s="179">
        <f>G87*(1+D88)</f>
        <v>5796.9614337842331</v>
      </c>
      <c r="H88" s="180"/>
      <c r="I88" s="181"/>
      <c r="J88" s="180"/>
      <c r="K88" s="232"/>
      <c r="L88" s="83"/>
      <c r="M88" s="83"/>
    </row>
    <row r="89" spans="1:13">
      <c r="A89" s="149"/>
      <c r="B89" s="150"/>
      <c r="C89" s="150"/>
      <c r="D89" s="150"/>
      <c r="E89" s="83"/>
      <c r="F89" s="83"/>
      <c r="G89" s="81"/>
      <c r="H89" s="82"/>
      <c r="I89" s="82"/>
      <c r="J89" s="82"/>
    </row>
    <row r="90" spans="1:13">
      <c r="A90" s="84" t="s">
        <v>70</v>
      </c>
      <c r="G90" s="120" t="s">
        <v>56</v>
      </c>
    </row>
    <row r="91" spans="1:13">
      <c r="A91" s="76" t="s">
        <v>44</v>
      </c>
      <c r="B91" s="76" t="s">
        <v>53</v>
      </c>
      <c r="C91" s="76" t="s">
        <v>54</v>
      </c>
      <c r="D91" s="76" t="s">
        <v>55</v>
      </c>
      <c r="F91" s="77" t="s">
        <v>57</v>
      </c>
      <c r="G91" s="76" t="s">
        <v>58</v>
      </c>
    </row>
    <row r="92" spans="1:13">
      <c r="A92" s="107" t="s">
        <v>178</v>
      </c>
      <c r="B92" s="106">
        <f>AVERAGE(B6:B88)</f>
        <v>0.11315349350819978</v>
      </c>
      <c r="C92" s="106">
        <f>AVERAGE(C6:C88)</f>
        <v>3.7027710843373494E-2</v>
      </c>
      <c r="D92" s="106">
        <f>AVERAGE(D6:D88)</f>
        <v>5.2821858646182544E-2</v>
      </c>
      <c r="E92" s="108"/>
      <c r="F92" s="109">
        <f>B92-C92</f>
        <v>7.612578266482628E-2</v>
      </c>
      <c r="G92" s="109">
        <f>B92-D92</f>
        <v>6.0331634862017237E-2</v>
      </c>
      <c r="H92" s="85"/>
    </row>
    <row r="93" spans="1:13" ht="12.75">
      <c r="A93" s="72"/>
      <c r="B93" s="72"/>
      <c r="C93" s="72"/>
      <c r="D93" s="72"/>
      <c r="E93" s="72"/>
      <c r="F93" s="72"/>
      <c r="G93" s="72"/>
    </row>
    <row r="94" spans="1:13" ht="12.75">
      <c r="A94" s="65" t="s">
        <v>4</v>
      </c>
      <c r="B94"/>
      <c r="C94"/>
      <c r="D94"/>
      <c r="E94"/>
      <c r="F94"/>
      <c r="G94"/>
      <c r="H94"/>
    </row>
    <row r="95" spans="1:13" ht="12.75">
      <c r="A95"/>
      <c r="B95"/>
      <c r="C95"/>
      <c r="D95"/>
      <c r="E95"/>
      <c r="F95"/>
      <c r="G95"/>
      <c r="H95"/>
    </row>
    <row r="96" spans="1:13" ht="15" customHeight="1">
      <c r="A96" t="s">
        <v>76</v>
      </c>
      <c r="B96"/>
      <c r="C96"/>
      <c r="D96"/>
      <c r="E96"/>
      <c r="F96"/>
      <c r="G96"/>
      <c r="H96"/>
    </row>
    <row r="97" spans="1:8" ht="15" customHeight="1">
      <c r="A97" s="123" t="s">
        <v>85</v>
      </c>
      <c r="B97"/>
      <c r="C97"/>
      <c r="D97"/>
      <c r="E97"/>
      <c r="F97"/>
      <c r="G97"/>
      <c r="H97"/>
    </row>
    <row r="98" spans="1:8" ht="15" customHeight="1">
      <c r="A98" t="s">
        <v>77</v>
      </c>
      <c r="B98"/>
      <c r="C98"/>
      <c r="D98"/>
      <c r="E98"/>
      <c r="F98"/>
      <c r="G98"/>
      <c r="H98"/>
    </row>
    <row r="99" spans="1:8" ht="15" customHeight="1">
      <c r="A99" t="s">
        <v>78</v>
      </c>
      <c r="H99" s="72" t="s">
        <v>188</v>
      </c>
    </row>
    <row r="100" spans="1:8">
      <c r="A100"/>
    </row>
    <row r="101" spans="1:8">
      <c r="A101" s="111"/>
      <c r="B101" s="111"/>
      <c r="C101" s="111"/>
      <c r="D101" s="111"/>
      <c r="E101" s="112"/>
    </row>
    <row r="102" spans="1:8">
      <c r="A102" s="65"/>
      <c r="B102" s="111"/>
      <c r="C102" s="111"/>
      <c r="D102" s="111"/>
      <c r="E102" s="112"/>
    </row>
    <row r="103" spans="1:8">
      <c r="A103" s="112"/>
      <c r="B103" s="112"/>
      <c r="C103" s="112"/>
      <c r="D103" s="112"/>
      <c r="E103" s="112"/>
    </row>
  </sheetData>
  <phoneticPr fontId="28" type="noConversion"/>
  <hyperlinks>
    <hyperlink ref="A94" r:id="rId1"/>
  </hyperlinks>
  <printOptions gridLinesSet="0"/>
  <pageMargins left="0.78740157499999996" right="0.78740157499999996" top="0.984251969" bottom="0.984251969" header="0.5" footer="0.5"/>
  <pageSetup orientation="portrait" horizontalDpi="4294967292" verticalDpi="4294967292" r:id="rId2"/>
  <headerFooter alignWithMargins="0">
    <oddHeader>&amp;A</oddHeader>
    <oddFooter>Page &amp;P</oddFooter>
  </headerFooter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683"/>
  <sheetViews>
    <sheetView zoomScale="115" zoomScaleNormal="115" workbookViewId="0">
      <selection activeCell="B4" sqref="B4:C4"/>
    </sheetView>
  </sheetViews>
  <sheetFormatPr defaultRowHeight="12.75"/>
  <cols>
    <col min="1" max="1" width="11.140625" style="124" customWidth="1"/>
    <col min="2" max="5" width="9.140625" style="124"/>
    <col min="6" max="6" width="9.85546875" style="124" customWidth="1"/>
    <col min="7" max="8" width="9.140625" style="124"/>
    <col min="9" max="9" width="11.5703125" style="124" customWidth="1"/>
    <col min="10" max="10" width="8.85546875" style="124" bestFit="1" customWidth="1"/>
    <col min="11" max="11" width="10.140625" style="124" bestFit="1" customWidth="1"/>
    <col min="12" max="13" width="9.140625" style="124"/>
    <col min="14" max="15" width="10.140625" style="124" bestFit="1" customWidth="1"/>
    <col min="16" max="16" width="9.140625" style="124"/>
    <col min="17" max="17" width="10.140625" style="124" bestFit="1" customWidth="1"/>
    <col min="18" max="16384" width="9.140625" style="124"/>
  </cols>
  <sheetData>
    <row r="1" spans="1:13">
      <c r="A1" s="160" t="s">
        <v>180</v>
      </c>
      <c r="I1" s="125"/>
      <c r="M1" s="125" t="s">
        <v>146</v>
      </c>
    </row>
    <row r="2" spans="1:13">
      <c r="A2" s="160" t="s">
        <v>181</v>
      </c>
      <c r="J2" s="154"/>
    </row>
    <row r="3" spans="1:13">
      <c r="A3" s="153" t="s">
        <v>73</v>
      </c>
      <c r="B3" s="270" t="s">
        <v>143</v>
      </c>
      <c r="C3" s="270"/>
      <c r="F3" s="153" t="s">
        <v>73</v>
      </c>
      <c r="G3" s="270" t="s">
        <v>143</v>
      </c>
      <c r="H3" s="270"/>
      <c r="J3" s="155"/>
      <c r="K3" s="153" t="s">
        <v>73</v>
      </c>
      <c r="L3" s="270" t="s">
        <v>143</v>
      </c>
      <c r="M3" s="270"/>
    </row>
    <row r="4" spans="1:13">
      <c r="A4" s="183">
        <v>40544</v>
      </c>
      <c r="B4" s="273">
        <f>AVERAGE(B8:B268)</f>
        <v>3.0534661354581658</v>
      </c>
      <c r="C4" s="273"/>
      <c r="F4" s="183">
        <v>40544</v>
      </c>
      <c r="G4" s="273">
        <f>AVERAGE(G8:G268)</f>
        <v>4.2376095617529872</v>
      </c>
      <c r="H4" s="273"/>
      <c r="J4" s="156"/>
      <c r="K4" s="185">
        <v>40544</v>
      </c>
      <c r="L4" s="273">
        <f>AVERAGE(L8:L260)</f>
        <v>0.88247777777777792</v>
      </c>
      <c r="M4" s="273"/>
    </row>
    <row r="5" spans="1:13">
      <c r="J5" s="154"/>
    </row>
    <row r="6" spans="1:13" ht="18">
      <c r="A6" s="184" t="s">
        <v>87</v>
      </c>
      <c r="F6" s="184" t="s">
        <v>145</v>
      </c>
      <c r="K6" s="272" t="s">
        <v>162</v>
      </c>
      <c r="L6" s="272"/>
    </row>
    <row r="7" spans="1:13">
      <c r="A7" s="218" t="s">
        <v>73</v>
      </c>
      <c r="B7" s="144"/>
      <c r="F7" s="144" t="s">
        <v>73</v>
      </c>
      <c r="G7" s="144"/>
      <c r="K7" s="153" t="s">
        <v>73</v>
      </c>
      <c r="L7" s="153" t="s">
        <v>88</v>
      </c>
    </row>
    <row r="8" spans="1:13">
      <c r="A8" s="216">
        <v>40773</v>
      </c>
      <c r="B8" s="222">
        <v>2.08</v>
      </c>
      <c r="F8" s="216">
        <v>40773</v>
      </c>
      <c r="G8" s="222">
        <v>3.45</v>
      </c>
      <c r="K8" s="216">
        <v>40773</v>
      </c>
      <c r="L8" s="223">
        <v>5.3900000000000003E-2</v>
      </c>
    </row>
    <row r="9" spans="1:13">
      <c r="A9" s="216">
        <v>40772</v>
      </c>
      <c r="B9" s="222">
        <v>2.17</v>
      </c>
      <c r="F9" s="216">
        <v>40772</v>
      </c>
      <c r="G9" s="222">
        <v>3.57</v>
      </c>
      <c r="K9" s="216">
        <v>40772</v>
      </c>
      <c r="L9" s="223">
        <v>-3.4500000000000003E-2</v>
      </c>
    </row>
    <row r="10" spans="1:13">
      <c r="A10" s="216">
        <v>40771</v>
      </c>
      <c r="B10" s="222">
        <v>2.23</v>
      </c>
      <c r="F10" s="216">
        <v>40771</v>
      </c>
      <c r="G10" s="222">
        <v>3.67</v>
      </c>
      <c r="K10" s="216">
        <v>40771</v>
      </c>
      <c r="L10" s="223">
        <v>-3.5999999999999999E-3</v>
      </c>
    </row>
    <row r="11" spans="1:13">
      <c r="A11" s="216">
        <v>40770</v>
      </c>
      <c r="B11" s="222">
        <v>2.29</v>
      </c>
      <c r="F11" s="216">
        <v>40770</v>
      </c>
      <c r="G11" s="222">
        <v>3.75</v>
      </c>
      <c r="K11" s="216">
        <v>40770</v>
      </c>
      <c r="L11" s="223">
        <v>2.3300000000000001E-2</v>
      </c>
    </row>
    <row r="12" spans="1:13">
      <c r="A12" s="216">
        <v>40767</v>
      </c>
      <c r="B12" s="222">
        <v>2.2400000000000002</v>
      </c>
      <c r="F12" s="216">
        <v>40767</v>
      </c>
      <c r="G12" s="222">
        <v>3.72</v>
      </c>
      <c r="K12" s="216">
        <v>40767</v>
      </c>
      <c r="L12" s="223">
        <v>-3.1E-2</v>
      </c>
    </row>
    <row r="13" spans="1:13">
      <c r="A13" s="216">
        <v>40766</v>
      </c>
      <c r="B13" s="222">
        <v>2.34</v>
      </c>
      <c r="F13" s="216">
        <v>40766</v>
      </c>
      <c r="G13" s="222">
        <v>3.82</v>
      </c>
      <c r="K13" s="216">
        <v>40766</v>
      </c>
      <c r="L13" s="223">
        <v>3.4000000000000002E-2</v>
      </c>
    </row>
    <row r="14" spans="1:13">
      <c r="A14" s="216">
        <v>40765</v>
      </c>
      <c r="B14" s="222">
        <v>2.17</v>
      </c>
      <c r="F14" s="216">
        <v>40765</v>
      </c>
      <c r="G14" s="222">
        <v>3.54</v>
      </c>
      <c r="K14" s="216">
        <v>40765</v>
      </c>
      <c r="L14" s="223">
        <v>-0.14530000000000001</v>
      </c>
    </row>
    <row r="15" spans="1:13">
      <c r="A15" s="216">
        <v>40764</v>
      </c>
      <c r="B15" s="222">
        <v>2.2000000000000002</v>
      </c>
      <c r="F15" s="216">
        <v>40764</v>
      </c>
      <c r="G15" s="222">
        <v>3.56</v>
      </c>
      <c r="K15" s="216">
        <v>40764</v>
      </c>
      <c r="L15" s="223">
        <v>2.52E-2</v>
      </c>
    </row>
    <row r="16" spans="1:13">
      <c r="A16" s="216">
        <v>40763</v>
      </c>
      <c r="B16" s="222">
        <v>2.4</v>
      </c>
      <c r="F16" s="216">
        <v>40763</v>
      </c>
      <c r="G16" s="222">
        <v>3.68</v>
      </c>
      <c r="K16" s="216">
        <v>40763</v>
      </c>
      <c r="L16" s="223">
        <v>0.1492</v>
      </c>
    </row>
    <row r="17" spans="1:12">
      <c r="A17" s="216">
        <v>40760</v>
      </c>
      <c r="B17" s="222">
        <v>2.58</v>
      </c>
      <c r="F17" s="216">
        <v>40760</v>
      </c>
      <c r="G17" s="222">
        <v>3.82</v>
      </c>
      <c r="K17" s="216">
        <v>40760</v>
      </c>
      <c r="L17" s="223">
        <v>0.28639999999999999</v>
      </c>
    </row>
    <row r="18" spans="1:12">
      <c r="A18" s="216">
        <v>40759</v>
      </c>
      <c r="B18" s="222">
        <v>2.4700000000000002</v>
      </c>
      <c r="F18" s="216">
        <v>40759</v>
      </c>
      <c r="G18" s="222">
        <v>3.7</v>
      </c>
      <c r="K18" s="216">
        <v>40759</v>
      </c>
      <c r="L18" s="223">
        <v>0.21990000000000001</v>
      </c>
    </row>
    <row r="19" spans="1:12">
      <c r="A19" s="216">
        <v>40758</v>
      </c>
      <c r="B19" s="222">
        <v>2.64</v>
      </c>
      <c r="F19" s="216">
        <v>40758</v>
      </c>
      <c r="G19" s="222">
        <v>3.89</v>
      </c>
      <c r="K19" s="216">
        <v>40758</v>
      </c>
      <c r="L19" s="223">
        <v>0.29849999999999999</v>
      </c>
    </row>
    <row r="20" spans="1:12">
      <c r="A20" s="216">
        <v>40757</v>
      </c>
      <c r="B20" s="222">
        <v>2.66</v>
      </c>
      <c r="F20" s="216">
        <v>40757</v>
      </c>
      <c r="G20" s="222">
        <v>3.93</v>
      </c>
      <c r="K20" s="216">
        <v>40757</v>
      </c>
      <c r="L20" s="223">
        <v>0.29920000000000002</v>
      </c>
    </row>
    <row r="21" spans="1:12">
      <c r="A21" s="216">
        <v>40756</v>
      </c>
      <c r="B21" s="222">
        <v>2.77</v>
      </c>
      <c r="F21" s="216">
        <v>40756</v>
      </c>
      <c r="G21" s="222">
        <v>4.07</v>
      </c>
      <c r="K21" s="216">
        <v>40756</v>
      </c>
      <c r="L21" s="223">
        <v>0.30590000000000001</v>
      </c>
    </row>
    <row r="22" spans="1:12">
      <c r="A22" s="216">
        <v>40753</v>
      </c>
      <c r="B22" s="222">
        <v>2.82</v>
      </c>
      <c r="F22" s="216">
        <v>40753</v>
      </c>
      <c r="G22" s="222">
        <v>4.12</v>
      </c>
      <c r="K22" s="216">
        <v>40753</v>
      </c>
      <c r="L22" s="223">
        <v>0.38319999999999999</v>
      </c>
    </row>
    <row r="23" spans="1:12">
      <c r="A23" s="216">
        <v>40752</v>
      </c>
      <c r="B23" s="222">
        <v>2.98</v>
      </c>
      <c r="F23" s="216">
        <v>40752</v>
      </c>
      <c r="G23" s="222">
        <v>4.26</v>
      </c>
      <c r="K23" s="216">
        <v>40752</v>
      </c>
      <c r="L23" s="223">
        <v>0.53539999999999999</v>
      </c>
    </row>
    <row r="24" spans="1:12">
      <c r="A24" s="216">
        <v>40751</v>
      </c>
      <c r="B24" s="222">
        <v>3.01</v>
      </c>
      <c r="F24" s="216">
        <v>40751</v>
      </c>
      <c r="G24" s="222">
        <v>4.29</v>
      </c>
      <c r="K24" s="216">
        <v>40751</v>
      </c>
      <c r="L24" s="223">
        <v>0.58169999999999999</v>
      </c>
    </row>
    <row r="25" spans="1:12">
      <c r="A25" s="216">
        <v>40750</v>
      </c>
      <c r="B25" s="222">
        <v>2.99</v>
      </c>
      <c r="F25" s="216">
        <v>40750</v>
      </c>
      <c r="G25" s="222">
        <v>4.28</v>
      </c>
      <c r="K25" s="216">
        <v>40750</v>
      </c>
      <c r="L25" s="223">
        <v>0.60250000000000004</v>
      </c>
    </row>
    <row r="26" spans="1:12">
      <c r="A26" s="216">
        <v>40749</v>
      </c>
      <c r="B26" s="222">
        <v>3.03</v>
      </c>
      <c r="F26" s="216">
        <v>40749</v>
      </c>
      <c r="G26" s="222">
        <v>4.3099999999999996</v>
      </c>
      <c r="K26" s="216">
        <v>40749</v>
      </c>
      <c r="L26" s="223">
        <v>0.61780000000000002</v>
      </c>
    </row>
    <row r="27" spans="1:12">
      <c r="A27" s="216">
        <v>40746</v>
      </c>
      <c r="B27" s="222">
        <v>2.99</v>
      </c>
      <c r="F27" s="216">
        <v>40746</v>
      </c>
      <c r="G27" s="222">
        <v>4.26</v>
      </c>
      <c r="K27" s="216">
        <v>40746</v>
      </c>
      <c r="L27" s="223">
        <v>0.63990000000000002</v>
      </c>
    </row>
    <row r="28" spans="1:12">
      <c r="A28" s="216">
        <v>40745</v>
      </c>
      <c r="B28" s="222">
        <v>3.03</v>
      </c>
      <c r="F28" s="216">
        <v>40745</v>
      </c>
      <c r="G28" s="222">
        <v>4.3099999999999996</v>
      </c>
      <c r="K28" s="216">
        <v>40745</v>
      </c>
      <c r="L28" s="223">
        <v>0.68030000000000002</v>
      </c>
    </row>
    <row r="29" spans="1:12">
      <c r="A29" s="216">
        <v>40744</v>
      </c>
      <c r="B29" s="222">
        <v>2.96</v>
      </c>
      <c r="F29" s="216">
        <v>40744</v>
      </c>
      <c r="G29" s="222">
        <v>4.25</v>
      </c>
      <c r="K29" s="216">
        <v>40744</v>
      </c>
      <c r="L29" s="223">
        <v>0.6643</v>
      </c>
    </row>
    <row r="30" spans="1:12">
      <c r="A30" s="216">
        <v>40743</v>
      </c>
      <c r="B30" s="222">
        <v>2.91</v>
      </c>
      <c r="F30" s="216">
        <v>40743</v>
      </c>
      <c r="G30" s="222">
        <v>4.1900000000000004</v>
      </c>
      <c r="K30" s="216">
        <v>40743</v>
      </c>
      <c r="L30" s="223">
        <v>0.59830000000000005</v>
      </c>
    </row>
    <row r="31" spans="1:12">
      <c r="A31" s="216">
        <v>40742</v>
      </c>
      <c r="B31" s="222">
        <v>2.94</v>
      </c>
      <c r="F31" s="216">
        <v>40742</v>
      </c>
      <c r="G31" s="222">
        <v>4.29</v>
      </c>
      <c r="K31" s="216">
        <v>40742</v>
      </c>
      <c r="L31" s="223">
        <v>0.63239999999999996</v>
      </c>
    </row>
    <row r="32" spans="1:12">
      <c r="A32" s="216">
        <v>40739</v>
      </c>
      <c r="B32" s="222">
        <v>2.94</v>
      </c>
      <c r="F32" s="216">
        <v>40739</v>
      </c>
      <c r="G32" s="222">
        <v>4.26</v>
      </c>
      <c r="K32" s="216">
        <v>40739</v>
      </c>
      <c r="L32" s="223">
        <v>0.66110000000000002</v>
      </c>
    </row>
    <row r="33" spans="1:12">
      <c r="A33" s="216">
        <v>40738</v>
      </c>
      <c r="B33" s="222">
        <v>2.98</v>
      </c>
      <c r="F33" s="216">
        <v>40738</v>
      </c>
      <c r="G33" s="222">
        <v>4.25</v>
      </c>
      <c r="K33" s="216">
        <v>40738</v>
      </c>
      <c r="L33" s="223">
        <v>0.70250000000000001</v>
      </c>
    </row>
    <row r="34" spans="1:12">
      <c r="A34" s="216">
        <v>40737</v>
      </c>
      <c r="B34" s="222">
        <v>2.92</v>
      </c>
      <c r="F34" s="216">
        <v>40737</v>
      </c>
      <c r="G34" s="222">
        <v>4.17</v>
      </c>
      <c r="K34" s="216">
        <v>40737</v>
      </c>
      <c r="L34" s="223">
        <v>0.6401</v>
      </c>
    </row>
    <row r="35" spans="1:12">
      <c r="A35" s="216">
        <v>40736</v>
      </c>
      <c r="B35" s="222">
        <v>2.92</v>
      </c>
      <c r="F35" s="216">
        <v>40736</v>
      </c>
      <c r="G35" s="222">
        <v>4.1900000000000004</v>
      </c>
      <c r="K35" s="216">
        <v>40736</v>
      </c>
      <c r="L35" s="223">
        <v>0.65400000000000003</v>
      </c>
    </row>
    <row r="36" spans="1:12">
      <c r="A36" s="216">
        <v>40735</v>
      </c>
      <c r="B36" s="222">
        <v>2.94</v>
      </c>
      <c r="F36" s="216">
        <v>40735</v>
      </c>
      <c r="G36" s="222">
        <v>4.2</v>
      </c>
      <c r="K36" s="216">
        <v>40735</v>
      </c>
      <c r="L36" s="223">
        <v>0.67310000000000003</v>
      </c>
    </row>
    <row r="37" spans="1:12">
      <c r="A37" s="216">
        <v>40732</v>
      </c>
      <c r="B37" s="222">
        <v>3.03</v>
      </c>
      <c r="F37" s="216">
        <v>40732</v>
      </c>
      <c r="G37" s="222">
        <v>4.2699999999999996</v>
      </c>
      <c r="K37" s="216">
        <v>40732</v>
      </c>
      <c r="L37" s="223">
        <v>0.73740000000000006</v>
      </c>
    </row>
    <row r="38" spans="1:12">
      <c r="A38" s="216">
        <v>40731</v>
      </c>
      <c r="B38" s="222">
        <v>3.17</v>
      </c>
      <c r="F38" s="216">
        <v>40731</v>
      </c>
      <c r="G38" s="222">
        <v>4.37</v>
      </c>
      <c r="K38" s="216">
        <v>40731</v>
      </c>
      <c r="L38" s="223">
        <v>0.82199999999999995</v>
      </c>
    </row>
    <row r="39" spans="1:12">
      <c r="A39" s="216">
        <v>40730</v>
      </c>
      <c r="B39" s="222">
        <v>3.12</v>
      </c>
      <c r="F39" s="216">
        <v>40730</v>
      </c>
      <c r="G39" s="222">
        <v>4.3499999999999996</v>
      </c>
      <c r="K39" s="216">
        <v>40730</v>
      </c>
      <c r="L39" s="223">
        <v>0.81499999999999995</v>
      </c>
    </row>
    <row r="40" spans="1:12">
      <c r="A40" s="216">
        <v>40729</v>
      </c>
      <c r="B40" s="222">
        <v>3.16</v>
      </c>
      <c r="F40" s="216">
        <v>40729</v>
      </c>
      <c r="G40" s="222">
        <v>4.3899999999999997</v>
      </c>
      <c r="K40" s="216">
        <v>40729</v>
      </c>
      <c r="L40" s="223">
        <v>0.84630000000000005</v>
      </c>
    </row>
    <row r="41" spans="1:12">
      <c r="A41" s="216">
        <v>40728</v>
      </c>
      <c r="B41" s="222" t="s">
        <v>195</v>
      </c>
      <c r="F41" s="216">
        <v>40728</v>
      </c>
      <c r="G41" s="222" t="s">
        <v>195</v>
      </c>
      <c r="K41" s="216">
        <v>40725</v>
      </c>
      <c r="L41" s="223">
        <v>0.85829999999999995</v>
      </c>
    </row>
    <row r="42" spans="1:12">
      <c r="A42" s="216">
        <v>40725</v>
      </c>
      <c r="B42" s="222">
        <v>3.22</v>
      </c>
      <c r="F42" s="216">
        <v>40725</v>
      </c>
      <c r="G42" s="222">
        <v>4.4000000000000004</v>
      </c>
      <c r="K42" s="216">
        <v>40724</v>
      </c>
      <c r="L42" s="223">
        <v>0.83740000000000003</v>
      </c>
    </row>
    <row r="43" spans="1:12">
      <c r="A43" s="216">
        <v>40724</v>
      </c>
      <c r="B43" s="222">
        <v>3.18</v>
      </c>
      <c r="F43" s="216">
        <v>40724</v>
      </c>
      <c r="G43" s="222">
        <v>4.38</v>
      </c>
      <c r="K43" s="216">
        <v>40723</v>
      </c>
      <c r="L43" s="223">
        <v>0.81740000000000002</v>
      </c>
    </row>
    <row r="44" spans="1:12">
      <c r="A44" s="216">
        <v>40723</v>
      </c>
      <c r="B44" s="222">
        <v>3.14</v>
      </c>
      <c r="F44" s="216">
        <v>40723</v>
      </c>
      <c r="G44" s="222">
        <v>4.3899999999999997</v>
      </c>
      <c r="K44" s="216">
        <v>40722</v>
      </c>
      <c r="L44" s="223">
        <v>0.80369999999999997</v>
      </c>
    </row>
    <row r="45" spans="1:12">
      <c r="A45" s="216">
        <v>40722</v>
      </c>
      <c r="B45" s="222">
        <v>3.05</v>
      </c>
      <c r="F45" s="216">
        <v>40722</v>
      </c>
      <c r="G45" s="222">
        <v>4.33</v>
      </c>
      <c r="K45" s="216">
        <v>40721</v>
      </c>
      <c r="L45" s="223">
        <v>0.74619999999999997</v>
      </c>
    </row>
    <row r="46" spans="1:12">
      <c r="A46" s="216">
        <v>40721</v>
      </c>
      <c r="B46" s="222">
        <v>2.95</v>
      </c>
      <c r="F46" s="216">
        <v>40721</v>
      </c>
      <c r="G46" s="222">
        <v>4.28</v>
      </c>
      <c r="K46" s="216">
        <v>40718</v>
      </c>
      <c r="L46" s="223">
        <v>0.71199999999999997</v>
      </c>
    </row>
    <row r="47" spans="1:12">
      <c r="A47" s="216">
        <v>40718</v>
      </c>
      <c r="B47" s="222">
        <v>2.88</v>
      </c>
      <c r="F47" s="216">
        <v>40718</v>
      </c>
      <c r="G47" s="222">
        <v>4.17</v>
      </c>
      <c r="K47" s="216">
        <v>40717</v>
      </c>
      <c r="L47" s="223">
        <v>0.77780000000000005</v>
      </c>
    </row>
    <row r="48" spans="1:12">
      <c r="A48" s="216">
        <v>40717</v>
      </c>
      <c r="B48" s="222">
        <v>2.93</v>
      </c>
      <c r="F48" s="216">
        <v>40717</v>
      </c>
      <c r="G48" s="222">
        <v>4.17</v>
      </c>
      <c r="K48" s="216">
        <v>40716</v>
      </c>
      <c r="L48" s="223">
        <v>0.89649999999999996</v>
      </c>
    </row>
    <row r="49" spans="1:12">
      <c r="A49" s="216">
        <v>40716</v>
      </c>
      <c r="B49" s="222">
        <v>3.01</v>
      </c>
      <c r="F49" s="216">
        <v>40716</v>
      </c>
      <c r="G49" s="222">
        <v>4.22</v>
      </c>
      <c r="K49" s="216">
        <v>40715</v>
      </c>
      <c r="L49" s="223">
        <v>0.85519999999999996</v>
      </c>
    </row>
    <row r="50" spans="1:12">
      <c r="A50" s="216">
        <v>40715</v>
      </c>
      <c r="B50" s="222">
        <v>2.99</v>
      </c>
      <c r="F50" s="216">
        <v>40715</v>
      </c>
      <c r="G50" s="222">
        <v>4.21</v>
      </c>
      <c r="K50" s="216">
        <v>40714</v>
      </c>
      <c r="L50" s="223">
        <v>0.86639999999999995</v>
      </c>
    </row>
    <row r="51" spans="1:12">
      <c r="A51" s="216">
        <v>40714</v>
      </c>
      <c r="B51" s="222">
        <v>2.97</v>
      </c>
      <c r="F51" s="216">
        <v>40714</v>
      </c>
      <c r="G51" s="222">
        <v>4.1900000000000004</v>
      </c>
      <c r="K51" s="216">
        <v>40711</v>
      </c>
      <c r="L51" s="223">
        <v>0.8367</v>
      </c>
    </row>
    <row r="52" spans="1:12">
      <c r="A52" s="216">
        <v>40711</v>
      </c>
      <c r="B52" s="222">
        <v>2.94</v>
      </c>
      <c r="F52" s="216">
        <v>40711</v>
      </c>
      <c r="G52" s="222">
        <v>4.1900000000000004</v>
      </c>
      <c r="K52" s="216">
        <v>40710</v>
      </c>
      <c r="L52" s="223">
        <v>0.79759999999999998</v>
      </c>
    </row>
    <row r="53" spans="1:12">
      <c r="A53" s="216">
        <v>40710</v>
      </c>
      <c r="B53" s="222">
        <v>2.93</v>
      </c>
      <c r="F53" s="216">
        <v>40710</v>
      </c>
      <c r="G53" s="222">
        <v>4.16</v>
      </c>
      <c r="K53" s="216">
        <v>40709</v>
      </c>
      <c r="L53" s="223">
        <v>0.80049999999999999</v>
      </c>
    </row>
    <row r="54" spans="1:12">
      <c r="A54" s="216">
        <v>40709</v>
      </c>
      <c r="B54" s="222">
        <v>2.98</v>
      </c>
      <c r="F54" s="216">
        <v>40709</v>
      </c>
      <c r="G54" s="222">
        <v>4.1900000000000004</v>
      </c>
      <c r="K54" s="216">
        <v>40708</v>
      </c>
      <c r="L54" s="223">
        <v>0.89749999999999996</v>
      </c>
    </row>
    <row r="55" spans="1:12">
      <c r="A55" s="216">
        <v>40708</v>
      </c>
      <c r="B55" s="222">
        <v>3.11</v>
      </c>
      <c r="F55" s="216">
        <v>40708</v>
      </c>
      <c r="G55" s="222">
        <v>4.3</v>
      </c>
      <c r="K55" s="216">
        <v>40707</v>
      </c>
      <c r="L55" s="223">
        <v>0.85399999999999998</v>
      </c>
    </row>
    <row r="56" spans="1:12">
      <c r="A56" s="216">
        <v>40707</v>
      </c>
      <c r="B56" s="222">
        <v>3</v>
      </c>
      <c r="F56" s="216">
        <v>40707</v>
      </c>
      <c r="G56" s="222">
        <v>4.2</v>
      </c>
      <c r="K56" s="216">
        <v>40704</v>
      </c>
      <c r="L56" s="223">
        <v>0.83460000000000001</v>
      </c>
    </row>
    <row r="57" spans="1:12">
      <c r="A57" s="216">
        <v>40704</v>
      </c>
      <c r="B57" s="222">
        <v>2.99</v>
      </c>
      <c r="F57" s="216">
        <v>40704</v>
      </c>
      <c r="G57" s="222">
        <v>4.18</v>
      </c>
      <c r="K57" s="216">
        <v>40703</v>
      </c>
      <c r="L57" s="223">
        <v>0.83599999999999997</v>
      </c>
    </row>
    <row r="58" spans="1:12">
      <c r="A58" s="216">
        <v>40703</v>
      </c>
      <c r="B58" s="222">
        <v>3.01</v>
      </c>
      <c r="F58" s="216">
        <v>40703</v>
      </c>
      <c r="G58" s="222">
        <v>4.22</v>
      </c>
      <c r="K58" s="216">
        <v>40702</v>
      </c>
      <c r="L58" s="223">
        <v>0.80700000000000005</v>
      </c>
    </row>
    <row r="59" spans="1:12">
      <c r="A59" s="216">
        <v>40702</v>
      </c>
      <c r="B59" s="222">
        <v>2.98</v>
      </c>
      <c r="F59" s="216">
        <v>40702</v>
      </c>
      <c r="G59" s="222">
        <v>4.2</v>
      </c>
      <c r="K59" s="216">
        <v>40701</v>
      </c>
      <c r="L59" s="223">
        <v>0.82040000000000002</v>
      </c>
    </row>
    <row r="60" spans="1:12">
      <c r="A60" s="216">
        <v>40701</v>
      </c>
      <c r="B60" s="222">
        <v>3.01</v>
      </c>
      <c r="F60" s="216">
        <v>40701</v>
      </c>
      <c r="G60" s="222">
        <v>4.2699999999999996</v>
      </c>
      <c r="K60" s="216">
        <v>40700</v>
      </c>
      <c r="L60" s="223">
        <v>0.81789999999999996</v>
      </c>
    </row>
    <row r="61" spans="1:12">
      <c r="A61" s="216">
        <v>40700</v>
      </c>
      <c r="B61" s="222">
        <v>3.01</v>
      </c>
      <c r="F61" s="216">
        <v>40700</v>
      </c>
      <c r="G61" s="222">
        <v>4.25</v>
      </c>
      <c r="K61" s="216">
        <v>40697</v>
      </c>
      <c r="L61" s="223">
        <v>0.80720000000000003</v>
      </c>
    </row>
    <row r="62" spans="1:12">
      <c r="A62" s="216">
        <v>40697</v>
      </c>
      <c r="B62" s="222">
        <v>2.99</v>
      </c>
      <c r="F62" s="216">
        <v>40697</v>
      </c>
      <c r="G62" s="222">
        <v>4.22</v>
      </c>
      <c r="K62" s="216">
        <v>40696</v>
      </c>
      <c r="L62" s="223">
        <v>0.83199999999999996</v>
      </c>
    </row>
    <row r="63" spans="1:12">
      <c r="A63" s="216">
        <v>40696</v>
      </c>
      <c r="B63" s="222">
        <v>3.04</v>
      </c>
      <c r="F63" s="216">
        <v>40696</v>
      </c>
      <c r="G63" s="222">
        <v>4.25</v>
      </c>
      <c r="K63" s="216">
        <v>40695</v>
      </c>
      <c r="L63" s="223">
        <v>0.79779999999999995</v>
      </c>
    </row>
    <row r="64" spans="1:12">
      <c r="A64" s="216">
        <v>40695</v>
      </c>
      <c r="B64" s="222">
        <v>2.96</v>
      </c>
      <c r="F64" s="216">
        <v>40695</v>
      </c>
      <c r="G64" s="222">
        <v>4.1500000000000004</v>
      </c>
      <c r="K64" s="216">
        <v>40694</v>
      </c>
      <c r="L64" s="223">
        <v>0.86899999999999999</v>
      </c>
    </row>
    <row r="65" spans="1:12">
      <c r="A65" s="216">
        <v>40694</v>
      </c>
      <c r="B65" s="222">
        <v>3.05</v>
      </c>
      <c r="F65" s="216">
        <v>40694</v>
      </c>
      <c r="G65" s="222">
        <v>4.22</v>
      </c>
      <c r="K65" s="216">
        <v>40690</v>
      </c>
      <c r="L65" s="223">
        <v>0.85740000000000005</v>
      </c>
    </row>
    <row r="66" spans="1:12">
      <c r="A66" s="216">
        <v>40693</v>
      </c>
      <c r="B66" s="222" t="s">
        <v>195</v>
      </c>
      <c r="F66" s="216">
        <v>40693</v>
      </c>
      <c r="G66" s="222" t="s">
        <v>195</v>
      </c>
      <c r="K66" s="216">
        <v>40689</v>
      </c>
      <c r="L66" s="223">
        <v>0.8306</v>
      </c>
    </row>
    <row r="67" spans="1:12">
      <c r="A67" s="216">
        <v>40690</v>
      </c>
      <c r="B67" s="222">
        <v>3.07</v>
      </c>
      <c r="F67" s="216">
        <v>40690</v>
      </c>
      <c r="G67" s="222">
        <v>4.24</v>
      </c>
      <c r="K67" s="216">
        <v>40688</v>
      </c>
      <c r="L67" s="223">
        <v>0.87409999999999999</v>
      </c>
    </row>
    <row r="68" spans="1:12">
      <c r="A68" s="216">
        <v>40689</v>
      </c>
      <c r="B68" s="222">
        <v>3.07</v>
      </c>
      <c r="F68" s="216">
        <v>40689</v>
      </c>
      <c r="G68" s="222">
        <v>4.2300000000000004</v>
      </c>
      <c r="K68" s="216">
        <v>40687</v>
      </c>
      <c r="L68" s="223">
        <v>0.87729999999999997</v>
      </c>
    </row>
    <row r="69" spans="1:12">
      <c r="A69" s="216">
        <v>40688</v>
      </c>
      <c r="B69" s="222">
        <v>3.13</v>
      </c>
      <c r="F69" s="216">
        <v>40688</v>
      </c>
      <c r="G69" s="222">
        <v>4.28</v>
      </c>
      <c r="K69" s="216">
        <v>40686</v>
      </c>
      <c r="L69" s="223">
        <v>0.92230000000000001</v>
      </c>
    </row>
    <row r="70" spans="1:12">
      <c r="A70" s="216">
        <v>40687</v>
      </c>
      <c r="B70" s="222">
        <v>3.12</v>
      </c>
      <c r="F70" s="216">
        <v>40687</v>
      </c>
      <c r="G70" s="222">
        <v>4.26</v>
      </c>
      <c r="K70" s="216">
        <v>40683</v>
      </c>
      <c r="L70" s="223">
        <v>0.92720000000000002</v>
      </c>
    </row>
    <row r="71" spans="1:12">
      <c r="A71" s="216">
        <v>40686</v>
      </c>
      <c r="B71" s="222">
        <v>3.13</v>
      </c>
      <c r="F71" s="216">
        <v>40686</v>
      </c>
      <c r="G71" s="222">
        <v>4.2699999999999996</v>
      </c>
      <c r="K71" s="216">
        <v>40682</v>
      </c>
      <c r="L71" s="223">
        <v>0.9194</v>
      </c>
    </row>
    <row r="72" spans="1:12">
      <c r="A72" s="216">
        <v>40683</v>
      </c>
      <c r="B72" s="222">
        <v>3.15</v>
      </c>
      <c r="F72" s="216">
        <v>40683</v>
      </c>
      <c r="G72" s="222">
        <v>4.3</v>
      </c>
      <c r="K72" s="216">
        <v>40681</v>
      </c>
      <c r="L72" s="223">
        <v>0.89159999999999995</v>
      </c>
    </row>
    <row r="73" spans="1:12">
      <c r="A73" s="216">
        <v>40682</v>
      </c>
      <c r="B73" s="222">
        <v>3.17</v>
      </c>
      <c r="F73" s="216">
        <v>40682</v>
      </c>
      <c r="G73" s="222">
        <v>4.3</v>
      </c>
      <c r="K73" s="216">
        <v>40680</v>
      </c>
      <c r="L73" s="223">
        <v>0.89290000000000003</v>
      </c>
    </row>
    <row r="74" spans="1:12">
      <c r="A74" s="216">
        <v>40681</v>
      </c>
      <c r="B74" s="222">
        <v>3.18</v>
      </c>
      <c r="F74" s="216">
        <v>40681</v>
      </c>
      <c r="G74" s="222">
        <v>4.29</v>
      </c>
      <c r="K74" s="216">
        <v>40679</v>
      </c>
      <c r="L74" s="223">
        <v>0.87229999999999996</v>
      </c>
    </row>
    <row r="75" spans="1:12">
      <c r="A75" s="216">
        <v>40680</v>
      </c>
      <c r="B75" s="222">
        <v>3.12</v>
      </c>
      <c r="F75" s="216">
        <v>40680</v>
      </c>
      <c r="G75" s="222">
        <v>4.2300000000000004</v>
      </c>
      <c r="K75" s="216">
        <v>40676</v>
      </c>
      <c r="L75" s="223">
        <v>0.877</v>
      </c>
    </row>
    <row r="76" spans="1:12">
      <c r="A76" s="216">
        <v>40679</v>
      </c>
      <c r="B76" s="222">
        <v>3.15</v>
      </c>
      <c r="F76" s="216">
        <v>40679</v>
      </c>
      <c r="G76" s="222">
        <v>4.28</v>
      </c>
      <c r="K76" s="216">
        <v>40675</v>
      </c>
      <c r="L76" s="223">
        <v>0.86950000000000005</v>
      </c>
    </row>
    <row r="77" spans="1:12">
      <c r="A77" s="216">
        <v>40676</v>
      </c>
      <c r="B77" s="222">
        <v>3.18</v>
      </c>
      <c r="F77" s="216">
        <v>40676</v>
      </c>
      <c r="G77" s="222">
        <v>4.32</v>
      </c>
      <c r="K77" s="216">
        <v>40674</v>
      </c>
      <c r="L77" s="223">
        <v>0.83099999999999996</v>
      </c>
    </row>
    <row r="78" spans="1:12">
      <c r="A78" s="216">
        <v>40675</v>
      </c>
      <c r="B78" s="222">
        <v>3.22</v>
      </c>
      <c r="F78" s="216">
        <v>40675</v>
      </c>
      <c r="G78" s="222">
        <v>4.37</v>
      </c>
      <c r="K78" s="216">
        <v>40673</v>
      </c>
      <c r="L78" s="223">
        <v>0.80649999999999999</v>
      </c>
    </row>
    <row r="79" spans="1:12">
      <c r="A79" s="216">
        <v>40674</v>
      </c>
      <c r="B79" s="222">
        <v>3.19</v>
      </c>
      <c r="F79" s="216">
        <v>40674</v>
      </c>
      <c r="G79" s="222">
        <v>4.3099999999999996</v>
      </c>
      <c r="K79" s="216">
        <v>40672</v>
      </c>
      <c r="L79" s="223">
        <v>0.77339999999999998</v>
      </c>
    </row>
    <row r="80" spans="1:12">
      <c r="A80" s="216">
        <v>40673</v>
      </c>
      <c r="B80" s="222">
        <v>3.23</v>
      </c>
      <c r="F80" s="216">
        <v>40673</v>
      </c>
      <c r="G80" s="222">
        <v>4.34</v>
      </c>
      <c r="K80" s="216">
        <v>40669</v>
      </c>
      <c r="L80" s="223">
        <v>0.78979999999999995</v>
      </c>
    </row>
    <row r="81" spans="1:12">
      <c r="A81" s="216">
        <v>40672</v>
      </c>
      <c r="B81" s="222">
        <v>3.17</v>
      </c>
      <c r="F81" s="216">
        <v>40672</v>
      </c>
      <c r="G81" s="222">
        <v>4.3</v>
      </c>
      <c r="K81" s="216">
        <v>40668</v>
      </c>
      <c r="L81" s="223">
        <v>0.79810000000000003</v>
      </c>
    </row>
    <row r="82" spans="1:12">
      <c r="A82" s="216">
        <v>40669</v>
      </c>
      <c r="B82" s="222">
        <v>3.19</v>
      </c>
      <c r="F82" s="216">
        <v>40669</v>
      </c>
      <c r="G82" s="222">
        <v>4.29</v>
      </c>
      <c r="K82" s="216">
        <v>40667</v>
      </c>
      <c r="L82" s="223">
        <v>0.79120000000000001</v>
      </c>
    </row>
    <row r="83" spans="1:12">
      <c r="A83" s="216">
        <v>40668</v>
      </c>
      <c r="B83" s="222">
        <v>3.18</v>
      </c>
      <c r="F83" s="216">
        <v>40668</v>
      </c>
      <c r="G83" s="222">
        <v>4.26</v>
      </c>
      <c r="K83" s="216">
        <v>40666</v>
      </c>
      <c r="L83" s="223">
        <v>0.82420000000000004</v>
      </c>
    </row>
    <row r="84" spans="1:12">
      <c r="A84" s="216">
        <v>40667</v>
      </c>
      <c r="B84" s="222">
        <v>3.25</v>
      </c>
      <c r="F84" s="216">
        <v>40667</v>
      </c>
      <c r="G84" s="222">
        <v>4.33</v>
      </c>
      <c r="K84" s="216">
        <v>40665</v>
      </c>
      <c r="L84" s="223">
        <v>0.8367</v>
      </c>
    </row>
    <row r="85" spans="1:12">
      <c r="A85" s="216">
        <v>40666</v>
      </c>
      <c r="B85" s="222">
        <v>3.28</v>
      </c>
      <c r="F85" s="216">
        <v>40666</v>
      </c>
      <c r="G85" s="222">
        <v>4.3600000000000003</v>
      </c>
      <c r="K85" s="216">
        <v>40662</v>
      </c>
      <c r="L85" s="223">
        <v>0.83160000000000001</v>
      </c>
    </row>
    <row r="86" spans="1:12">
      <c r="A86" s="216">
        <v>40665</v>
      </c>
      <c r="B86" s="222">
        <v>3.31</v>
      </c>
      <c r="F86" s="216">
        <v>40665</v>
      </c>
      <c r="G86" s="222">
        <v>4.38</v>
      </c>
      <c r="K86" s="216">
        <v>40661</v>
      </c>
      <c r="L86" s="223">
        <v>0.87609999999999999</v>
      </c>
    </row>
    <row r="87" spans="1:12">
      <c r="A87" s="216">
        <v>40662</v>
      </c>
      <c r="B87" s="222">
        <v>3.32</v>
      </c>
      <c r="F87" s="216">
        <v>40662</v>
      </c>
      <c r="G87" s="222">
        <v>4.4000000000000004</v>
      </c>
      <c r="K87" s="216">
        <v>40660</v>
      </c>
      <c r="L87" s="223">
        <v>0.92879999999999996</v>
      </c>
    </row>
    <row r="88" spans="1:12">
      <c r="A88" s="216">
        <v>40661</v>
      </c>
      <c r="B88" s="222">
        <v>3.34</v>
      </c>
      <c r="F88" s="216">
        <v>40661</v>
      </c>
      <c r="G88" s="222">
        <v>4.42</v>
      </c>
      <c r="K88" s="216">
        <v>40659</v>
      </c>
      <c r="L88" s="223">
        <v>0.87190000000000001</v>
      </c>
    </row>
    <row r="89" spans="1:12">
      <c r="A89" s="216">
        <v>40660</v>
      </c>
      <c r="B89" s="222">
        <v>3.39</v>
      </c>
      <c r="F89" s="216">
        <v>40660</v>
      </c>
      <c r="G89" s="222">
        <v>4.45</v>
      </c>
      <c r="K89" s="216">
        <v>40658</v>
      </c>
      <c r="L89" s="223">
        <v>0.90039999999999998</v>
      </c>
    </row>
    <row r="90" spans="1:12">
      <c r="A90" s="216">
        <v>40659</v>
      </c>
      <c r="B90" s="222">
        <v>3.34</v>
      </c>
      <c r="F90" s="216">
        <v>40659</v>
      </c>
      <c r="G90" s="222">
        <v>4.3899999999999997</v>
      </c>
      <c r="K90" s="216">
        <v>40655</v>
      </c>
      <c r="L90" s="223">
        <v>0.94730000000000003</v>
      </c>
    </row>
    <row r="91" spans="1:12">
      <c r="A91" s="216">
        <v>40658</v>
      </c>
      <c r="B91" s="222">
        <v>3.39</v>
      </c>
      <c r="F91" s="216">
        <v>40658</v>
      </c>
      <c r="G91" s="222">
        <v>4.46</v>
      </c>
      <c r="K91" s="216">
        <v>40654</v>
      </c>
      <c r="L91" s="223">
        <v>0.93989999999999996</v>
      </c>
    </row>
    <row r="92" spans="1:12">
      <c r="A92" s="216">
        <v>40655</v>
      </c>
      <c r="B92" s="222" t="s">
        <v>195</v>
      </c>
      <c r="F92" s="216">
        <v>40655</v>
      </c>
      <c r="G92" s="222" t="s">
        <v>195</v>
      </c>
      <c r="K92" s="216">
        <v>40653</v>
      </c>
      <c r="L92" s="223">
        <v>0.91420000000000001</v>
      </c>
    </row>
    <row r="93" spans="1:12">
      <c r="A93" s="216">
        <v>40654</v>
      </c>
      <c r="B93" s="222">
        <v>3.42</v>
      </c>
      <c r="F93" s="216">
        <v>40654</v>
      </c>
      <c r="G93" s="222">
        <v>4.47</v>
      </c>
      <c r="K93" s="216">
        <v>40652</v>
      </c>
      <c r="L93" s="223">
        <v>0.84960000000000002</v>
      </c>
    </row>
    <row r="94" spans="1:12">
      <c r="A94" s="216">
        <v>40653</v>
      </c>
      <c r="B94" s="222">
        <v>3.43</v>
      </c>
      <c r="F94" s="216">
        <v>40653</v>
      </c>
      <c r="G94" s="222">
        <v>4.47</v>
      </c>
      <c r="K94" s="216">
        <v>40651</v>
      </c>
      <c r="L94" s="223">
        <v>0.89780000000000004</v>
      </c>
    </row>
    <row r="95" spans="1:12">
      <c r="A95" s="216">
        <v>40652</v>
      </c>
      <c r="B95" s="222">
        <v>3.39</v>
      </c>
      <c r="F95" s="216">
        <v>40652</v>
      </c>
      <c r="G95" s="222">
        <v>4.43</v>
      </c>
      <c r="K95" s="216">
        <v>40648</v>
      </c>
      <c r="L95" s="223">
        <v>0.89659999999999995</v>
      </c>
    </row>
    <row r="96" spans="1:12">
      <c r="A96" s="216">
        <v>40651</v>
      </c>
      <c r="B96" s="222">
        <v>3.4</v>
      </c>
      <c r="F96" s="216">
        <v>40651</v>
      </c>
      <c r="G96" s="222">
        <v>4.45</v>
      </c>
      <c r="K96" s="216">
        <v>40647</v>
      </c>
      <c r="L96" s="223">
        <v>0.95450000000000002</v>
      </c>
    </row>
    <row r="97" spans="1:12">
      <c r="A97" s="216">
        <v>40648</v>
      </c>
      <c r="B97" s="222">
        <v>3.43</v>
      </c>
      <c r="F97" s="216">
        <v>40648</v>
      </c>
      <c r="G97" s="222">
        <v>4.47</v>
      </c>
      <c r="K97" s="216">
        <v>40646</v>
      </c>
      <c r="L97" s="223">
        <v>0.95750000000000002</v>
      </c>
    </row>
    <row r="98" spans="1:12">
      <c r="A98" s="216">
        <v>40647</v>
      </c>
      <c r="B98" s="222">
        <v>3.51</v>
      </c>
      <c r="F98" s="216">
        <v>40647</v>
      </c>
      <c r="G98" s="222">
        <v>4.53</v>
      </c>
      <c r="K98" s="216">
        <v>40645</v>
      </c>
      <c r="L98" s="223">
        <v>0.96489999999999998</v>
      </c>
    </row>
    <row r="99" spans="1:12">
      <c r="A99" s="216">
        <v>40646</v>
      </c>
      <c r="B99" s="222">
        <v>3.49</v>
      </c>
      <c r="F99" s="216">
        <v>40646</v>
      </c>
      <c r="G99" s="222">
        <v>4.55</v>
      </c>
      <c r="K99" s="216">
        <v>40644</v>
      </c>
      <c r="L99" s="223">
        <v>1.0319</v>
      </c>
    </row>
    <row r="100" spans="1:12">
      <c r="A100" s="216">
        <v>40645</v>
      </c>
      <c r="B100" s="222">
        <v>3.52</v>
      </c>
      <c r="F100" s="216">
        <v>40645</v>
      </c>
      <c r="G100" s="222">
        <v>4.58</v>
      </c>
      <c r="K100" s="216">
        <v>40641</v>
      </c>
      <c r="L100" s="223">
        <v>1.0398000000000001</v>
      </c>
    </row>
    <row r="101" spans="1:12">
      <c r="A101" s="216">
        <v>40644</v>
      </c>
      <c r="B101" s="222">
        <v>3.59</v>
      </c>
      <c r="F101" s="216">
        <v>40644</v>
      </c>
      <c r="G101" s="222">
        <v>4.6399999999999997</v>
      </c>
      <c r="K101" s="216">
        <v>40640</v>
      </c>
      <c r="L101" s="223">
        <v>1.0714999999999999</v>
      </c>
    </row>
    <row r="102" spans="1:12">
      <c r="A102" s="216">
        <v>40641</v>
      </c>
      <c r="B102" s="222">
        <v>3.59</v>
      </c>
      <c r="F102" s="216">
        <v>40641</v>
      </c>
      <c r="G102" s="222">
        <v>4.63</v>
      </c>
      <c r="K102" s="216">
        <v>40639</v>
      </c>
      <c r="L102" s="223">
        <v>1.0751999999999999</v>
      </c>
    </row>
    <row r="103" spans="1:12">
      <c r="A103" s="216">
        <v>40640</v>
      </c>
      <c r="B103" s="222">
        <v>3.58</v>
      </c>
      <c r="F103" s="216">
        <v>40640</v>
      </c>
      <c r="G103" s="222">
        <v>4.63</v>
      </c>
      <c r="K103" s="216">
        <v>40638</v>
      </c>
      <c r="L103" s="223">
        <v>0.99939999999999996</v>
      </c>
    </row>
    <row r="104" spans="1:12">
      <c r="A104" s="216">
        <v>40639</v>
      </c>
      <c r="B104" s="222">
        <v>3.56</v>
      </c>
      <c r="F104" s="216">
        <v>40639</v>
      </c>
      <c r="G104" s="222">
        <v>4.58</v>
      </c>
      <c r="K104" s="216">
        <v>40637</v>
      </c>
      <c r="L104" s="223">
        <v>0.98850000000000005</v>
      </c>
    </row>
    <row r="105" spans="1:12">
      <c r="A105" s="216">
        <v>40638</v>
      </c>
      <c r="B105" s="222">
        <v>3.5</v>
      </c>
      <c r="F105" s="216">
        <v>40638</v>
      </c>
      <c r="G105" s="222">
        <v>4.51</v>
      </c>
      <c r="K105" s="216">
        <v>40634</v>
      </c>
      <c r="L105" s="223">
        <v>1.0153000000000001</v>
      </c>
    </row>
    <row r="106" spans="1:12">
      <c r="A106" s="216">
        <v>40637</v>
      </c>
      <c r="B106" s="222">
        <v>3.45</v>
      </c>
      <c r="F106" s="216">
        <v>40637</v>
      </c>
      <c r="G106" s="222">
        <v>4.49</v>
      </c>
      <c r="K106" s="216">
        <v>40633</v>
      </c>
      <c r="L106" s="223">
        <v>1.0669</v>
      </c>
    </row>
    <row r="107" spans="1:12">
      <c r="A107" s="216">
        <v>40634</v>
      </c>
      <c r="B107" s="222">
        <v>3.46</v>
      </c>
      <c r="F107" s="216">
        <v>40634</v>
      </c>
      <c r="G107" s="222">
        <v>4.4800000000000004</v>
      </c>
      <c r="K107" s="216">
        <v>40632</v>
      </c>
      <c r="L107" s="223">
        <v>1.0834999999999999</v>
      </c>
    </row>
    <row r="108" spans="1:12">
      <c r="A108" s="216">
        <v>40633</v>
      </c>
      <c r="B108" s="222">
        <v>3.47</v>
      </c>
      <c r="F108" s="216">
        <v>40633</v>
      </c>
      <c r="G108" s="222">
        <v>4.51</v>
      </c>
      <c r="K108" s="216">
        <v>40631</v>
      </c>
      <c r="L108" s="223">
        <v>1.1085</v>
      </c>
    </row>
    <row r="109" spans="1:12">
      <c r="A109" s="216">
        <v>40632</v>
      </c>
      <c r="B109" s="222">
        <v>3.47</v>
      </c>
      <c r="F109" s="216">
        <v>40632</v>
      </c>
      <c r="G109" s="222">
        <v>4.5199999999999996</v>
      </c>
      <c r="K109" s="216">
        <v>40630</v>
      </c>
      <c r="L109" s="223">
        <v>1.0685</v>
      </c>
    </row>
    <row r="110" spans="1:12">
      <c r="A110" s="216">
        <v>40631</v>
      </c>
      <c r="B110" s="222">
        <v>3.5</v>
      </c>
      <c r="F110" s="216">
        <v>40631</v>
      </c>
      <c r="G110" s="222">
        <v>4.54</v>
      </c>
      <c r="K110" s="216">
        <v>40627</v>
      </c>
      <c r="L110" s="223">
        <v>1.0738000000000001</v>
      </c>
    </row>
    <row r="111" spans="1:12">
      <c r="A111" s="216">
        <v>40630</v>
      </c>
      <c r="B111" s="222">
        <v>3.47</v>
      </c>
      <c r="F111" s="216">
        <v>40630</v>
      </c>
      <c r="G111" s="222">
        <v>4.51</v>
      </c>
      <c r="K111" s="216">
        <v>40626</v>
      </c>
      <c r="L111" s="223">
        <v>1.0239</v>
      </c>
    </row>
    <row r="112" spans="1:12">
      <c r="A112" s="216">
        <v>40627</v>
      </c>
      <c r="B112" s="222">
        <v>3.46</v>
      </c>
      <c r="F112" s="216">
        <v>40627</v>
      </c>
      <c r="G112" s="222">
        <v>4.51</v>
      </c>
      <c r="K112" s="216">
        <v>40625</v>
      </c>
      <c r="L112" s="223">
        <v>1.0327999999999999</v>
      </c>
    </row>
    <row r="113" spans="1:12">
      <c r="A113" s="216">
        <v>40626</v>
      </c>
      <c r="B113" s="222">
        <v>3.42</v>
      </c>
      <c r="F113" s="216">
        <v>40626</v>
      </c>
      <c r="G113" s="222">
        <v>4.4800000000000004</v>
      </c>
      <c r="K113" s="216">
        <v>40624</v>
      </c>
      <c r="L113" s="223">
        <v>0.99929999999999997</v>
      </c>
    </row>
    <row r="114" spans="1:12">
      <c r="A114" s="216">
        <v>40625</v>
      </c>
      <c r="B114" s="222">
        <v>3.36</v>
      </c>
      <c r="F114" s="216">
        <v>40625</v>
      </c>
      <c r="G114" s="222">
        <v>4.4400000000000004</v>
      </c>
      <c r="K114" s="216">
        <v>40623</v>
      </c>
      <c r="L114" s="223">
        <v>0.95620000000000005</v>
      </c>
    </row>
    <row r="115" spans="1:12">
      <c r="A115" s="216">
        <v>40624</v>
      </c>
      <c r="B115" s="222">
        <v>3.34</v>
      </c>
      <c r="F115" s="216">
        <v>40624</v>
      </c>
      <c r="G115" s="222">
        <v>4.4400000000000004</v>
      </c>
      <c r="K115" s="216">
        <v>40620</v>
      </c>
      <c r="L115" s="223">
        <v>0.91379999999999995</v>
      </c>
    </row>
    <row r="116" spans="1:12">
      <c r="A116" s="216">
        <v>40623</v>
      </c>
      <c r="B116" s="222">
        <v>3.34</v>
      </c>
      <c r="F116" s="216">
        <v>40623</v>
      </c>
      <c r="G116" s="222">
        <v>4.45</v>
      </c>
      <c r="K116" s="216">
        <v>40619</v>
      </c>
      <c r="L116" s="223">
        <v>0.88670000000000004</v>
      </c>
    </row>
    <row r="117" spans="1:12">
      <c r="A117" s="216">
        <v>40620</v>
      </c>
      <c r="B117" s="222">
        <v>3.28</v>
      </c>
      <c r="F117" s="216">
        <v>40620</v>
      </c>
      <c r="G117" s="222">
        <v>4.43</v>
      </c>
      <c r="K117" s="216">
        <v>40618</v>
      </c>
      <c r="L117" s="223">
        <v>0.9</v>
      </c>
    </row>
    <row r="118" spans="1:12">
      <c r="A118" s="216">
        <v>40619</v>
      </c>
      <c r="B118" s="222">
        <v>3.25</v>
      </c>
      <c r="F118" s="216">
        <v>40619</v>
      </c>
      <c r="G118" s="222">
        <v>4.42</v>
      </c>
      <c r="K118" s="216">
        <v>40617</v>
      </c>
      <c r="L118" s="223">
        <v>0.98250000000000004</v>
      </c>
    </row>
    <row r="119" spans="1:12">
      <c r="A119" s="216">
        <v>40618</v>
      </c>
      <c r="B119" s="222">
        <v>3.22</v>
      </c>
      <c r="F119" s="216">
        <v>40618</v>
      </c>
      <c r="G119" s="222">
        <v>4.38</v>
      </c>
      <c r="K119" s="216">
        <v>40616</v>
      </c>
      <c r="L119" s="223">
        <v>0.99070000000000003</v>
      </c>
    </row>
    <row r="120" spans="1:12">
      <c r="A120" s="216">
        <v>40617</v>
      </c>
      <c r="B120" s="222">
        <v>3.33</v>
      </c>
      <c r="F120" s="216">
        <v>40617</v>
      </c>
      <c r="G120" s="222">
        <v>4.47</v>
      </c>
      <c r="K120" s="216">
        <v>40613</v>
      </c>
      <c r="L120" s="223">
        <v>1.0064</v>
      </c>
    </row>
    <row r="121" spans="1:12">
      <c r="A121" s="216">
        <v>40616</v>
      </c>
      <c r="B121" s="222">
        <v>3.36</v>
      </c>
      <c r="F121" s="216">
        <v>40616</v>
      </c>
      <c r="G121" s="222">
        <v>4.5199999999999996</v>
      </c>
      <c r="K121" s="216">
        <v>40612</v>
      </c>
      <c r="L121" s="223">
        <v>0.98129999999999995</v>
      </c>
    </row>
    <row r="122" spans="1:12">
      <c r="A122" s="216">
        <v>40613</v>
      </c>
      <c r="B122" s="222">
        <v>3.4</v>
      </c>
      <c r="F122" s="216">
        <v>40613</v>
      </c>
      <c r="G122" s="222">
        <v>4.54</v>
      </c>
      <c r="K122" s="216">
        <v>40611</v>
      </c>
      <c r="L122" s="223">
        <v>1.0365</v>
      </c>
    </row>
    <row r="123" spans="1:12">
      <c r="A123" s="216">
        <v>40612</v>
      </c>
      <c r="B123" s="222">
        <v>3.37</v>
      </c>
      <c r="F123" s="216">
        <v>40612</v>
      </c>
      <c r="G123" s="222">
        <v>4.53</v>
      </c>
      <c r="K123" s="216">
        <v>40610</v>
      </c>
      <c r="L123" s="223">
        <v>1.0649999999999999</v>
      </c>
    </row>
    <row r="124" spans="1:12">
      <c r="A124" s="216">
        <v>40611</v>
      </c>
      <c r="B124" s="222">
        <v>3.48</v>
      </c>
      <c r="F124" s="216">
        <v>40611</v>
      </c>
      <c r="G124" s="222">
        <v>4.5999999999999996</v>
      </c>
      <c r="K124" s="216">
        <v>40609</v>
      </c>
      <c r="L124" s="223">
        <v>1.0552999999999999</v>
      </c>
    </row>
    <row r="125" spans="1:12">
      <c r="A125" s="216">
        <v>40610</v>
      </c>
      <c r="B125" s="222">
        <v>3.56</v>
      </c>
      <c r="F125" s="216">
        <v>40610</v>
      </c>
      <c r="G125" s="222">
        <v>4.66</v>
      </c>
      <c r="K125" s="216">
        <v>40606</v>
      </c>
      <c r="L125" s="223">
        <v>1.0673999999999999</v>
      </c>
    </row>
    <row r="126" spans="1:12">
      <c r="A126" s="216">
        <v>40609</v>
      </c>
      <c r="B126" s="222">
        <v>3.51</v>
      </c>
      <c r="F126" s="216">
        <v>40609</v>
      </c>
      <c r="G126" s="222">
        <v>4.6100000000000003</v>
      </c>
      <c r="K126" s="216">
        <v>40605</v>
      </c>
      <c r="L126" s="223">
        <v>1.1414</v>
      </c>
    </row>
    <row r="127" spans="1:12">
      <c r="A127" s="216">
        <v>40606</v>
      </c>
      <c r="B127" s="222">
        <v>3.49</v>
      </c>
      <c r="F127" s="216">
        <v>40606</v>
      </c>
      <c r="G127" s="222">
        <v>4.5999999999999996</v>
      </c>
      <c r="K127" s="216">
        <v>40604</v>
      </c>
      <c r="L127" s="223">
        <v>1.077</v>
      </c>
    </row>
    <row r="128" spans="1:12">
      <c r="A128" s="216">
        <v>40605</v>
      </c>
      <c r="B128" s="222">
        <v>3.58</v>
      </c>
      <c r="F128" s="216">
        <v>40605</v>
      </c>
      <c r="G128" s="222">
        <v>4.6399999999999997</v>
      </c>
      <c r="K128" s="216">
        <v>40603</v>
      </c>
      <c r="L128" s="223">
        <v>1.0564</v>
      </c>
    </row>
    <row r="129" spans="1:12">
      <c r="A129" s="216">
        <v>40604</v>
      </c>
      <c r="B129" s="222">
        <v>3.46</v>
      </c>
      <c r="F129" s="216">
        <v>40604</v>
      </c>
      <c r="G129" s="222">
        <v>4.54</v>
      </c>
      <c r="K129" s="216">
        <v>40602</v>
      </c>
      <c r="L129" s="223">
        <v>1.1020000000000001</v>
      </c>
    </row>
    <row r="130" spans="1:12">
      <c r="A130" s="216">
        <v>40603</v>
      </c>
      <c r="B130" s="222">
        <v>3.41</v>
      </c>
      <c r="F130" s="216">
        <v>40603</v>
      </c>
      <c r="G130" s="222">
        <v>4.4800000000000004</v>
      </c>
      <c r="K130" s="216">
        <v>40599</v>
      </c>
      <c r="L130" s="223">
        <v>1.0863</v>
      </c>
    </row>
    <row r="131" spans="1:12">
      <c r="A131" s="216">
        <v>40602</v>
      </c>
      <c r="B131" s="222">
        <v>3.42</v>
      </c>
      <c r="F131" s="216">
        <v>40602</v>
      </c>
      <c r="G131" s="222">
        <v>4.49</v>
      </c>
      <c r="K131" s="216">
        <v>40598</v>
      </c>
      <c r="L131" s="223">
        <v>1.1043000000000001</v>
      </c>
    </row>
    <row r="132" spans="1:12">
      <c r="A132" s="216">
        <v>40599</v>
      </c>
      <c r="B132" s="222">
        <v>3.42</v>
      </c>
      <c r="F132" s="216">
        <v>40599</v>
      </c>
      <c r="G132" s="222">
        <v>4.51</v>
      </c>
      <c r="K132" s="216">
        <v>40597</v>
      </c>
      <c r="L132" s="223">
        <v>1.165</v>
      </c>
    </row>
    <row r="133" spans="1:12">
      <c r="A133" s="216">
        <v>40598</v>
      </c>
      <c r="B133" s="222">
        <v>3.46</v>
      </c>
      <c r="F133" s="216">
        <v>40598</v>
      </c>
      <c r="G133" s="222">
        <v>4.54</v>
      </c>
      <c r="K133" s="216">
        <v>40596</v>
      </c>
      <c r="L133" s="223">
        <v>1.1890000000000001</v>
      </c>
    </row>
    <row r="134" spans="1:12">
      <c r="A134" s="216">
        <v>40597</v>
      </c>
      <c r="B134" s="222">
        <v>3.49</v>
      </c>
      <c r="F134" s="216">
        <v>40597</v>
      </c>
      <c r="G134" s="222">
        <v>4.59</v>
      </c>
      <c r="K134" s="216">
        <v>40592</v>
      </c>
      <c r="L134" s="223">
        <v>1.3069</v>
      </c>
    </row>
    <row r="135" spans="1:12">
      <c r="A135" s="216">
        <v>40596</v>
      </c>
      <c r="B135" s="222">
        <v>3.46</v>
      </c>
      <c r="F135" s="216">
        <v>40596</v>
      </c>
      <c r="G135" s="222">
        <v>4.5999999999999996</v>
      </c>
      <c r="K135" s="216">
        <v>40591</v>
      </c>
      <c r="L135" s="223">
        <v>1.3720000000000001</v>
      </c>
    </row>
    <row r="136" spans="1:12">
      <c r="A136" s="216">
        <v>40595</v>
      </c>
      <c r="B136" s="222" t="s">
        <v>195</v>
      </c>
      <c r="F136" s="216">
        <v>40595</v>
      </c>
      <c r="G136" s="222" t="s">
        <v>195</v>
      </c>
      <c r="K136" s="216">
        <v>40590</v>
      </c>
      <c r="L136" s="223">
        <v>1.4131</v>
      </c>
    </row>
    <row r="137" spans="1:12">
      <c r="A137" s="216">
        <v>40592</v>
      </c>
      <c r="B137" s="222">
        <v>3.59</v>
      </c>
      <c r="F137" s="216">
        <v>40592</v>
      </c>
      <c r="G137" s="222">
        <v>4.7</v>
      </c>
      <c r="K137" s="216">
        <v>40589</v>
      </c>
      <c r="L137" s="223">
        <v>1.3929</v>
      </c>
    </row>
    <row r="138" spans="1:12">
      <c r="A138" s="216">
        <v>40591</v>
      </c>
      <c r="B138" s="222">
        <v>3.58</v>
      </c>
      <c r="F138" s="216">
        <v>40591</v>
      </c>
      <c r="G138" s="222">
        <v>4.66</v>
      </c>
      <c r="K138" s="216">
        <v>40588</v>
      </c>
      <c r="L138" s="223">
        <v>1.3845000000000001</v>
      </c>
    </row>
    <row r="139" spans="1:12">
      <c r="A139" s="216">
        <v>40590</v>
      </c>
      <c r="B139" s="222">
        <v>3.62</v>
      </c>
      <c r="F139" s="216">
        <v>40590</v>
      </c>
      <c r="G139" s="222">
        <v>4.67</v>
      </c>
      <c r="K139" s="216">
        <v>40585</v>
      </c>
      <c r="L139" s="223">
        <v>1.4136</v>
      </c>
    </row>
    <row r="140" spans="1:12">
      <c r="A140" s="216">
        <v>40589</v>
      </c>
      <c r="B140" s="222">
        <v>3.61</v>
      </c>
      <c r="F140" s="216">
        <v>40589</v>
      </c>
      <c r="G140" s="222">
        <v>4.66</v>
      </c>
      <c r="K140" s="216">
        <v>40584</v>
      </c>
      <c r="L140" s="223">
        <v>1.4349000000000001</v>
      </c>
    </row>
    <row r="141" spans="1:12">
      <c r="A141" s="216">
        <v>40588</v>
      </c>
      <c r="B141" s="222">
        <v>3.62</v>
      </c>
      <c r="F141" s="216">
        <v>40588</v>
      </c>
      <c r="G141" s="222">
        <v>4.67</v>
      </c>
      <c r="K141" s="216">
        <v>40583</v>
      </c>
      <c r="L141" s="223">
        <v>1.3947000000000001</v>
      </c>
    </row>
    <row r="142" spans="1:12">
      <c r="A142" s="216">
        <v>40585</v>
      </c>
      <c r="B142" s="222">
        <v>3.64</v>
      </c>
      <c r="F142" s="216">
        <v>40585</v>
      </c>
      <c r="G142" s="222">
        <v>4.71</v>
      </c>
      <c r="K142" s="216">
        <v>40582</v>
      </c>
      <c r="L142" s="223">
        <v>1.4098999999999999</v>
      </c>
    </row>
    <row r="143" spans="1:12">
      <c r="A143" s="216">
        <v>40584</v>
      </c>
      <c r="B143" s="222">
        <v>3.7</v>
      </c>
      <c r="F143" s="216">
        <v>40584</v>
      </c>
      <c r="G143" s="222">
        <v>4.75</v>
      </c>
      <c r="K143" s="216">
        <v>40581</v>
      </c>
      <c r="L143" s="223">
        <v>1.3519000000000001</v>
      </c>
    </row>
    <row r="144" spans="1:12">
      <c r="A144" s="216">
        <v>40583</v>
      </c>
      <c r="B144" s="222">
        <v>3.65</v>
      </c>
      <c r="F144" s="216">
        <v>40583</v>
      </c>
      <c r="G144" s="222">
        <v>4.71</v>
      </c>
      <c r="K144" s="216">
        <v>40578</v>
      </c>
      <c r="L144" s="223">
        <v>1.3432999999999999</v>
      </c>
    </row>
    <row r="145" spans="1:12">
      <c r="A145" s="216">
        <v>40582</v>
      </c>
      <c r="B145" s="222">
        <v>3.75</v>
      </c>
      <c r="F145" s="216">
        <v>40582</v>
      </c>
      <c r="G145" s="222">
        <v>4.76</v>
      </c>
      <c r="K145" s="216">
        <v>40577</v>
      </c>
      <c r="L145" s="223">
        <v>1.2636000000000001</v>
      </c>
    </row>
    <row r="146" spans="1:12">
      <c r="A146" s="216">
        <v>40581</v>
      </c>
      <c r="B146" s="222">
        <v>3.68</v>
      </c>
      <c r="F146" s="216">
        <v>40581</v>
      </c>
      <c r="G146" s="222">
        <v>4.71</v>
      </c>
      <c r="K146" s="216">
        <v>40576</v>
      </c>
      <c r="L146" s="223">
        <v>1.2085999999999999</v>
      </c>
    </row>
    <row r="147" spans="1:12">
      <c r="A147" s="216">
        <v>40578</v>
      </c>
      <c r="B147" s="222">
        <v>3.68</v>
      </c>
      <c r="F147" s="216">
        <v>40578</v>
      </c>
      <c r="G147" s="222">
        <v>4.7300000000000004</v>
      </c>
      <c r="K147" s="216">
        <v>40575</v>
      </c>
      <c r="L147" s="223">
        <v>1.1492</v>
      </c>
    </row>
    <row r="148" spans="1:12">
      <c r="A148" s="216">
        <v>40577</v>
      </c>
      <c r="B148" s="222">
        <v>3.58</v>
      </c>
      <c r="F148" s="216">
        <v>40577</v>
      </c>
      <c r="G148" s="222">
        <v>4.67</v>
      </c>
      <c r="K148" s="216">
        <v>40574</v>
      </c>
      <c r="L148" s="223">
        <v>1.1278999999999999</v>
      </c>
    </row>
    <row r="149" spans="1:12">
      <c r="A149" s="216">
        <v>40576</v>
      </c>
      <c r="B149" s="222">
        <v>3.52</v>
      </c>
      <c r="F149" s="216">
        <v>40576</v>
      </c>
      <c r="G149" s="222">
        <v>4.6399999999999997</v>
      </c>
      <c r="K149" s="216">
        <v>40571</v>
      </c>
      <c r="L149" s="223">
        <v>1.1341000000000001</v>
      </c>
    </row>
    <row r="150" spans="1:12">
      <c r="A150" s="216">
        <v>40575</v>
      </c>
      <c r="B150" s="222">
        <v>3.48</v>
      </c>
      <c r="F150" s="216">
        <v>40575</v>
      </c>
      <c r="G150" s="222">
        <v>4.62</v>
      </c>
      <c r="K150" s="216">
        <v>40570</v>
      </c>
      <c r="L150" s="223">
        <v>1.1814</v>
      </c>
    </row>
    <row r="151" spans="1:12">
      <c r="A151" s="216">
        <v>40574</v>
      </c>
      <c r="B151" s="222">
        <v>3.42</v>
      </c>
      <c r="F151" s="216">
        <v>40574</v>
      </c>
      <c r="G151" s="222">
        <v>4.58</v>
      </c>
      <c r="K151" s="216">
        <v>40569</v>
      </c>
      <c r="L151" s="223">
        <v>1.1919</v>
      </c>
    </row>
    <row r="152" spans="1:12">
      <c r="A152" s="216">
        <v>40571</v>
      </c>
      <c r="B152" s="222">
        <v>3.36</v>
      </c>
      <c r="F152" s="216">
        <v>40571</v>
      </c>
      <c r="G152" s="222">
        <v>4.53</v>
      </c>
      <c r="K152" s="216">
        <v>40568</v>
      </c>
      <c r="L152" s="223">
        <v>1.1367</v>
      </c>
    </row>
    <row r="153" spans="1:12">
      <c r="A153" s="216">
        <v>40570</v>
      </c>
      <c r="B153" s="222">
        <v>3.42</v>
      </c>
      <c r="F153" s="216">
        <v>40570</v>
      </c>
      <c r="G153" s="222">
        <v>4.57</v>
      </c>
      <c r="K153" s="216">
        <v>40567</v>
      </c>
      <c r="L153" s="223">
        <v>1.2141999999999999</v>
      </c>
    </row>
    <row r="154" spans="1:12">
      <c r="A154" s="216">
        <v>40569</v>
      </c>
      <c r="B154" s="222">
        <v>3.45</v>
      </c>
      <c r="F154" s="216">
        <v>40569</v>
      </c>
      <c r="G154" s="222">
        <v>4.59</v>
      </c>
      <c r="K154" s="216">
        <v>40564</v>
      </c>
      <c r="L154" s="223">
        <v>1.2163999999999999</v>
      </c>
    </row>
    <row r="155" spans="1:12">
      <c r="A155" s="216">
        <v>40568</v>
      </c>
      <c r="B155" s="222">
        <v>3.35</v>
      </c>
      <c r="F155" s="216">
        <v>40568</v>
      </c>
      <c r="G155" s="222">
        <v>4.4800000000000004</v>
      </c>
      <c r="K155" s="216">
        <v>40563</v>
      </c>
      <c r="L155" s="223">
        <v>1.2336</v>
      </c>
    </row>
    <row r="156" spans="1:12">
      <c r="A156" s="216">
        <v>40567</v>
      </c>
      <c r="B156" s="222">
        <v>3.43</v>
      </c>
      <c r="F156" s="216">
        <v>40567</v>
      </c>
      <c r="G156" s="222">
        <v>4.55</v>
      </c>
      <c r="K156" s="216">
        <v>40562</v>
      </c>
      <c r="L156" s="223">
        <v>1.0780000000000001</v>
      </c>
    </row>
    <row r="157" spans="1:12">
      <c r="A157" s="216">
        <v>40564</v>
      </c>
      <c r="B157" s="222">
        <v>3.44</v>
      </c>
      <c r="F157" s="216">
        <v>40564</v>
      </c>
      <c r="G157" s="222">
        <v>4.57</v>
      </c>
      <c r="K157" s="216">
        <v>40561</v>
      </c>
      <c r="L157" s="223">
        <v>1.0944</v>
      </c>
    </row>
    <row r="158" spans="1:12">
      <c r="A158" s="216">
        <v>40563</v>
      </c>
      <c r="B158" s="222">
        <v>3.47</v>
      </c>
      <c r="F158" s="216">
        <v>40563</v>
      </c>
      <c r="G158" s="222">
        <v>4.5999999999999996</v>
      </c>
      <c r="K158" s="216">
        <v>40557</v>
      </c>
      <c r="L158" s="223">
        <v>1.0958000000000001</v>
      </c>
    </row>
    <row r="159" spans="1:12">
      <c r="A159" s="216">
        <v>40562</v>
      </c>
      <c r="B159" s="222">
        <v>3.37</v>
      </c>
      <c r="F159" s="216">
        <v>40562</v>
      </c>
      <c r="G159" s="222">
        <v>4.53</v>
      </c>
      <c r="K159" s="216">
        <v>40556</v>
      </c>
      <c r="L159" s="223">
        <v>1.0553999999999999</v>
      </c>
    </row>
    <row r="160" spans="1:12">
      <c r="A160" s="216">
        <v>40561</v>
      </c>
      <c r="B160" s="222">
        <v>3.39</v>
      </c>
      <c r="F160" s="216">
        <v>40561</v>
      </c>
      <c r="G160" s="222">
        <v>4.5599999999999996</v>
      </c>
      <c r="K160" s="216">
        <v>40555</v>
      </c>
      <c r="L160" s="223">
        <v>1.0699000000000001</v>
      </c>
    </row>
    <row r="161" spans="1:12">
      <c r="A161" s="216">
        <v>40560</v>
      </c>
      <c r="B161" s="222" t="s">
        <v>195</v>
      </c>
      <c r="F161" s="216">
        <v>40560</v>
      </c>
      <c r="G161" s="222" t="s">
        <v>195</v>
      </c>
      <c r="K161" s="216">
        <v>40554</v>
      </c>
      <c r="L161" s="223">
        <v>1.0688</v>
      </c>
    </row>
    <row r="162" spans="1:12">
      <c r="A162" s="216">
        <v>40557</v>
      </c>
      <c r="B162" s="222">
        <v>3.35</v>
      </c>
      <c r="F162" s="216">
        <v>40557</v>
      </c>
      <c r="G162" s="222">
        <v>4.53</v>
      </c>
      <c r="K162" s="216">
        <v>40553</v>
      </c>
      <c r="L162" s="223">
        <v>1.0648</v>
      </c>
    </row>
    <row r="163" spans="1:12">
      <c r="A163" s="216">
        <v>40556</v>
      </c>
      <c r="B163" s="222">
        <v>3.34</v>
      </c>
      <c r="F163" s="216">
        <v>40556</v>
      </c>
      <c r="G163" s="222">
        <v>4.5</v>
      </c>
      <c r="K163" s="216">
        <v>40550</v>
      </c>
      <c r="L163" s="223">
        <v>1.0939000000000001</v>
      </c>
    </row>
    <row r="164" spans="1:12">
      <c r="A164" s="216">
        <v>40555</v>
      </c>
      <c r="B164" s="222">
        <v>3.4</v>
      </c>
      <c r="F164" s="216">
        <v>40555</v>
      </c>
      <c r="G164" s="222">
        <v>4.5199999999999996</v>
      </c>
      <c r="K164" s="216">
        <v>40549</v>
      </c>
      <c r="L164" s="223">
        <v>1.1386000000000001</v>
      </c>
    </row>
    <row r="165" spans="1:12">
      <c r="A165" s="216">
        <v>40554</v>
      </c>
      <c r="B165" s="222">
        <v>3.37</v>
      </c>
      <c r="F165" s="216">
        <v>40554</v>
      </c>
      <c r="G165" s="222">
        <v>4.49</v>
      </c>
      <c r="K165" s="216">
        <v>40548</v>
      </c>
      <c r="L165" s="223">
        <v>1.1897</v>
      </c>
    </row>
    <row r="166" spans="1:12">
      <c r="A166" s="216">
        <v>40553</v>
      </c>
      <c r="B166" s="222">
        <v>3.32</v>
      </c>
      <c r="F166" s="216">
        <v>40553</v>
      </c>
      <c r="G166" s="222">
        <v>4.47</v>
      </c>
      <c r="K166" s="216">
        <v>40547</v>
      </c>
      <c r="L166" s="223">
        <v>1.1141000000000001</v>
      </c>
    </row>
    <row r="167" spans="1:12">
      <c r="A167" s="216">
        <v>40550</v>
      </c>
      <c r="B167" s="222">
        <v>3.34</v>
      </c>
      <c r="F167" s="216">
        <v>40550</v>
      </c>
      <c r="G167" s="222">
        <v>4.4800000000000004</v>
      </c>
      <c r="K167" s="216">
        <v>40546</v>
      </c>
      <c r="L167" s="223">
        <v>1.1387</v>
      </c>
    </row>
    <row r="168" spans="1:12">
      <c r="A168" s="216">
        <v>40549</v>
      </c>
      <c r="B168" s="222">
        <v>3.44</v>
      </c>
      <c r="F168" s="216">
        <v>40549</v>
      </c>
      <c r="G168" s="222">
        <v>4.53</v>
      </c>
      <c r="K168" s="216">
        <v>40543</v>
      </c>
      <c r="L168" s="144">
        <v>1.1226</v>
      </c>
    </row>
    <row r="169" spans="1:12">
      <c r="A169" s="216">
        <v>40548</v>
      </c>
      <c r="B169" s="222">
        <v>3.5</v>
      </c>
      <c r="F169" s="216">
        <v>40548</v>
      </c>
      <c r="G169" s="222">
        <v>4.55</v>
      </c>
      <c r="K169" s="216">
        <v>40542</v>
      </c>
      <c r="L169" s="144">
        <v>1.1807000000000001</v>
      </c>
    </row>
    <row r="170" spans="1:12">
      <c r="A170" s="216">
        <v>40547</v>
      </c>
      <c r="B170" s="222">
        <v>3.36</v>
      </c>
      <c r="F170" s="216">
        <v>40547</v>
      </c>
      <c r="G170" s="222">
        <v>4.4400000000000004</v>
      </c>
      <c r="K170" s="216">
        <v>40541</v>
      </c>
      <c r="L170" s="144">
        <v>1.1495</v>
      </c>
    </row>
    <row r="171" spans="1:12">
      <c r="A171" s="216">
        <v>40546</v>
      </c>
      <c r="B171" s="222">
        <v>3.36</v>
      </c>
      <c r="F171" s="216">
        <v>40546</v>
      </c>
      <c r="G171" s="222">
        <v>4.3899999999999997</v>
      </c>
      <c r="K171" s="216">
        <v>40540</v>
      </c>
      <c r="L171" s="144">
        <v>1.25</v>
      </c>
    </row>
    <row r="172" spans="1:12">
      <c r="A172" s="217">
        <v>40543</v>
      </c>
      <c r="B172" s="186">
        <v>3.3</v>
      </c>
      <c r="F172" s="217">
        <v>40543</v>
      </c>
      <c r="G172" s="186">
        <v>4.34</v>
      </c>
      <c r="K172" s="216">
        <v>40539</v>
      </c>
      <c r="L172" s="144">
        <v>1.1456999999999999</v>
      </c>
    </row>
    <row r="173" spans="1:12">
      <c r="A173" s="217">
        <v>40542</v>
      </c>
      <c r="B173" s="186">
        <v>3.38</v>
      </c>
      <c r="F173" s="217">
        <v>40542</v>
      </c>
      <c r="G173" s="186">
        <v>4.43</v>
      </c>
      <c r="K173" s="216">
        <v>40535</v>
      </c>
      <c r="L173" s="144">
        <v>1.1668000000000001</v>
      </c>
    </row>
    <row r="174" spans="1:12">
      <c r="A174" s="217">
        <v>40541</v>
      </c>
      <c r="B174" s="186">
        <v>3.35</v>
      </c>
      <c r="F174" s="217">
        <v>40541</v>
      </c>
      <c r="G174" s="186">
        <v>4.41</v>
      </c>
      <c r="K174" s="216">
        <v>40534</v>
      </c>
      <c r="L174" s="144">
        <v>1.1288</v>
      </c>
    </row>
    <row r="175" spans="1:12">
      <c r="A175" s="217">
        <v>40540</v>
      </c>
      <c r="B175" s="186">
        <v>3.5</v>
      </c>
      <c r="F175" s="217">
        <v>40540</v>
      </c>
      <c r="G175" s="186">
        <v>4.53</v>
      </c>
      <c r="K175" s="216">
        <v>40533</v>
      </c>
      <c r="L175" s="144">
        <v>1.1158999999999999</v>
      </c>
    </row>
    <row r="176" spans="1:12">
      <c r="A176" s="217">
        <v>40539</v>
      </c>
      <c r="B176" s="186">
        <v>3.36</v>
      </c>
      <c r="F176" s="217">
        <v>40539</v>
      </c>
      <c r="G176" s="186">
        <v>4.42</v>
      </c>
      <c r="K176" s="216">
        <v>40532</v>
      </c>
      <c r="L176" s="144">
        <v>1.1436999999999999</v>
      </c>
    </row>
    <row r="177" spans="1:12">
      <c r="A177" s="217">
        <v>40536</v>
      </c>
      <c r="B177" s="186" t="s">
        <v>179</v>
      </c>
      <c r="F177" s="217">
        <v>40536</v>
      </c>
      <c r="G177" s="186" t="s">
        <v>179</v>
      </c>
      <c r="K177" s="216">
        <v>40529</v>
      </c>
      <c r="L177" s="144">
        <v>1.1151</v>
      </c>
    </row>
    <row r="178" spans="1:12">
      <c r="A178" s="217">
        <v>40535</v>
      </c>
      <c r="B178" s="186">
        <v>3.41</v>
      </c>
      <c r="F178" s="217">
        <v>40535</v>
      </c>
      <c r="G178" s="186">
        <v>4.47</v>
      </c>
      <c r="K178" s="216">
        <v>40528</v>
      </c>
      <c r="L178" s="144">
        <v>1.2315</v>
      </c>
    </row>
    <row r="179" spans="1:12">
      <c r="A179" s="217">
        <v>40534</v>
      </c>
      <c r="B179" s="186">
        <v>3.36</v>
      </c>
      <c r="F179" s="217">
        <v>40534</v>
      </c>
      <c r="G179" s="186">
        <v>4.45</v>
      </c>
      <c r="K179" s="216">
        <v>40527</v>
      </c>
      <c r="L179" s="144">
        <v>1.2687999999999999</v>
      </c>
    </row>
    <row r="180" spans="1:12">
      <c r="A180" s="217">
        <v>40533</v>
      </c>
      <c r="B180" s="186">
        <v>3.35</v>
      </c>
      <c r="F180" s="217">
        <v>40533</v>
      </c>
      <c r="G180" s="186">
        <v>4.4400000000000004</v>
      </c>
      <c r="K180" s="216">
        <v>40526</v>
      </c>
      <c r="L180" s="144">
        <v>1.3146</v>
      </c>
    </row>
    <row r="181" spans="1:12">
      <c r="A181" s="217">
        <v>40532</v>
      </c>
      <c r="B181" s="186">
        <v>3.36</v>
      </c>
      <c r="F181" s="217">
        <v>40532</v>
      </c>
      <c r="G181" s="186">
        <v>4.4400000000000004</v>
      </c>
      <c r="K181" s="216">
        <v>40525</v>
      </c>
      <c r="L181" s="144">
        <v>1.1714</v>
      </c>
    </row>
    <row r="182" spans="1:12">
      <c r="A182" s="217">
        <v>40529</v>
      </c>
      <c r="B182" s="186">
        <v>3.33</v>
      </c>
      <c r="F182" s="217">
        <v>40529</v>
      </c>
      <c r="G182" s="186">
        <v>4.41</v>
      </c>
      <c r="K182" s="216">
        <v>40522</v>
      </c>
      <c r="L182" s="144">
        <v>1.2208000000000001</v>
      </c>
    </row>
    <row r="183" spans="1:12">
      <c r="A183" s="217">
        <v>40528</v>
      </c>
      <c r="B183" s="186">
        <v>3.47</v>
      </c>
      <c r="F183" s="217">
        <v>40528</v>
      </c>
      <c r="G183" s="186">
        <v>4.57</v>
      </c>
      <c r="K183" s="216">
        <v>40521</v>
      </c>
      <c r="L183" s="144">
        <v>1.177</v>
      </c>
    </row>
    <row r="184" spans="1:12">
      <c r="A184" s="217">
        <v>40527</v>
      </c>
      <c r="B184" s="186">
        <v>3.53</v>
      </c>
      <c r="F184" s="217">
        <v>40527</v>
      </c>
      <c r="G184" s="186">
        <v>4.59</v>
      </c>
      <c r="K184" s="216">
        <v>40520</v>
      </c>
      <c r="L184" s="144">
        <v>1.1444000000000001</v>
      </c>
    </row>
    <row r="185" spans="1:12">
      <c r="A185" s="217">
        <v>40526</v>
      </c>
      <c r="B185" s="186">
        <v>3.49</v>
      </c>
      <c r="F185" s="217">
        <v>40526</v>
      </c>
      <c r="G185" s="186">
        <v>4.54</v>
      </c>
      <c r="K185" s="216">
        <v>40519</v>
      </c>
      <c r="L185" s="144">
        <v>1.0258</v>
      </c>
    </row>
    <row r="186" spans="1:12">
      <c r="A186" s="217">
        <v>40525</v>
      </c>
      <c r="B186" s="186">
        <v>3.29</v>
      </c>
      <c r="F186" s="217">
        <v>40525</v>
      </c>
      <c r="G186" s="186">
        <v>4.3899999999999997</v>
      </c>
      <c r="K186" s="216">
        <v>40518</v>
      </c>
      <c r="L186" s="144">
        <v>0.85670000000000002</v>
      </c>
    </row>
    <row r="187" spans="1:12">
      <c r="A187" s="217">
        <v>40522</v>
      </c>
      <c r="B187" s="186">
        <v>3.32</v>
      </c>
      <c r="F187" s="217">
        <v>40522</v>
      </c>
      <c r="G187" s="186">
        <v>4.43</v>
      </c>
      <c r="K187" s="216">
        <v>40515</v>
      </c>
      <c r="L187" s="144">
        <v>0.92569999999999997</v>
      </c>
    </row>
    <row r="188" spans="1:12">
      <c r="A188" s="217">
        <v>40521</v>
      </c>
      <c r="B188" s="186">
        <v>3.23</v>
      </c>
      <c r="F188" s="217">
        <v>40521</v>
      </c>
      <c r="G188" s="186">
        <v>4.41</v>
      </c>
      <c r="K188" s="216">
        <v>40514</v>
      </c>
      <c r="L188" s="144">
        <v>0.91020000000000001</v>
      </c>
    </row>
    <row r="189" spans="1:12">
      <c r="A189" s="217">
        <v>40520</v>
      </c>
      <c r="B189" s="186">
        <v>3.26</v>
      </c>
      <c r="F189" s="217">
        <v>40520</v>
      </c>
      <c r="G189" s="186">
        <v>4.45</v>
      </c>
      <c r="K189" s="216">
        <v>40513</v>
      </c>
      <c r="L189" s="144">
        <v>0.90139999999999998</v>
      </c>
    </row>
    <row r="190" spans="1:12">
      <c r="A190" s="217">
        <v>40519</v>
      </c>
      <c r="B190" s="186">
        <v>3.15</v>
      </c>
      <c r="F190" s="217">
        <v>40519</v>
      </c>
      <c r="G190" s="186">
        <v>4.3899999999999997</v>
      </c>
      <c r="K190" s="216">
        <v>40512</v>
      </c>
      <c r="L190" s="144">
        <v>0.81310000000000004</v>
      </c>
    </row>
    <row r="191" spans="1:12">
      <c r="A191" s="217">
        <v>40518</v>
      </c>
      <c r="B191" s="186">
        <v>2.95</v>
      </c>
      <c r="F191" s="217">
        <v>40518</v>
      </c>
      <c r="G191" s="186">
        <v>4.25</v>
      </c>
      <c r="K191" s="216">
        <v>40511</v>
      </c>
      <c r="L191" s="144">
        <v>0.77739999999999998</v>
      </c>
    </row>
    <row r="192" spans="1:12">
      <c r="A192" s="217">
        <v>40515</v>
      </c>
      <c r="B192" s="186">
        <v>3.03</v>
      </c>
      <c r="F192" s="217">
        <v>40515</v>
      </c>
      <c r="G192" s="186">
        <v>4.32</v>
      </c>
      <c r="K192" s="216">
        <v>40508</v>
      </c>
      <c r="L192" s="144">
        <v>0.80969999999999998</v>
      </c>
    </row>
    <row r="193" spans="1:13">
      <c r="A193" s="217">
        <v>40514</v>
      </c>
      <c r="B193" s="186">
        <v>3.01</v>
      </c>
      <c r="F193" s="217">
        <v>40514</v>
      </c>
      <c r="G193" s="186">
        <v>4.2699999999999996</v>
      </c>
      <c r="K193" s="216">
        <v>40506</v>
      </c>
      <c r="L193" s="144">
        <v>0.84789999999999999</v>
      </c>
    </row>
    <row r="194" spans="1:13">
      <c r="A194" s="217">
        <v>40513</v>
      </c>
      <c r="B194" s="186">
        <v>2.97</v>
      </c>
      <c r="F194" s="217">
        <v>40513</v>
      </c>
      <c r="G194" s="186">
        <v>4.24</v>
      </c>
      <c r="K194" s="216">
        <v>40505</v>
      </c>
      <c r="L194" s="144">
        <v>0.7571</v>
      </c>
    </row>
    <row r="195" spans="1:13">
      <c r="A195" s="217">
        <v>40512</v>
      </c>
      <c r="B195" s="186">
        <v>2.81</v>
      </c>
      <c r="F195" s="217">
        <v>40512</v>
      </c>
      <c r="G195" s="186">
        <v>4.12</v>
      </c>
      <c r="K195" s="216">
        <v>40504</v>
      </c>
      <c r="L195" s="144">
        <v>0.77749999999999997</v>
      </c>
    </row>
    <row r="196" spans="1:13">
      <c r="A196" s="217">
        <v>40511</v>
      </c>
      <c r="B196" s="186">
        <v>2.84</v>
      </c>
      <c r="F196" s="217">
        <v>40511</v>
      </c>
      <c r="G196" s="186">
        <v>4.16</v>
      </c>
      <c r="K196" s="216">
        <v>40501</v>
      </c>
      <c r="L196" s="144">
        <v>0.84460000000000002</v>
      </c>
    </row>
    <row r="197" spans="1:13">
      <c r="A197" s="217">
        <v>40508</v>
      </c>
      <c r="B197" s="186">
        <v>2.87</v>
      </c>
      <c r="F197" s="217">
        <v>40508</v>
      </c>
      <c r="G197" s="186">
        <v>4.21</v>
      </c>
      <c r="K197" s="216">
        <v>40500</v>
      </c>
      <c r="L197" s="144">
        <v>0.8841</v>
      </c>
    </row>
    <row r="198" spans="1:13">
      <c r="A198" s="217">
        <v>40507</v>
      </c>
      <c r="B198" s="186" t="s">
        <v>179</v>
      </c>
      <c r="F198" s="217">
        <v>40507</v>
      </c>
      <c r="G198" s="186" t="s">
        <v>179</v>
      </c>
      <c r="K198" s="216">
        <v>40499</v>
      </c>
      <c r="L198" s="144">
        <v>0.85450000000000004</v>
      </c>
    </row>
    <row r="199" spans="1:13">
      <c r="A199" s="217">
        <v>40506</v>
      </c>
      <c r="B199" s="186">
        <v>2.93</v>
      </c>
      <c r="F199" s="217">
        <v>40506</v>
      </c>
      <c r="G199" s="186">
        <v>4.29</v>
      </c>
      <c r="K199" s="216">
        <v>40498</v>
      </c>
      <c r="L199" s="144">
        <v>0.88529999999999998</v>
      </c>
    </row>
    <row r="200" spans="1:13">
      <c r="A200" s="217">
        <v>40505</v>
      </c>
      <c r="B200" s="186">
        <v>2.77</v>
      </c>
      <c r="F200" s="217">
        <v>40505</v>
      </c>
      <c r="G200" s="186">
        <v>4.18</v>
      </c>
      <c r="K200" s="216">
        <v>40497</v>
      </c>
      <c r="L200" s="144">
        <v>0.87790000000000001</v>
      </c>
    </row>
    <row r="201" spans="1:13">
      <c r="A201" s="217">
        <v>40504</v>
      </c>
      <c r="B201" s="186">
        <v>2.8</v>
      </c>
      <c r="F201" s="217">
        <v>40504</v>
      </c>
      <c r="G201" s="186">
        <v>4.2</v>
      </c>
      <c r="K201" s="216">
        <v>40494</v>
      </c>
      <c r="L201" s="144">
        <v>0.70309999999999995</v>
      </c>
    </row>
    <row r="202" spans="1:13">
      <c r="A202" s="217">
        <v>40501</v>
      </c>
      <c r="B202" s="186">
        <v>2.88</v>
      </c>
      <c r="F202" s="217">
        <v>40501</v>
      </c>
      <c r="G202" s="186">
        <v>4.25</v>
      </c>
      <c r="K202" s="216">
        <v>40492</v>
      </c>
      <c r="L202" s="144">
        <v>0.60909999999999997</v>
      </c>
    </row>
    <row r="203" spans="1:13">
      <c r="A203" s="217">
        <v>40500</v>
      </c>
      <c r="B203" s="186">
        <v>2.9</v>
      </c>
      <c r="F203" s="217">
        <v>40500</v>
      </c>
      <c r="G203" s="186">
        <v>4.29</v>
      </c>
      <c r="K203" s="216">
        <v>40491</v>
      </c>
      <c r="L203" s="144">
        <v>0.63670000000000004</v>
      </c>
    </row>
    <row r="204" spans="1:13">
      <c r="A204" s="217">
        <v>40499</v>
      </c>
      <c r="B204" s="186">
        <v>2.89</v>
      </c>
      <c r="F204" s="217">
        <v>40499</v>
      </c>
      <c r="G204" s="186">
        <v>4.3099999999999996</v>
      </c>
      <c r="K204" s="216">
        <v>40490</v>
      </c>
      <c r="L204" s="144">
        <v>0.54910000000000003</v>
      </c>
    </row>
    <row r="205" spans="1:13">
      <c r="A205" s="217">
        <v>40498</v>
      </c>
      <c r="B205" s="186">
        <v>2.85</v>
      </c>
      <c r="F205" s="217">
        <v>40498</v>
      </c>
      <c r="G205" s="186">
        <v>4.26</v>
      </c>
      <c r="K205" s="216">
        <v>40487</v>
      </c>
      <c r="L205" s="144">
        <v>0.54469999999999996</v>
      </c>
    </row>
    <row r="206" spans="1:13">
      <c r="A206" s="217">
        <v>40497</v>
      </c>
      <c r="B206" s="186">
        <v>2.92</v>
      </c>
      <c r="F206" s="217">
        <v>40497</v>
      </c>
      <c r="G206" s="186">
        <v>4.38</v>
      </c>
      <c r="K206" s="216">
        <v>40486</v>
      </c>
      <c r="L206" s="144">
        <v>0.52190000000000003</v>
      </c>
      <c r="M206" s="161"/>
    </row>
    <row r="207" spans="1:13">
      <c r="A207" s="217">
        <v>40494</v>
      </c>
      <c r="B207" s="186">
        <v>2.76</v>
      </c>
      <c r="F207" s="217">
        <v>40494</v>
      </c>
      <c r="G207" s="186">
        <v>4.26</v>
      </c>
      <c r="K207" s="216">
        <v>40485</v>
      </c>
      <c r="L207" s="144">
        <v>0.5615</v>
      </c>
      <c r="M207" s="161"/>
    </row>
    <row r="208" spans="1:13">
      <c r="A208" s="217">
        <v>40493</v>
      </c>
      <c r="B208" s="186" t="s">
        <v>179</v>
      </c>
      <c r="F208" s="217">
        <v>40493</v>
      </c>
      <c r="G208" s="186" t="s">
        <v>179</v>
      </c>
      <c r="K208" s="216">
        <v>40484</v>
      </c>
      <c r="L208" s="144">
        <v>0.54410000000000003</v>
      </c>
      <c r="M208" s="161"/>
    </row>
    <row r="209" spans="1:13">
      <c r="A209" s="217">
        <v>40492</v>
      </c>
      <c r="B209" s="186">
        <v>2.65</v>
      </c>
      <c r="F209" s="217">
        <v>40492</v>
      </c>
      <c r="G209" s="186">
        <v>4.25</v>
      </c>
      <c r="K209" s="216">
        <v>40483</v>
      </c>
      <c r="L209" s="144">
        <v>0.56440000000000001</v>
      </c>
      <c r="M209" s="161"/>
    </row>
    <row r="210" spans="1:13">
      <c r="A210" s="217">
        <v>40491</v>
      </c>
      <c r="B210" s="186">
        <v>2.72</v>
      </c>
      <c r="F210" s="217">
        <v>40491</v>
      </c>
      <c r="G210" s="186">
        <v>4.25</v>
      </c>
      <c r="K210" s="216">
        <v>40480</v>
      </c>
      <c r="L210" s="144">
        <v>0.58950000000000002</v>
      </c>
      <c r="M210" s="161"/>
    </row>
    <row r="211" spans="1:13">
      <c r="A211" s="217">
        <v>40490</v>
      </c>
      <c r="B211" s="186">
        <v>2.6</v>
      </c>
      <c r="F211" s="217">
        <v>40490</v>
      </c>
      <c r="G211" s="186">
        <v>4.12</v>
      </c>
      <c r="I211" s="187"/>
      <c r="K211" s="216">
        <v>40479</v>
      </c>
      <c r="L211" s="144">
        <v>0.62860000000000005</v>
      </c>
      <c r="M211" s="161"/>
    </row>
    <row r="212" spans="1:13">
      <c r="A212" s="217">
        <v>40487</v>
      </c>
      <c r="B212" s="186">
        <v>2.58</v>
      </c>
      <c r="F212" s="217">
        <v>40487</v>
      </c>
      <c r="G212" s="186">
        <v>4.12</v>
      </c>
      <c r="I212" s="187"/>
      <c r="K212" s="216">
        <v>40478</v>
      </c>
      <c r="L212" s="144">
        <v>0.67200000000000004</v>
      </c>
      <c r="M212" s="161"/>
    </row>
    <row r="213" spans="1:13">
      <c r="A213" s="217">
        <v>40486</v>
      </c>
      <c r="B213" s="186">
        <v>2.5299999999999998</v>
      </c>
      <c r="F213" s="217">
        <v>40486</v>
      </c>
      <c r="G213" s="186">
        <v>4.04</v>
      </c>
      <c r="I213" s="187"/>
      <c r="K213" s="216">
        <v>40477</v>
      </c>
      <c r="L213" s="144">
        <v>0.59670000000000001</v>
      </c>
      <c r="M213" s="161"/>
    </row>
    <row r="214" spans="1:13">
      <c r="A214" s="217">
        <v>40485</v>
      </c>
      <c r="B214" s="186">
        <v>2.67</v>
      </c>
      <c r="F214" s="217">
        <v>40485</v>
      </c>
      <c r="G214" s="186">
        <v>4.09</v>
      </c>
      <c r="I214" s="187"/>
      <c r="K214" s="216">
        <v>40476</v>
      </c>
      <c r="L214" s="144">
        <v>0.53010000000000002</v>
      </c>
      <c r="M214" s="161"/>
    </row>
    <row r="215" spans="1:13">
      <c r="A215" s="217">
        <v>40484</v>
      </c>
      <c r="B215" s="186">
        <v>2.63</v>
      </c>
      <c r="F215" s="217">
        <v>40484</v>
      </c>
      <c r="G215" s="186">
        <v>3.93</v>
      </c>
      <c r="I215" s="187"/>
      <c r="K215" s="216">
        <v>40473</v>
      </c>
      <c r="L215" s="144">
        <v>0.57779999999999998</v>
      </c>
      <c r="M215" s="161"/>
    </row>
    <row r="216" spans="1:13">
      <c r="A216" s="217">
        <v>40483</v>
      </c>
      <c r="B216" s="186">
        <v>2.66</v>
      </c>
      <c r="F216" s="217">
        <v>40483</v>
      </c>
      <c r="G216" s="186">
        <v>4.01</v>
      </c>
      <c r="I216" s="187"/>
      <c r="K216" s="216">
        <v>40472</v>
      </c>
      <c r="L216" s="144">
        <v>0.57140000000000002</v>
      </c>
      <c r="M216" s="161"/>
    </row>
    <row r="217" spans="1:13">
      <c r="A217" s="217">
        <v>40480</v>
      </c>
      <c r="B217" s="186">
        <v>2.63</v>
      </c>
      <c r="F217" s="217">
        <v>40480</v>
      </c>
      <c r="G217" s="186">
        <v>3.99</v>
      </c>
      <c r="I217" s="187"/>
      <c r="K217" s="216">
        <v>40471</v>
      </c>
      <c r="L217" s="144">
        <v>0.54569999999999996</v>
      </c>
      <c r="M217" s="161"/>
    </row>
    <row r="218" spans="1:13">
      <c r="A218" s="217">
        <v>40479</v>
      </c>
      <c r="B218" s="186">
        <v>2.69</v>
      </c>
      <c r="F218" s="217">
        <v>40479</v>
      </c>
      <c r="G218" s="186">
        <v>4.05</v>
      </c>
      <c r="I218" s="187"/>
      <c r="K218" s="216">
        <v>40470</v>
      </c>
      <c r="L218" s="144">
        <v>0.54630000000000001</v>
      </c>
      <c r="M218" s="161"/>
    </row>
    <row r="219" spans="1:13">
      <c r="A219" s="217">
        <v>40478</v>
      </c>
      <c r="B219" s="186">
        <v>2.75</v>
      </c>
      <c r="F219" s="217">
        <v>40478</v>
      </c>
      <c r="G219" s="186">
        <v>4.0599999999999996</v>
      </c>
      <c r="I219" s="187"/>
      <c r="K219" s="216">
        <v>40469</v>
      </c>
      <c r="L219" s="144">
        <v>0.56540000000000001</v>
      </c>
      <c r="M219" s="161"/>
    </row>
    <row r="220" spans="1:13">
      <c r="A220" s="217">
        <v>40477</v>
      </c>
      <c r="B220" s="186">
        <v>2.67</v>
      </c>
      <c r="F220" s="217">
        <v>40477</v>
      </c>
      <c r="G220" s="186">
        <v>4</v>
      </c>
      <c r="I220" s="187"/>
      <c r="K220" s="216">
        <v>40466</v>
      </c>
      <c r="L220" s="144">
        <v>0.61140000000000005</v>
      </c>
      <c r="M220" s="161"/>
    </row>
    <row r="221" spans="1:13">
      <c r="A221" s="217">
        <v>40476</v>
      </c>
      <c r="B221" s="186">
        <v>2.59</v>
      </c>
      <c r="F221" s="217">
        <v>40476</v>
      </c>
      <c r="G221" s="186">
        <v>3.91</v>
      </c>
      <c r="I221" s="187"/>
      <c r="K221" s="216">
        <v>40465</v>
      </c>
      <c r="L221" s="144">
        <v>0.51329999999999998</v>
      </c>
      <c r="M221" s="161"/>
    </row>
    <row r="222" spans="1:13">
      <c r="A222" s="217">
        <v>40473</v>
      </c>
      <c r="B222" s="186">
        <v>2.59</v>
      </c>
      <c r="F222" s="217">
        <v>40473</v>
      </c>
      <c r="G222" s="186">
        <v>3.94</v>
      </c>
      <c r="I222" s="187"/>
      <c r="K222" s="216">
        <v>40464</v>
      </c>
      <c r="L222" s="144">
        <v>0.54849999999999999</v>
      </c>
      <c r="M222" s="161"/>
    </row>
    <row r="223" spans="1:13">
      <c r="A223" s="217">
        <v>40472</v>
      </c>
      <c r="B223" s="186">
        <v>2.57</v>
      </c>
      <c r="F223" s="217">
        <v>40472</v>
      </c>
      <c r="G223" s="186">
        <v>3.95</v>
      </c>
      <c r="I223" s="187"/>
      <c r="K223" s="216">
        <v>40463</v>
      </c>
      <c r="L223" s="144">
        <v>0.60570000000000002</v>
      </c>
      <c r="M223" s="161"/>
    </row>
    <row r="224" spans="1:13">
      <c r="A224" s="217">
        <v>40471</v>
      </c>
      <c r="B224" s="186">
        <v>2.5099999999999998</v>
      </c>
      <c r="F224" s="217">
        <v>40471</v>
      </c>
      <c r="G224" s="186">
        <v>3.89</v>
      </c>
      <c r="I224" s="187"/>
      <c r="K224" s="216">
        <v>40459</v>
      </c>
      <c r="L224" s="144">
        <v>0.55830000000000002</v>
      </c>
      <c r="M224" s="161"/>
    </row>
    <row r="225" spans="1:13">
      <c r="A225" s="217">
        <v>40470</v>
      </c>
      <c r="B225" s="186">
        <v>2.5</v>
      </c>
      <c r="F225" s="217">
        <v>40470</v>
      </c>
      <c r="G225" s="186">
        <v>3.9</v>
      </c>
      <c r="I225" s="187"/>
      <c r="K225" s="216">
        <v>40458</v>
      </c>
      <c r="L225" s="144">
        <v>0.63919999999999999</v>
      </c>
      <c r="M225" s="161"/>
    </row>
    <row r="226" spans="1:13">
      <c r="A226" s="217">
        <v>40469</v>
      </c>
      <c r="B226" s="186">
        <v>2.52</v>
      </c>
      <c r="F226" s="217">
        <v>40469</v>
      </c>
      <c r="G226" s="186">
        <v>3.93</v>
      </c>
      <c r="I226" s="187"/>
      <c r="K226" s="216">
        <v>40457</v>
      </c>
      <c r="L226" s="144">
        <v>0.62119999999999997</v>
      </c>
      <c r="M226" s="161"/>
    </row>
    <row r="227" spans="1:13">
      <c r="A227" s="217">
        <v>40466</v>
      </c>
      <c r="B227" s="186">
        <v>2.59</v>
      </c>
      <c r="F227" s="217">
        <v>40466</v>
      </c>
      <c r="G227" s="186">
        <v>3.98</v>
      </c>
      <c r="I227" s="187"/>
      <c r="K227" s="216">
        <v>40456</v>
      </c>
      <c r="L227" s="144">
        <v>0.73360000000000003</v>
      </c>
      <c r="M227" s="161"/>
    </row>
    <row r="228" spans="1:13">
      <c r="A228" s="217">
        <v>40465</v>
      </c>
      <c r="B228" s="186">
        <v>2.52</v>
      </c>
      <c r="F228" s="217">
        <v>40465</v>
      </c>
      <c r="G228" s="186">
        <v>3.91</v>
      </c>
      <c r="I228" s="187"/>
      <c r="K228" s="216">
        <v>40455</v>
      </c>
      <c r="L228" s="144">
        <v>0.81269999999999998</v>
      </c>
      <c r="M228" s="161"/>
    </row>
    <row r="229" spans="1:13">
      <c r="A229" s="217">
        <v>40464</v>
      </c>
      <c r="B229" s="186">
        <v>2.46</v>
      </c>
      <c r="F229" s="217">
        <v>40464</v>
      </c>
      <c r="G229" s="186">
        <v>3.84</v>
      </c>
      <c r="I229" s="187"/>
      <c r="K229" s="216">
        <v>40452</v>
      </c>
      <c r="L229" s="144">
        <v>0.83660000000000001</v>
      </c>
      <c r="M229" s="161"/>
    </row>
    <row r="230" spans="1:13">
      <c r="A230" s="217">
        <v>40463</v>
      </c>
      <c r="B230" s="186">
        <v>2.44</v>
      </c>
      <c r="F230" s="217">
        <v>40463</v>
      </c>
      <c r="G230" s="186">
        <v>3.8</v>
      </c>
      <c r="I230" s="187"/>
      <c r="K230" s="216">
        <v>40451</v>
      </c>
      <c r="L230" s="144">
        <v>0.85680000000000001</v>
      </c>
      <c r="M230" s="161"/>
    </row>
    <row r="231" spans="1:13">
      <c r="A231" s="217">
        <v>40462</v>
      </c>
      <c r="B231" s="186" t="s">
        <v>179</v>
      </c>
      <c r="F231" s="217">
        <v>40462</v>
      </c>
      <c r="G231" s="186" t="s">
        <v>179</v>
      </c>
      <c r="I231" s="187"/>
      <c r="K231" s="216">
        <v>40450</v>
      </c>
      <c r="L231" s="144">
        <v>0.83079999999999998</v>
      </c>
      <c r="M231" s="161"/>
    </row>
    <row r="232" spans="1:13">
      <c r="A232" s="217">
        <v>40459</v>
      </c>
      <c r="B232" s="186">
        <v>2.41</v>
      </c>
      <c r="F232" s="217">
        <v>40459</v>
      </c>
      <c r="G232" s="186">
        <v>3.75</v>
      </c>
      <c r="I232" s="187"/>
      <c r="K232" s="216">
        <v>40449</v>
      </c>
      <c r="L232" s="144">
        <v>0.75819999999999999</v>
      </c>
      <c r="M232" s="161"/>
    </row>
    <row r="233" spans="1:13">
      <c r="A233" s="217">
        <v>40458</v>
      </c>
      <c r="B233" s="186">
        <v>2.41</v>
      </c>
      <c r="F233" s="217">
        <v>40458</v>
      </c>
      <c r="G233" s="186">
        <v>3.72</v>
      </c>
      <c r="I233" s="187"/>
      <c r="K233" s="216">
        <v>40448</v>
      </c>
      <c r="L233" s="144">
        <v>0.86170000000000002</v>
      </c>
      <c r="M233" s="161"/>
    </row>
    <row r="234" spans="1:13">
      <c r="A234" s="217">
        <v>40457</v>
      </c>
      <c r="B234" s="186">
        <v>2.41</v>
      </c>
      <c r="F234" s="217">
        <v>40457</v>
      </c>
      <c r="G234" s="186">
        <v>3.67</v>
      </c>
      <c r="I234" s="187"/>
      <c r="K234" s="216">
        <v>40445</v>
      </c>
      <c r="L234" s="144">
        <v>0.88639999999999997</v>
      </c>
      <c r="M234" s="161"/>
    </row>
    <row r="235" spans="1:13">
      <c r="A235" s="217">
        <v>40456</v>
      </c>
      <c r="B235" s="186">
        <v>2.5</v>
      </c>
      <c r="F235" s="217">
        <v>40456</v>
      </c>
      <c r="G235" s="186">
        <v>3.74</v>
      </c>
      <c r="I235" s="187"/>
      <c r="K235" s="216">
        <v>40444</v>
      </c>
      <c r="L235" s="144">
        <v>0.84989999999999999</v>
      </c>
      <c r="M235" s="161"/>
    </row>
    <row r="236" spans="1:13">
      <c r="A236" s="217">
        <v>40455</v>
      </c>
      <c r="B236" s="186">
        <v>2.5</v>
      </c>
      <c r="F236" s="217">
        <v>40455</v>
      </c>
      <c r="G236" s="186">
        <v>3.71</v>
      </c>
      <c r="I236" s="187"/>
      <c r="K236" s="216">
        <v>40443</v>
      </c>
      <c r="L236" s="144">
        <v>0.81030000000000002</v>
      </c>
      <c r="M236" s="161"/>
    </row>
    <row r="237" spans="1:13">
      <c r="A237" s="217">
        <v>40452</v>
      </c>
      <c r="B237" s="186">
        <v>2.54</v>
      </c>
      <c r="F237" s="217">
        <v>40452</v>
      </c>
      <c r="G237" s="186">
        <v>3.71</v>
      </c>
      <c r="I237" s="187"/>
      <c r="K237" s="216">
        <v>40442</v>
      </c>
      <c r="L237" s="144">
        <v>0.84699999999999998</v>
      </c>
      <c r="M237" s="161"/>
    </row>
    <row r="238" spans="1:13">
      <c r="A238" s="217">
        <v>40451</v>
      </c>
      <c r="B238" s="186">
        <v>2.5299999999999998</v>
      </c>
      <c r="F238" s="217">
        <v>40451</v>
      </c>
      <c r="G238" s="186">
        <v>3.69</v>
      </c>
      <c r="I238" s="187"/>
      <c r="K238" s="216">
        <v>40441</v>
      </c>
      <c r="L238" s="144">
        <v>1.0029999999999999</v>
      </c>
      <c r="M238" s="161"/>
    </row>
    <row r="239" spans="1:13">
      <c r="A239" s="217">
        <v>40450</v>
      </c>
      <c r="B239" s="186">
        <v>2.52</v>
      </c>
      <c r="F239" s="217">
        <v>40450</v>
      </c>
      <c r="G239" s="186">
        <v>3.69</v>
      </c>
      <c r="I239" s="187"/>
      <c r="K239" s="216">
        <v>40438</v>
      </c>
      <c r="L239" s="144">
        <v>1.0537000000000001</v>
      </c>
      <c r="M239" s="161"/>
    </row>
    <row r="240" spans="1:13">
      <c r="A240" s="217">
        <v>40449</v>
      </c>
      <c r="B240" s="186">
        <v>2.48</v>
      </c>
      <c r="F240" s="217">
        <v>40449</v>
      </c>
      <c r="G240" s="186">
        <v>3.66</v>
      </c>
      <c r="I240" s="187"/>
      <c r="K240" s="216">
        <v>40437</v>
      </c>
      <c r="L240" s="144">
        <v>1.0475000000000001</v>
      </c>
      <c r="M240" s="161"/>
    </row>
    <row r="241" spans="1:13">
      <c r="A241" s="217">
        <v>40448</v>
      </c>
      <c r="B241" s="186">
        <v>2.54</v>
      </c>
      <c r="F241" s="217">
        <v>40448</v>
      </c>
      <c r="G241" s="186">
        <v>3.7</v>
      </c>
      <c r="I241" s="187"/>
      <c r="K241" s="216">
        <v>40436</v>
      </c>
      <c r="L241" s="144">
        <v>1.0065</v>
      </c>
      <c r="M241" s="161"/>
    </row>
    <row r="242" spans="1:13">
      <c r="A242" s="217">
        <v>40445</v>
      </c>
      <c r="B242" s="186">
        <v>2.62</v>
      </c>
      <c r="F242" s="217">
        <v>40445</v>
      </c>
      <c r="G242" s="186">
        <v>3.79</v>
      </c>
      <c r="I242" s="187"/>
      <c r="K242" s="216">
        <v>40435</v>
      </c>
      <c r="L242" s="144">
        <v>0.97160000000000002</v>
      </c>
      <c r="M242" s="161"/>
    </row>
    <row r="243" spans="1:13">
      <c r="A243" s="217">
        <v>40444</v>
      </c>
      <c r="B243" s="186">
        <v>2.56</v>
      </c>
      <c r="F243" s="217">
        <v>40444</v>
      </c>
      <c r="G243" s="186">
        <v>3.73</v>
      </c>
      <c r="I243" s="187"/>
      <c r="K243" s="216">
        <v>40434</v>
      </c>
      <c r="L243" s="144">
        <v>0.98150000000000004</v>
      </c>
      <c r="M243" s="161"/>
    </row>
    <row r="244" spans="1:13">
      <c r="A244" s="217">
        <v>40443</v>
      </c>
      <c r="B244" s="186">
        <v>2.56</v>
      </c>
      <c r="F244" s="217">
        <v>40443</v>
      </c>
      <c r="G244" s="186">
        <v>3.74</v>
      </c>
      <c r="I244" s="187"/>
      <c r="K244" s="216">
        <v>40431</v>
      </c>
      <c r="L244" s="144">
        <v>1.0510999999999999</v>
      </c>
      <c r="M244" s="161"/>
    </row>
    <row r="245" spans="1:13">
      <c r="A245" s="217">
        <v>40442</v>
      </c>
      <c r="B245" s="186">
        <v>2.61</v>
      </c>
      <c r="F245" s="217">
        <v>40442</v>
      </c>
      <c r="G245" s="186">
        <v>3.79</v>
      </c>
      <c r="I245" s="187"/>
      <c r="K245" s="216">
        <v>40430</v>
      </c>
      <c r="L245" s="144">
        <v>1.0632999999999999</v>
      </c>
      <c r="M245" s="161"/>
    </row>
    <row r="246" spans="1:13">
      <c r="A246" s="217">
        <v>40441</v>
      </c>
      <c r="B246" s="186">
        <v>2.72</v>
      </c>
      <c r="F246" s="217">
        <v>40441</v>
      </c>
      <c r="G246" s="186">
        <v>3.87</v>
      </c>
      <c r="I246" s="187"/>
      <c r="K246" s="216">
        <v>40429</v>
      </c>
      <c r="L246" s="144">
        <v>1.0310999999999999</v>
      </c>
      <c r="M246" s="161"/>
    </row>
    <row r="247" spans="1:13">
      <c r="A247" s="217">
        <v>40438</v>
      </c>
      <c r="B247" s="186">
        <v>2.75</v>
      </c>
      <c r="F247" s="217">
        <v>40438</v>
      </c>
      <c r="G247" s="186">
        <v>3.9</v>
      </c>
      <c r="I247" s="187"/>
      <c r="K247" s="216">
        <v>40428</v>
      </c>
      <c r="L247" s="144">
        <v>1.0056</v>
      </c>
      <c r="M247" s="161"/>
    </row>
    <row r="248" spans="1:13">
      <c r="A248" s="217">
        <v>40437</v>
      </c>
      <c r="B248" s="186">
        <v>2.77</v>
      </c>
      <c r="F248" s="217">
        <v>40437</v>
      </c>
      <c r="G248" s="186">
        <v>3.92</v>
      </c>
      <c r="I248" s="187"/>
      <c r="K248" s="216">
        <v>40427</v>
      </c>
      <c r="L248" s="144" t="s">
        <v>144</v>
      </c>
      <c r="M248" s="161"/>
    </row>
    <row r="249" spans="1:13">
      <c r="A249" s="217">
        <v>40436</v>
      </c>
      <c r="B249" s="186">
        <v>2.74</v>
      </c>
      <c r="F249" s="217">
        <v>40436</v>
      </c>
      <c r="G249" s="186">
        <v>3.87</v>
      </c>
      <c r="I249" s="187"/>
      <c r="K249" s="216">
        <v>40424</v>
      </c>
      <c r="L249" s="144">
        <v>1.0798000000000001</v>
      </c>
      <c r="M249" s="161"/>
    </row>
    <row r="250" spans="1:13">
      <c r="A250" s="217">
        <v>40435</v>
      </c>
      <c r="B250" s="186">
        <v>2.68</v>
      </c>
      <c r="F250" s="217">
        <v>40435</v>
      </c>
      <c r="G250" s="186">
        <v>3.79</v>
      </c>
      <c r="I250" s="187"/>
      <c r="K250" s="216">
        <v>40423</v>
      </c>
      <c r="L250" s="144">
        <v>1.0569999999999999</v>
      </c>
      <c r="M250" s="161"/>
    </row>
    <row r="251" spans="1:13">
      <c r="A251" s="217">
        <v>40434</v>
      </c>
      <c r="B251" s="186">
        <v>2.74</v>
      </c>
      <c r="F251" s="217">
        <v>40434</v>
      </c>
      <c r="G251" s="186">
        <v>3.83</v>
      </c>
      <c r="I251" s="187"/>
      <c r="K251" s="216">
        <v>40422</v>
      </c>
      <c r="L251" s="144">
        <v>1.0421</v>
      </c>
      <c r="M251" s="161"/>
    </row>
    <row r="252" spans="1:13">
      <c r="A252" s="217">
        <v>40431</v>
      </c>
      <c r="B252" s="186">
        <v>2.81</v>
      </c>
      <c r="F252" s="217">
        <v>40431</v>
      </c>
      <c r="G252" s="186">
        <v>3.88</v>
      </c>
      <c r="I252" s="187"/>
      <c r="K252" s="216">
        <v>40421</v>
      </c>
      <c r="L252" s="144">
        <v>0.97860000000000003</v>
      </c>
      <c r="M252" s="161"/>
    </row>
    <row r="253" spans="1:13">
      <c r="A253" s="217">
        <v>40430</v>
      </c>
      <c r="B253" s="186">
        <v>2.77</v>
      </c>
      <c r="F253" s="217">
        <v>40430</v>
      </c>
      <c r="G253" s="186">
        <v>3.84</v>
      </c>
      <c r="I253" s="187"/>
      <c r="K253" s="216">
        <v>40420</v>
      </c>
      <c r="L253" s="144">
        <v>1.0314000000000001</v>
      </c>
      <c r="M253" s="161"/>
    </row>
    <row r="254" spans="1:13">
      <c r="A254" s="217">
        <v>40429</v>
      </c>
      <c r="B254" s="186">
        <v>2.66</v>
      </c>
      <c r="F254" s="217">
        <v>40429</v>
      </c>
      <c r="G254" s="186">
        <v>3.72</v>
      </c>
      <c r="I254" s="187"/>
      <c r="K254" s="216">
        <v>40417</v>
      </c>
      <c r="L254" s="144">
        <v>1.0838000000000001</v>
      </c>
      <c r="M254" s="161"/>
    </row>
    <row r="255" spans="1:13">
      <c r="A255" s="217">
        <v>40428</v>
      </c>
      <c r="B255" s="186">
        <v>2.61</v>
      </c>
      <c r="F255" s="217">
        <v>40428</v>
      </c>
      <c r="G255" s="186">
        <v>3.67</v>
      </c>
      <c r="I255" s="187"/>
      <c r="K255" s="216">
        <v>40416</v>
      </c>
      <c r="L255" s="144">
        <v>1.0024</v>
      </c>
      <c r="M255" s="161"/>
    </row>
    <row r="256" spans="1:13">
      <c r="A256" s="217">
        <v>40427</v>
      </c>
      <c r="B256" s="186" t="s">
        <v>179</v>
      </c>
      <c r="F256" s="217">
        <v>40427</v>
      </c>
      <c r="G256" s="186" t="s">
        <v>179</v>
      </c>
      <c r="I256" s="187"/>
      <c r="K256" s="216">
        <v>40415</v>
      </c>
      <c r="L256" s="144">
        <v>1.0687</v>
      </c>
      <c r="M256" s="161"/>
    </row>
    <row r="257" spans="1:13">
      <c r="A257" s="217">
        <v>40424</v>
      </c>
      <c r="B257" s="186">
        <v>2.72</v>
      </c>
      <c r="F257" s="217">
        <v>40424</v>
      </c>
      <c r="G257" s="186">
        <v>3.79</v>
      </c>
      <c r="I257" s="187"/>
      <c r="K257" s="216">
        <v>40414</v>
      </c>
      <c r="L257" s="144">
        <v>1.0532999999999999</v>
      </c>
      <c r="M257" s="161"/>
    </row>
    <row r="258" spans="1:13">
      <c r="A258" s="217">
        <v>40423</v>
      </c>
      <c r="B258" s="186">
        <v>2.63</v>
      </c>
      <c r="F258" s="217">
        <v>40423</v>
      </c>
      <c r="G258" s="186">
        <v>3.72</v>
      </c>
      <c r="I258" s="187"/>
      <c r="K258" s="216">
        <v>40413</v>
      </c>
      <c r="L258" s="144">
        <v>1.1082000000000001</v>
      </c>
      <c r="M258" s="161"/>
    </row>
    <row r="259" spans="1:13">
      <c r="A259" s="217">
        <v>40422</v>
      </c>
      <c r="B259" s="186">
        <v>2.58</v>
      </c>
      <c r="F259" s="217">
        <v>40422</v>
      </c>
      <c r="G259" s="186">
        <v>3.65</v>
      </c>
      <c r="I259" s="187"/>
      <c r="K259" s="216">
        <v>40410</v>
      </c>
      <c r="L259" s="144">
        <v>1.0920000000000001</v>
      </c>
      <c r="M259" s="161"/>
    </row>
    <row r="260" spans="1:13">
      <c r="A260" s="217">
        <v>40421</v>
      </c>
      <c r="B260" s="186">
        <v>2.4700000000000002</v>
      </c>
      <c r="F260" s="217">
        <v>40421</v>
      </c>
      <c r="G260" s="186">
        <v>3.52</v>
      </c>
      <c r="I260" s="187"/>
      <c r="K260" s="216">
        <v>40409</v>
      </c>
      <c r="L260" s="144">
        <v>1.0758000000000001</v>
      </c>
      <c r="M260" s="161"/>
    </row>
    <row r="261" spans="1:13">
      <c r="A261" s="217">
        <v>40420</v>
      </c>
      <c r="B261" s="186">
        <v>2.54</v>
      </c>
      <c r="F261" s="217">
        <v>40420</v>
      </c>
      <c r="G261" s="186">
        <v>3.6</v>
      </c>
      <c r="I261" s="187"/>
      <c r="K261" s="235">
        <v>40408</v>
      </c>
      <c r="L261" s="144">
        <v>1.0998000000000001</v>
      </c>
      <c r="M261" s="161"/>
    </row>
    <row r="262" spans="1:13">
      <c r="A262" s="217">
        <v>40417</v>
      </c>
      <c r="B262" s="186">
        <v>2.66</v>
      </c>
      <c r="F262" s="217">
        <v>40417</v>
      </c>
      <c r="G262" s="186">
        <v>3.69</v>
      </c>
      <c r="I262" s="187"/>
      <c r="K262" s="235">
        <v>40407</v>
      </c>
      <c r="L262" s="144">
        <v>1.0726</v>
      </c>
      <c r="M262" s="161"/>
    </row>
    <row r="263" spans="1:13">
      <c r="A263" s="217">
        <v>40416</v>
      </c>
      <c r="B263" s="186">
        <v>2.5</v>
      </c>
      <c r="F263" s="217">
        <v>40416</v>
      </c>
      <c r="G263" s="186">
        <v>3.53</v>
      </c>
      <c r="I263" s="187"/>
      <c r="K263" s="235">
        <v>40406</v>
      </c>
      <c r="L263" s="144">
        <v>1.0182</v>
      </c>
      <c r="M263" s="161"/>
    </row>
    <row r="264" spans="1:13">
      <c r="A264" s="217">
        <v>40415</v>
      </c>
      <c r="B264" s="186">
        <v>2.54</v>
      </c>
      <c r="F264" s="217">
        <v>40415</v>
      </c>
      <c r="G264" s="186">
        <v>3.59</v>
      </c>
      <c r="I264" s="187"/>
      <c r="K264" s="235">
        <v>40403</v>
      </c>
      <c r="L264" s="144">
        <v>1.0854999999999999</v>
      </c>
      <c r="M264" s="161"/>
    </row>
    <row r="265" spans="1:13">
      <c r="A265" s="217">
        <v>40414</v>
      </c>
      <c r="B265" s="186">
        <v>2.5</v>
      </c>
      <c r="F265" s="217">
        <v>40414</v>
      </c>
      <c r="G265" s="186">
        <v>3.57</v>
      </c>
      <c r="I265" s="187"/>
      <c r="K265" s="235">
        <v>40402</v>
      </c>
      <c r="L265" s="144">
        <v>1.1051</v>
      </c>
      <c r="M265" s="161"/>
    </row>
    <row r="266" spans="1:13">
      <c r="A266" s="217">
        <v>40413</v>
      </c>
      <c r="B266" s="186">
        <v>2.6</v>
      </c>
      <c r="F266" s="217">
        <v>40413</v>
      </c>
      <c r="G266" s="186">
        <v>3.65</v>
      </c>
      <c r="I266" s="187"/>
      <c r="K266" s="235">
        <v>40401</v>
      </c>
      <c r="L266" s="144">
        <v>1.0286999999999999</v>
      </c>
      <c r="M266" s="161"/>
    </row>
    <row r="267" spans="1:13">
      <c r="A267" s="217">
        <v>40410</v>
      </c>
      <c r="B267" s="186">
        <v>2.62</v>
      </c>
      <c r="F267" s="217">
        <v>40410</v>
      </c>
      <c r="G267" s="186">
        <v>3.67</v>
      </c>
      <c r="I267" s="187"/>
      <c r="K267" s="235">
        <v>40400</v>
      </c>
      <c r="L267" s="144">
        <v>1.0469999999999999</v>
      </c>
      <c r="M267" s="161"/>
    </row>
    <row r="268" spans="1:13">
      <c r="A268" s="217">
        <v>40409</v>
      </c>
      <c r="B268" s="186">
        <v>2.58</v>
      </c>
      <c r="F268" s="217">
        <v>40409</v>
      </c>
      <c r="G268" s="186">
        <v>3.66</v>
      </c>
      <c r="I268" s="187"/>
      <c r="K268" s="235">
        <v>40399</v>
      </c>
      <c r="L268" s="144">
        <v>1.1437999999999999</v>
      </c>
      <c r="M268" s="161"/>
    </row>
    <row r="269" spans="1:13">
      <c r="A269" s="233">
        <v>40408</v>
      </c>
      <c r="B269" s="186">
        <v>2.64</v>
      </c>
      <c r="F269" s="233">
        <v>40408</v>
      </c>
      <c r="G269" s="186">
        <v>3.73</v>
      </c>
      <c r="I269" s="187"/>
      <c r="K269" s="235">
        <v>40396</v>
      </c>
      <c r="L269" s="144">
        <v>1.1368</v>
      </c>
      <c r="M269" s="161"/>
    </row>
    <row r="270" spans="1:13">
      <c r="A270" s="233">
        <v>40407</v>
      </c>
      <c r="B270" s="186">
        <v>2.64</v>
      </c>
      <c r="F270" s="233">
        <v>40407</v>
      </c>
      <c r="G270" s="186">
        <v>3.77</v>
      </c>
      <c r="I270" s="187"/>
      <c r="K270" s="235">
        <v>40395</v>
      </c>
      <c r="L270" s="144">
        <v>1.1666000000000001</v>
      </c>
      <c r="M270" s="161"/>
    </row>
    <row r="271" spans="1:13">
      <c r="A271" s="233">
        <v>40406</v>
      </c>
      <c r="B271" s="186">
        <v>2.58</v>
      </c>
      <c r="F271" s="233">
        <v>40406</v>
      </c>
      <c r="G271" s="186">
        <v>3.72</v>
      </c>
      <c r="I271" s="187"/>
      <c r="K271" s="235">
        <v>40394</v>
      </c>
      <c r="L271" s="144">
        <v>1.2030000000000001</v>
      </c>
      <c r="M271" s="161"/>
    </row>
    <row r="272" spans="1:13">
      <c r="A272" s="233">
        <v>40403</v>
      </c>
      <c r="B272" s="186">
        <v>2.68</v>
      </c>
      <c r="F272" s="233">
        <v>40403</v>
      </c>
      <c r="G272" s="186">
        <v>3.87</v>
      </c>
      <c r="I272" s="187"/>
      <c r="K272" s="235">
        <v>40393</v>
      </c>
      <c r="L272" s="144">
        <v>1.1581999999999999</v>
      </c>
      <c r="M272" s="161"/>
    </row>
    <row r="273" spans="1:13">
      <c r="A273" s="233">
        <v>40402</v>
      </c>
      <c r="B273" s="186">
        <v>2.74</v>
      </c>
      <c r="F273" s="233">
        <v>40402</v>
      </c>
      <c r="G273" s="186">
        <v>3.94</v>
      </c>
      <c r="I273" s="187"/>
      <c r="K273" s="235">
        <v>40392</v>
      </c>
      <c r="L273" s="144">
        <v>1.226</v>
      </c>
      <c r="M273" s="161"/>
    </row>
    <row r="274" spans="1:13">
      <c r="A274" s="233">
        <v>40401</v>
      </c>
      <c r="B274" s="186">
        <v>2.72</v>
      </c>
      <c r="F274" s="233">
        <v>40401</v>
      </c>
      <c r="G274" s="186">
        <v>3.93</v>
      </c>
      <c r="I274" s="187"/>
      <c r="K274" s="235">
        <v>40389</v>
      </c>
      <c r="L274" s="144">
        <v>1.2221</v>
      </c>
    </row>
    <row r="275" spans="1:13">
      <c r="A275" s="233">
        <v>40400</v>
      </c>
      <c r="B275" s="186">
        <v>2.79</v>
      </c>
      <c r="F275" s="233">
        <v>40400</v>
      </c>
      <c r="G275" s="186">
        <v>4</v>
      </c>
      <c r="I275" s="187"/>
      <c r="K275" s="235">
        <v>40388</v>
      </c>
      <c r="L275" s="144">
        <v>1.3069</v>
      </c>
    </row>
    <row r="276" spans="1:13">
      <c r="A276" s="233">
        <v>40399</v>
      </c>
      <c r="B276" s="186">
        <v>2.86</v>
      </c>
      <c r="F276" s="233">
        <v>40399</v>
      </c>
      <c r="G276" s="186">
        <v>4.01</v>
      </c>
      <c r="K276" s="235">
        <v>40387</v>
      </c>
      <c r="L276" s="144">
        <v>1.3142</v>
      </c>
    </row>
    <row r="277" spans="1:13">
      <c r="A277" s="233">
        <v>40396</v>
      </c>
      <c r="B277" s="186">
        <v>2.86</v>
      </c>
      <c r="F277" s="233">
        <v>40396</v>
      </c>
      <c r="G277" s="186">
        <v>4</v>
      </c>
      <c r="K277" s="235">
        <v>40386</v>
      </c>
      <c r="L277" s="144">
        <v>1.3435999999999999</v>
      </c>
    </row>
    <row r="278" spans="1:13">
      <c r="A278" s="233">
        <v>40395</v>
      </c>
      <c r="B278" s="186">
        <v>2.94</v>
      </c>
      <c r="F278" s="233">
        <v>40395</v>
      </c>
      <c r="G278" s="186">
        <v>4.05</v>
      </c>
      <c r="K278" s="235">
        <v>40385</v>
      </c>
      <c r="L278" s="144">
        <v>1.3294999999999999</v>
      </c>
    </row>
    <row r="279" spans="1:13">
      <c r="A279" s="233">
        <v>40394</v>
      </c>
      <c r="B279" s="186">
        <v>2.98</v>
      </c>
      <c r="F279" s="233">
        <v>40394</v>
      </c>
      <c r="G279" s="186">
        <v>4.07</v>
      </c>
      <c r="K279" s="235">
        <v>40382</v>
      </c>
      <c r="L279" s="144">
        <v>1.3359000000000001</v>
      </c>
    </row>
    <row r="280" spans="1:13">
      <c r="A280" s="233">
        <v>40393</v>
      </c>
      <c r="B280" s="186">
        <v>2.94</v>
      </c>
      <c r="F280" s="233">
        <v>40393</v>
      </c>
      <c r="G280" s="186">
        <v>4.04</v>
      </c>
      <c r="K280" s="235">
        <v>40381</v>
      </c>
      <c r="L280" s="144">
        <v>1.2882</v>
      </c>
    </row>
    <row r="281" spans="1:13">
      <c r="A281" s="233">
        <v>40392</v>
      </c>
      <c r="B281" s="186">
        <v>2.99</v>
      </c>
      <c r="F281" s="233">
        <v>40392</v>
      </c>
      <c r="G281" s="186">
        <v>4.0599999999999996</v>
      </c>
      <c r="K281" s="235">
        <v>40380</v>
      </c>
      <c r="L281" s="144">
        <v>1.2930999999999999</v>
      </c>
    </row>
    <row r="282" spans="1:13">
      <c r="A282" s="233">
        <v>40389</v>
      </c>
      <c r="B282" s="186">
        <v>2.94</v>
      </c>
      <c r="F282" s="233">
        <v>40389</v>
      </c>
      <c r="G282" s="186">
        <v>3.98</v>
      </c>
      <c r="K282" s="235">
        <v>40379</v>
      </c>
      <c r="L282" s="144">
        <v>1.3524</v>
      </c>
    </row>
    <row r="283" spans="1:13">
      <c r="A283" s="233">
        <v>40388</v>
      </c>
      <c r="B283" s="186">
        <v>3.03</v>
      </c>
      <c r="F283" s="233">
        <v>40388</v>
      </c>
      <c r="G283" s="186">
        <v>4.08</v>
      </c>
      <c r="K283" s="235">
        <v>40378</v>
      </c>
      <c r="L283" s="144">
        <v>1.3747</v>
      </c>
    </row>
    <row r="284" spans="1:13">
      <c r="A284" s="233">
        <v>40387</v>
      </c>
      <c r="B284" s="186">
        <v>3.03</v>
      </c>
      <c r="F284" s="233">
        <v>40387</v>
      </c>
      <c r="G284" s="186">
        <v>4.07</v>
      </c>
      <c r="K284" s="235">
        <v>40375</v>
      </c>
      <c r="L284" s="144">
        <v>1.3210999999999999</v>
      </c>
    </row>
    <row r="285" spans="1:13">
      <c r="A285" s="233">
        <v>40386</v>
      </c>
      <c r="B285" s="186">
        <v>3.08</v>
      </c>
      <c r="F285" s="233">
        <v>40386</v>
      </c>
      <c r="G285" s="186">
        <v>4.08</v>
      </c>
      <c r="K285" s="235">
        <v>40374</v>
      </c>
      <c r="L285" s="144">
        <v>1.2743</v>
      </c>
    </row>
    <row r="286" spans="1:13">
      <c r="A286" s="233">
        <v>40385</v>
      </c>
      <c r="B286" s="186">
        <v>3.03</v>
      </c>
      <c r="F286" s="233">
        <v>40385</v>
      </c>
      <c r="G286" s="186">
        <v>4.03</v>
      </c>
      <c r="K286" s="235">
        <v>40373</v>
      </c>
      <c r="L286" s="144">
        <v>1.3027</v>
      </c>
    </row>
    <row r="287" spans="1:13">
      <c r="A287" s="233">
        <v>40382</v>
      </c>
      <c r="B287" s="186">
        <v>3.02</v>
      </c>
      <c r="F287" s="233">
        <v>40382</v>
      </c>
      <c r="G287" s="186">
        <v>4.01</v>
      </c>
      <c r="K287" s="235">
        <v>40372</v>
      </c>
      <c r="L287" s="144">
        <v>1.3474999999999999</v>
      </c>
    </row>
    <row r="288" spans="1:13">
      <c r="A288" s="233">
        <v>40381</v>
      </c>
      <c r="B288" s="186">
        <v>2.96</v>
      </c>
      <c r="F288" s="233">
        <v>40381</v>
      </c>
      <c r="G288" s="186">
        <v>3.95</v>
      </c>
      <c r="K288" s="235">
        <v>40371</v>
      </c>
      <c r="L288" s="144">
        <v>1.3196000000000001</v>
      </c>
    </row>
    <row r="289" spans="1:12">
      <c r="A289" s="233">
        <v>40380</v>
      </c>
      <c r="B289" s="186">
        <v>2.9</v>
      </c>
      <c r="F289" s="233">
        <v>40380</v>
      </c>
      <c r="G289" s="186">
        <v>3.89</v>
      </c>
      <c r="K289" s="235">
        <v>40368</v>
      </c>
      <c r="L289" s="144">
        <v>1.3403</v>
      </c>
    </row>
    <row r="290" spans="1:12">
      <c r="A290" s="233">
        <v>40379</v>
      </c>
      <c r="B290" s="186">
        <v>2.98</v>
      </c>
      <c r="F290" s="233">
        <v>40379</v>
      </c>
      <c r="G290" s="186">
        <v>3.99</v>
      </c>
      <c r="K290" s="235">
        <v>40367</v>
      </c>
      <c r="L290" s="144">
        <v>1.3351999999999999</v>
      </c>
    </row>
    <row r="291" spans="1:12">
      <c r="A291" s="233">
        <v>40378</v>
      </c>
      <c r="B291" s="186">
        <v>2.99</v>
      </c>
      <c r="F291" s="233">
        <v>40378</v>
      </c>
      <c r="G291" s="186">
        <v>3.99</v>
      </c>
      <c r="K291" s="235">
        <v>40366</v>
      </c>
      <c r="L291" s="144">
        <v>1.3658999999999999</v>
      </c>
    </row>
    <row r="292" spans="1:12">
      <c r="A292" s="233">
        <v>40375</v>
      </c>
      <c r="B292" s="186">
        <v>2.96</v>
      </c>
      <c r="F292" s="233">
        <v>40375</v>
      </c>
      <c r="G292" s="186">
        <v>3.95</v>
      </c>
      <c r="K292" s="235">
        <v>40365</v>
      </c>
      <c r="L292" s="144">
        <v>1.3254999999999999</v>
      </c>
    </row>
    <row r="293" spans="1:12">
      <c r="A293" s="233">
        <v>40374</v>
      </c>
      <c r="B293" s="186">
        <v>3</v>
      </c>
      <c r="F293" s="233">
        <v>40374</v>
      </c>
      <c r="G293" s="186">
        <v>3.97</v>
      </c>
      <c r="K293" s="235">
        <v>40364</v>
      </c>
      <c r="L293" s="144">
        <v>1.3301000000000001</v>
      </c>
    </row>
    <row r="294" spans="1:12">
      <c r="A294" s="233">
        <v>40373</v>
      </c>
      <c r="B294" s="186">
        <v>3.07</v>
      </c>
      <c r="F294" s="233">
        <v>40373</v>
      </c>
      <c r="G294" s="186">
        <v>4.03</v>
      </c>
      <c r="K294" s="235">
        <v>40361</v>
      </c>
      <c r="L294" s="144">
        <v>1.3293999999999999</v>
      </c>
    </row>
    <row r="295" spans="1:12">
      <c r="A295" s="233">
        <v>40372</v>
      </c>
      <c r="B295" s="186">
        <v>3.15</v>
      </c>
      <c r="F295" s="233">
        <v>40372</v>
      </c>
      <c r="G295" s="186">
        <v>4.0999999999999996</v>
      </c>
      <c r="K295" s="235">
        <v>40360</v>
      </c>
      <c r="L295" s="144">
        <v>1.2721</v>
      </c>
    </row>
    <row r="296" spans="1:12">
      <c r="A296" s="233">
        <v>40371</v>
      </c>
      <c r="B296" s="186">
        <v>3.08</v>
      </c>
      <c r="F296" s="233">
        <v>40371</v>
      </c>
      <c r="G296" s="186">
        <v>4.05</v>
      </c>
      <c r="K296" s="235">
        <v>40359</v>
      </c>
      <c r="L296" s="144">
        <v>1.2388999999999999</v>
      </c>
    </row>
    <row r="297" spans="1:12">
      <c r="A297" s="233">
        <v>40368</v>
      </c>
      <c r="B297" s="186">
        <v>3.07</v>
      </c>
      <c r="F297" s="233">
        <v>40368</v>
      </c>
      <c r="G297" s="186">
        <v>4.04</v>
      </c>
      <c r="K297" s="235">
        <v>40358</v>
      </c>
      <c r="L297" s="144">
        <v>1.2230000000000001</v>
      </c>
    </row>
    <row r="298" spans="1:12">
      <c r="A298" s="233">
        <v>40367</v>
      </c>
      <c r="B298" s="186">
        <v>3.04</v>
      </c>
      <c r="F298" s="233">
        <v>40367</v>
      </c>
      <c r="G298" s="186">
        <v>4</v>
      </c>
      <c r="K298" s="235">
        <v>40357</v>
      </c>
      <c r="L298" s="144">
        <v>1.2468999999999999</v>
      </c>
    </row>
    <row r="299" spans="1:12">
      <c r="A299" s="233">
        <v>40366</v>
      </c>
      <c r="B299" s="186">
        <v>3</v>
      </c>
      <c r="F299" s="233">
        <v>40366</v>
      </c>
      <c r="G299" s="186">
        <v>3.96</v>
      </c>
      <c r="K299" s="235">
        <v>40354</v>
      </c>
      <c r="L299" s="144">
        <v>1.2728999999999999</v>
      </c>
    </row>
    <row r="300" spans="1:12">
      <c r="A300" s="233">
        <v>40365</v>
      </c>
      <c r="B300" s="186">
        <v>2.95</v>
      </c>
      <c r="F300" s="233">
        <v>40365</v>
      </c>
      <c r="G300" s="186">
        <v>3.89</v>
      </c>
      <c r="K300" s="235">
        <v>40353</v>
      </c>
      <c r="L300" s="144">
        <v>1.2833000000000001</v>
      </c>
    </row>
    <row r="301" spans="1:12">
      <c r="A301" s="233">
        <v>40364</v>
      </c>
      <c r="B301" s="186" t="s">
        <v>179</v>
      </c>
      <c r="F301" s="233">
        <v>40364</v>
      </c>
      <c r="G301" s="186" t="s">
        <v>179</v>
      </c>
      <c r="K301" s="235">
        <v>40352</v>
      </c>
      <c r="L301" s="144">
        <v>1.2641</v>
      </c>
    </row>
    <row r="302" spans="1:12">
      <c r="A302" s="233">
        <v>40361</v>
      </c>
      <c r="B302" s="186">
        <v>3</v>
      </c>
      <c r="F302" s="233">
        <v>40361</v>
      </c>
      <c r="G302" s="186">
        <v>3.94</v>
      </c>
      <c r="K302" s="235">
        <v>40351</v>
      </c>
      <c r="L302" s="144">
        <v>1.2539</v>
      </c>
    </row>
    <row r="303" spans="1:12">
      <c r="A303" s="233">
        <v>40360</v>
      </c>
      <c r="B303" s="186">
        <v>2.96</v>
      </c>
      <c r="F303" s="233">
        <v>40360</v>
      </c>
      <c r="G303" s="186">
        <v>3.88</v>
      </c>
      <c r="K303" s="235">
        <v>40350</v>
      </c>
      <c r="L303" s="144">
        <v>1.3141</v>
      </c>
    </row>
    <row r="304" spans="1:12">
      <c r="A304" s="233">
        <v>40359</v>
      </c>
      <c r="B304" s="186">
        <v>2.97</v>
      </c>
      <c r="F304" s="233">
        <v>40359</v>
      </c>
      <c r="G304" s="186">
        <v>3.91</v>
      </c>
      <c r="K304" s="235">
        <v>40347</v>
      </c>
      <c r="L304" s="144">
        <v>1.3191999999999999</v>
      </c>
    </row>
    <row r="305" spans="1:12">
      <c r="A305" s="233">
        <v>40358</v>
      </c>
      <c r="B305" s="186">
        <v>2.97</v>
      </c>
      <c r="F305" s="233">
        <v>40358</v>
      </c>
      <c r="G305" s="186">
        <v>3.94</v>
      </c>
      <c r="K305" s="235">
        <v>40346</v>
      </c>
      <c r="L305" s="144">
        <v>1.2859</v>
      </c>
    </row>
    <row r="306" spans="1:12">
      <c r="A306" s="233">
        <v>40357</v>
      </c>
      <c r="B306" s="186">
        <v>3.05</v>
      </c>
      <c r="F306" s="233">
        <v>40357</v>
      </c>
      <c r="G306" s="186">
        <v>4.01</v>
      </c>
      <c r="K306" s="235">
        <v>40345</v>
      </c>
      <c r="L306" s="144">
        <v>1.3716999999999999</v>
      </c>
    </row>
    <row r="307" spans="1:12">
      <c r="A307" s="233">
        <v>40354</v>
      </c>
      <c r="B307" s="186">
        <v>3.12</v>
      </c>
      <c r="F307" s="233">
        <v>40354</v>
      </c>
      <c r="G307" s="186">
        <v>4.07</v>
      </c>
      <c r="K307" s="235">
        <v>40344</v>
      </c>
      <c r="L307" s="144">
        <v>1.3884000000000001</v>
      </c>
    </row>
    <row r="308" spans="1:12">
      <c r="A308" s="233">
        <v>40353</v>
      </c>
      <c r="B308" s="186">
        <v>3.14</v>
      </c>
      <c r="F308" s="233">
        <v>40353</v>
      </c>
      <c r="G308" s="186">
        <v>4.09</v>
      </c>
      <c r="K308" s="235">
        <v>40343</v>
      </c>
      <c r="L308" s="144">
        <v>1.3816999999999999</v>
      </c>
    </row>
    <row r="309" spans="1:12">
      <c r="A309" s="233">
        <v>40352</v>
      </c>
      <c r="B309" s="186">
        <v>3.13</v>
      </c>
      <c r="F309" s="233">
        <v>40352</v>
      </c>
      <c r="G309" s="186">
        <v>4.05</v>
      </c>
      <c r="K309" s="235">
        <v>40340</v>
      </c>
      <c r="L309" s="144">
        <v>1.3588</v>
      </c>
    </row>
    <row r="310" spans="1:12">
      <c r="A310" s="233">
        <v>40351</v>
      </c>
      <c r="B310" s="186">
        <v>3.18</v>
      </c>
      <c r="F310" s="233">
        <v>40351</v>
      </c>
      <c r="G310" s="186">
        <v>4.0999999999999996</v>
      </c>
      <c r="K310" s="235">
        <v>40339</v>
      </c>
      <c r="L310" s="144">
        <v>1.4280999999999999</v>
      </c>
    </row>
    <row r="311" spans="1:12">
      <c r="A311" s="233">
        <v>40350</v>
      </c>
      <c r="B311" s="186">
        <v>3.26</v>
      </c>
      <c r="F311" s="233">
        <v>40350</v>
      </c>
      <c r="G311" s="186">
        <v>4.17</v>
      </c>
      <c r="K311" s="235">
        <v>40338</v>
      </c>
      <c r="L311" s="144">
        <v>1.3571</v>
      </c>
    </row>
    <row r="312" spans="1:12">
      <c r="A312" s="233">
        <v>40347</v>
      </c>
      <c r="B312" s="186">
        <v>3.24</v>
      </c>
      <c r="F312" s="233">
        <v>40347</v>
      </c>
      <c r="G312" s="186">
        <v>4.1500000000000004</v>
      </c>
      <c r="K312" s="235">
        <v>40337</v>
      </c>
      <c r="L312" s="144">
        <v>1.3406</v>
      </c>
    </row>
    <row r="313" spans="1:12">
      <c r="A313" s="233">
        <v>40346</v>
      </c>
      <c r="B313" s="186">
        <v>3.21</v>
      </c>
      <c r="F313" s="233">
        <v>40346</v>
      </c>
      <c r="G313" s="186">
        <v>4.13</v>
      </c>
      <c r="K313" s="235">
        <v>40336</v>
      </c>
      <c r="L313" s="144">
        <v>1.3359000000000001</v>
      </c>
    </row>
    <row r="314" spans="1:12">
      <c r="A314" s="233">
        <v>40345</v>
      </c>
      <c r="B314" s="186">
        <v>3.27</v>
      </c>
      <c r="F314" s="233">
        <v>40345</v>
      </c>
      <c r="G314" s="186">
        <v>4.18</v>
      </c>
      <c r="K314" s="235">
        <v>40333</v>
      </c>
      <c r="L314" s="144">
        <v>1.3291999999999999</v>
      </c>
    </row>
    <row r="315" spans="1:12">
      <c r="A315" s="233">
        <v>40344</v>
      </c>
      <c r="B315" s="186">
        <v>3.32</v>
      </c>
      <c r="F315" s="233">
        <v>40344</v>
      </c>
      <c r="G315" s="186">
        <v>4.2300000000000004</v>
      </c>
      <c r="K315" s="235">
        <v>40332</v>
      </c>
      <c r="L315" s="144">
        <v>1.4056</v>
      </c>
    </row>
    <row r="316" spans="1:12">
      <c r="A316" s="233">
        <v>40343</v>
      </c>
      <c r="B316" s="186">
        <v>3.28</v>
      </c>
      <c r="F316" s="233">
        <v>40343</v>
      </c>
      <c r="G316" s="186">
        <v>4.2</v>
      </c>
      <c r="K316" s="235">
        <v>40331</v>
      </c>
      <c r="L316" s="144">
        <v>1.4253</v>
      </c>
    </row>
    <row r="317" spans="1:12">
      <c r="A317" s="233">
        <v>40340</v>
      </c>
      <c r="B317" s="186">
        <v>3.24</v>
      </c>
      <c r="F317" s="233">
        <v>40340</v>
      </c>
      <c r="G317" s="186">
        <v>4.1500000000000004</v>
      </c>
      <c r="K317" s="235">
        <v>40330</v>
      </c>
      <c r="L317" s="144">
        <v>1.4112</v>
      </c>
    </row>
    <row r="318" spans="1:12">
      <c r="A318" s="233">
        <v>40339</v>
      </c>
      <c r="B318" s="186">
        <v>3.33</v>
      </c>
      <c r="F318" s="233">
        <v>40339</v>
      </c>
      <c r="G318" s="186">
        <v>4.25</v>
      </c>
      <c r="K318" s="235">
        <v>40326</v>
      </c>
      <c r="L318" s="144">
        <v>1.3977999999999999</v>
      </c>
    </row>
    <row r="319" spans="1:12">
      <c r="A319" s="233">
        <v>40338</v>
      </c>
      <c r="B319" s="186">
        <v>3.2</v>
      </c>
      <c r="F319" s="233">
        <v>40338</v>
      </c>
      <c r="G319" s="186">
        <v>4.12</v>
      </c>
      <c r="K319" s="235">
        <v>40325</v>
      </c>
      <c r="L319" s="144">
        <v>1.4104000000000001</v>
      </c>
    </row>
    <row r="320" spans="1:12">
      <c r="A320" s="233">
        <v>40337</v>
      </c>
      <c r="B320" s="186">
        <v>3.18</v>
      </c>
      <c r="F320" s="233">
        <v>40337</v>
      </c>
      <c r="G320" s="186">
        <v>4.0999999999999996</v>
      </c>
      <c r="K320" s="235">
        <v>40324</v>
      </c>
      <c r="L320" s="144">
        <v>1.3745000000000001</v>
      </c>
    </row>
    <row r="321" spans="1:12">
      <c r="A321" s="233">
        <v>40336</v>
      </c>
      <c r="B321" s="186">
        <v>3.17</v>
      </c>
      <c r="F321" s="233">
        <v>40336</v>
      </c>
      <c r="G321" s="186">
        <v>4.1100000000000003</v>
      </c>
      <c r="K321" s="235">
        <v>40323</v>
      </c>
      <c r="L321" s="144">
        <v>1.3729</v>
      </c>
    </row>
    <row r="322" spans="1:12">
      <c r="A322" s="233">
        <v>40333</v>
      </c>
      <c r="B322" s="186">
        <v>3.2</v>
      </c>
      <c r="F322" s="233">
        <v>40333</v>
      </c>
      <c r="G322" s="186">
        <v>4.13</v>
      </c>
      <c r="K322" s="235">
        <v>40322</v>
      </c>
      <c r="L322" s="144">
        <v>1.3602000000000001</v>
      </c>
    </row>
    <row r="323" spans="1:12">
      <c r="A323" s="233">
        <v>40332</v>
      </c>
      <c r="B323" s="186">
        <v>3.39</v>
      </c>
      <c r="F323" s="233">
        <v>40332</v>
      </c>
      <c r="G323" s="186">
        <v>4.29</v>
      </c>
      <c r="K323" s="235">
        <v>40319</v>
      </c>
      <c r="L323" s="144">
        <v>1.3360000000000001</v>
      </c>
    </row>
    <row r="324" spans="1:12">
      <c r="A324" s="233">
        <v>40331</v>
      </c>
      <c r="B324" s="186">
        <v>3.35</v>
      </c>
      <c r="F324" s="233">
        <v>40331</v>
      </c>
      <c r="G324" s="186">
        <v>4.24</v>
      </c>
      <c r="K324" s="235">
        <v>40318</v>
      </c>
      <c r="L324" s="144">
        <v>1.3945000000000001</v>
      </c>
    </row>
    <row r="325" spans="1:12">
      <c r="A325" s="233">
        <v>40330</v>
      </c>
      <c r="B325" s="186">
        <v>3.29</v>
      </c>
      <c r="F325" s="233">
        <v>40330</v>
      </c>
      <c r="G325" s="186">
        <v>4.1900000000000004</v>
      </c>
      <c r="K325" s="235">
        <v>40317</v>
      </c>
      <c r="L325" s="144">
        <v>1.3714</v>
      </c>
    </row>
    <row r="326" spans="1:12">
      <c r="A326" s="233">
        <v>40329</v>
      </c>
      <c r="B326" s="186" t="s">
        <v>179</v>
      </c>
      <c r="F326" s="233">
        <v>40329</v>
      </c>
      <c r="G326" s="186" t="s">
        <v>179</v>
      </c>
      <c r="K326" s="235">
        <v>40316</v>
      </c>
      <c r="L326" s="144">
        <v>1.2817000000000001</v>
      </c>
    </row>
    <row r="327" spans="1:12">
      <c r="A327" s="233">
        <v>40326</v>
      </c>
      <c r="B327" s="186">
        <v>3.31</v>
      </c>
      <c r="F327" s="233">
        <v>40326</v>
      </c>
      <c r="G327" s="186">
        <v>4.22</v>
      </c>
      <c r="K327" s="235">
        <v>40315</v>
      </c>
      <c r="L327" s="144">
        <v>1.3666</v>
      </c>
    </row>
    <row r="328" spans="1:12">
      <c r="A328" s="233">
        <v>40325</v>
      </c>
      <c r="B328" s="186">
        <v>3.34</v>
      </c>
      <c r="F328" s="233">
        <v>40325</v>
      </c>
      <c r="G328" s="186">
        <v>4.24</v>
      </c>
      <c r="K328" s="235">
        <v>40312</v>
      </c>
      <c r="L328" s="144">
        <v>1.3092999999999999</v>
      </c>
    </row>
    <row r="329" spans="1:12">
      <c r="A329" s="233">
        <v>40324</v>
      </c>
      <c r="B329" s="186">
        <v>3.21</v>
      </c>
      <c r="F329" s="233">
        <v>40324</v>
      </c>
      <c r="G329" s="186">
        <v>4.1100000000000003</v>
      </c>
      <c r="K329" s="235">
        <v>40311</v>
      </c>
      <c r="L329" s="144">
        <v>1.3491</v>
      </c>
    </row>
    <row r="330" spans="1:12">
      <c r="A330" s="233">
        <v>40323</v>
      </c>
      <c r="B330" s="186">
        <v>3.18</v>
      </c>
      <c r="F330" s="233">
        <v>40323</v>
      </c>
      <c r="G330" s="186">
        <v>4.07</v>
      </c>
      <c r="K330" s="235">
        <v>40310</v>
      </c>
      <c r="L330" s="144">
        <v>1.34</v>
      </c>
    </row>
    <row r="331" spans="1:12">
      <c r="A331" s="233">
        <v>40322</v>
      </c>
      <c r="B331" s="186">
        <v>3.23</v>
      </c>
      <c r="F331" s="233">
        <v>40322</v>
      </c>
      <c r="G331" s="186">
        <v>4.12</v>
      </c>
      <c r="K331" s="235">
        <v>40309</v>
      </c>
      <c r="L331" s="144">
        <v>1.3656999999999999</v>
      </c>
    </row>
    <row r="332" spans="1:12">
      <c r="A332" s="233">
        <v>40319</v>
      </c>
      <c r="B332" s="186">
        <v>3.2</v>
      </c>
      <c r="F332" s="233">
        <v>40319</v>
      </c>
      <c r="G332" s="186">
        <v>4.07</v>
      </c>
      <c r="K332" s="235">
        <v>40308</v>
      </c>
      <c r="L332" s="144">
        <v>1.3789</v>
      </c>
    </row>
    <row r="333" spans="1:12">
      <c r="A333" s="233">
        <v>40318</v>
      </c>
      <c r="B333" s="186">
        <v>3.25</v>
      </c>
      <c r="F333" s="233">
        <v>40318</v>
      </c>
      <c r="G333" s="186">
        <v>4.13</v>
      </c>
      <c r="K333" s="235">
        <v>40305</v>
      </c>
      <c r="L333" s="144">
        <v>1.3464</v>
      </c>
    </row>
    <row r="334" spans="1:12">
      <c r="A334" s="233">
        <v>40317</v>
      </c>
      <c r="B334" s="186">
        <v>3.36</v>
      </c>
      <c r="F334" s="233">
        <v>40317</v>
      </c>
      <c r="G334" s="186">
        <v>4.24</v>
      </c>
      <c r="K334" s="235">
        <v>40304</v>
      </c>
      <c r="L334" s="144">
        <v>1.2567999999999999</v>
      </c>
    </row>
    <row r="335" spans="1:12">
      <c r="A335" s="233">
        <v>40316</v>
      </c>
      <c r="B335" s="186">
        <v>3.38</v>
      </c>
      <c r="F335" s="233">
        <v>40316</v>
      </c>
      <c r="G335" s="186">
        <v>4.26</v>
      </c>
      <c r="K335" s="235">
        <v>40303</v>
      </c>
      <c r="L335" s="144">
        <v>1.3503000000000001</v>
      </c>
    </row>
    <row r="336" spans="1:12">
      <c r="A336" s="233">
        <v>40315</v>
      </c>
      <c r="B336" s="186">
        <v>3.47</v>
      </c>
      <c r="F336" s="233">
        <v>40315</v>
      </c>
      <c r="G336" s="186">
        <v>4.3499999999999996</v>
      </c>
      <c r="K336" s="235">
        <v>40302</v>
      </c>
      <c r="L336" s="144">
        <v>1.3717999999999999</v>
      </c>
    </row>
    <row r="337" spans="1:12">
      <c r="A337" s="233">
        <v>40312</v>
      </c>
      <c r="B337" s="186">
        <v>3.44</v>
      </c>
      <c r="F337" s="233">
        <v>40312</v>
      </c>
      <c r="G337" s="186">
        <v>4.32</v>
      </c>
      <c r="K337" s="235">
        <v>40301</v>
      </c>
      <c r="L337" s="144">
        <v>1.3943000000000001</v>
      </c>
    </row>
    <row r="338" spans="1:12">
      <c r="A338" s="233">
        <v>40311</v>
      </c>
      <c r="B338" s="186">
        <v>3.55</v>
      </c>
      <c r="F338" s="233">
        <v>40311</v>
      </c>
      <c r="G338" s="186">
        <v>4.47</v>
      </c>
      <c r="K338" s="235">
        <v>40298</v>
      </c>
      <c r="L338" s="144">
        <v>1.3574999999999999</v>
      </c>
    </row>
    <row r="339" spans="1:12">
      <c r="A339" s="233">
        <v>40310</v>
      </c>
      <c r="B339" s="186">
        <v>3.56</v>
      </c>
      <c r="F339" s="233">
        <v>40310</v>
      </c>
      <c r="G339" s="186">
        <v>4.47</v>
      </c>
      <c r="K339" s="235">
        <v>40297</v>
      </c>
      <c r="L339" s="144">
        <v>1.3918999999999999</v>
      </c>
    </row>
    <row r="340" spans="1:12">
      <c r="A340" s="233">
        <v>40309</v>
      </c>
      <c r="B340" s="186">
        <v>3.56</v>
      </c>
      <c r="F340" s="233">
        <v>40309</v>
      </c>
      <c r="G340" s="186">
        <v>4.42</v>
      </c>
      <c r="K340" s="235">
        <v>40296</v>
      </c>
      <c r="L340" s="144">
        <v>1.5063</v>
      </c>
    </row>
    <row r="341" spans="1:12">
      <c r="A341" s="233">
        <v>40308</v>
      </c>
      <c r="B341" s="186">
        <v>3.57</v>
      </c>
      <c r="F341" s="233">
        <v>40308</v>
      </c>
      <c r="G341" s="186">
        <v>4.41</v>
      </c>
      <c r="K341" s="235">
        <v>40295</v>
      </c>
      <c r="L341" s="144">
        <v>1.4751000000000001</v>
      </c>
    </row>
    <row r="342" spans="1:12">
      <c r="A342" s="233">
        <v>40305</v>
      </c>
      <c r="B342" s="186">
        <v>3.45</v>
      </c>
      <c r="F342" s="233">
        <v>40305</v>
      </c>
      <c r="G342" s="186">
        <v>4.28</v>
      </c>
      <c r="K342" s="235">
        <v>40294</v>
      </c>
      <c r="L342" s="144">
        <v>1.5647</v>
      </c>
    </row>
    <row r="343" spans="1:12">
      <c r="A343" s="233">
        <v>40304</v>
      </c>
      <c r="B343" s="186">
        <v>3.41</v>
      </c>
      <c r="F343" s="233">
        <v>40304</v>
      </c>
      <c r="G343" s="186">
        <v>4.1900000000000004</v>
      </c>
      <c r="K343" s="235">
        <v>40291</v>
      </c>
      <c r="L343" s="144">
        <v>1.5609</v>
      </c>
    </row>
    <row r="344" spans="1:12">
      <c r="A344" s="233">
        <v>40303</v>
      </c>
      <c r="B344" s="186">
        <v>3.58</v>
      </c>
      <c r="F344" s="233">
        <v>40303</v>
      </c>
      <c r="G344" s="186">
        <v>4.3899999999999997</v>
      </c>
      <c r="K344" s="235">
        <v>40290</v>
      </c>
      <c r="L344" s="144">
        <v>1.5547</v>
      </c>
    </row>
    <row r="345" spans="1:12">
      <c r="A345" s="233">
        <v>40302</v>
      </c>
      <c r="B345" s="186">
        <v>3.63</v>
      </c>
      <c r="F345" s="233">
        <v>40302</v>
      </c>
      <c r="G345" s="186">
        <v>4.43</v>
      </c>
      <c r="K345" s="235">
        <v>40289</v>
      </c>
      <c r="L345" s="144">
        <v>1.5178</v>
      </c>
    </row>
    <row r="346" spans="1:12">
      <c r="A346" s="233">
        <v>40301</v>
      </c>
      <c r="B346" s="186">
        <v>3.72</v>
      </c>
      <c r="F346" s="233">
        <v>40301</v>
      </c>
      <c r="G346" s="186">
        <v>4.53</v>
      </c>
      <c r="K346" s="235">
        <v>40288</v>
      </c>
      <c r="L346" s="144">
        <v>1.5781000000000001</v>
      </c>
    </row>
    <row r="347" spans="1:12">
      <c r="A347" s="233">
        <v>40298</v>
      </c>
      <c r="B347" s="186">
        <v>3.69</v>
      </c>
      <c r="F347" s="233">
        <v>40298</v>
      </c>
      <c r="G347" s="186">
        <v>4.53</v>
      </c>
      <c r="K347" s="235">
        <v>40287</v>
      </c>
      <c r="L347" s="144">
        <v>1.5968</v>
      </c>
    </row>
    <row r="348" spans="1:12">
      <c r="A348" s="233">
        <v>40297</v>
      </c>
      <c r="B348" s="186">
        <v>3.76</v>
      </c>
      <c r="F348" s="233">
        <v>40297</v>
      </c>
      <c r="G348" s="186">
        <v>4.5999999999999996</v>
      </c>
      <c r="K348" s="235">
        <v>40284</v>
      </c>
      <c r="L348" s="144">
        <v>1.5637000000000001</v>
      </c>
    </row>
    <row r="349" spans="1:12">
      <c r="A349" s="233">
        <v>40296</v>
      </c>
      <c r="B349" s="186">
        <v>3.8</v>
      </c>
      <c r="F349" s="233">
        <v>40296</v>
      </c>
      <c r="G349" s="186">
        <v>4.63</v>
      </c>
      <c r="K349" s="235">
        <v>40283</v>
      </c>
      <c r="L349" s="144">
        <v>1.6075999999999999</v>
      </c>
    </row>
    <row r="350" spans="1:12">
      <c r="A350" s="233">
        <v>40295</v>
      </c>
      <c r="B350" s="186">
        <v>3.71</v>
      </c>
      <c r="F350" s="233">
        <v>40295</v>
      </c>
      <c r="G350" s="186">
        <v>4.5599999999999996</v>
      </c>
      <c r="K350" s="235">
        <v>40282</v>
      </c>
      <c r="L350" s="144">
        <v>1.5995999999999999</v>
      </c>
    </row>
    <row r="351" spans="1:12">
      <c r="A351" s="233">
        <v>40294</v>
      </c>
      <c r="B351" s="186">
        <v>3.83</v>
      </c>
      <c r="F351" s="233">
        <v>40294</v>
      </c>
      <c r="G351" s="186">
        <v>4.67</v>
      </c>
      <c r="K351" s="235">
        <v>40281</v>
      </c>
      <c r="L351" s="144">
        <v>1.5790999999999999</v>
      </c>
    </row>
    <row r="352" spans="1:12">
      <c r="A352" s="233">
        <v>40291</v>
      </c>
      <c r="B352" s="186">
        <v>3.84</v>
      </c>
      <c r="F352" s="233">
        <v>40291</v>
      </c>
      <c r="G352" s="186">
        <v>4.67</v>
      </c>
      <c r="K352" s="235">
        <v>40280</v>
      </c>
      <c r="L352" s="144">
        <v>1.6044</v>
      </c>
    </row>
    <row r="353" spans="1:12">
      <c r="A353" s="233">
        <v>40290</v>
      </c>
      <c r="B353" s="186">
        <v>3.8</v>
      </c>
      <c r="F353" s="233">
        <v>40290</v>
      </c>
      <c r="G353" s="186">
        <v>4.6500000000000004</v>
      </c>
      <c r="K353" s="235">
        <v>40277</v>
      </c>
      <c r="L353" s="144">
        <v>1.6391</v>
      </c>
    </row>
    <row r="354" spans="1:12">
      <c r="A354" s="233">
        <v>40289</v>
      </c>
      <c r="B354" s="186">
        <v>3.77</v>
      </c>
      <c r="F354" s="233">
        <v>40289</v>
      </c>
      <c r="G354" s="186">
        <v>4.6100000000000003</v>
      </c>
      <c r="K354" s="235">
        <v>40276</v>
      </c>
      <c r="L354" s="144">
        <v>1.6465000000000001</v>
      </c>
    </row>
    <row r="355" spans="1:12">
      <c r="A355" s="233">
        <v>40288</v>
      </c>
      <c r="B355" s="186">
        <v>3.82</v>
      </c>
      <c r="F355" s="233">
        <v>40288</v>
      </c>
      <c r="G355" s="186">
        <v>4.67</v>
      </c>
      <c r="K355" s="235">
        <v>40275</v>
      </c>
      <c r="L355" s="144">
        <v>1.621</v>
      </c>
    </row>
    <row r="356" spans="1:12">
      <c r="A356" s="233">
        <v>40287</v>
      </c>
      <c r="B356" s="186">
        <v>3.83</v>
      </c>
      <c r="F356" s="233">
        <v>40287</v>
      </c>
      <c r="G356" s="186">
        <v>4.7</v>
      </c>
      <c r="K356" s="235">
        <v>40274</v>
      </c>
      <c r="L356" s="144">
        <v>1.7330000000000001</v>
      </c>
    </row>
    <row r="357" spans="1:12">
      <c r="A357" s="233">
        <v>40284</v>
      </c>
      <c r="B357" s="186">
        <v>3.79</v>
      </c>
      <c r="F357" s="233">
        <v>40284</v>
      </c>
      <c r="G357" s="186">
        <v>4.67</v>
      </c>
      <c r="K357" s="235">
        <v>40273</v>
      </c>
      <c r="L357" s="144">
        <v>1.7790999999999999</v>
      </c>
    </row>
    <row r="358" spans="1:12">
      <c r="A358" s="233">
        <v>40283</v>
      </c>
      <c r="B358" s="186">
        <v>3.86</v>
      </c>
      <c r="F358" s="233">
        <v>40283</v>
      </c>
      <c r="G358" s="186">
        <v>4.72</v>
      </c>
      <c r="K358" s="235">
        <v>40270</v>
      </c>
      <c r="L358" s="144">
        <v>1.7614000000000001</v>
      </c>
    </row>
    <row r="359" spans="1:12">
      <c r="A359" s="233">
        <v>40282</v>
      </c>
      <c r="B359" s="186">
        <v>3.88</v>
      </c>
      <c r="F359" s="233">
        <v>40282</v>
      </c>
      <c r="G359" s="186">
        <v>4.72</v>
      </c>
      <c r="K359" s="235">
        <v>40269</v>
      </c>
      <c r="L359" s="144">
        <v>1.681</v>
      </c>
    </row>
    <row r="360" spans="1:12">
      <c r="A360" s="233">
        <v>40281</v>
      </c>
      <c r="B360" s="186">
        <v>3.84</v>
      </c>
      <c r="F360" s="233">
        <v>40281</v>
      </c>
      <c r="G360" s="186">
        <v>4.68</v>
      </c>
      <c r="K360" s="235">
        <v>40268</v>
      </c>
      <c r="L360" s="144">
        <v>1.6539999999999999</v>
      </c>
    </row>
    <row r="361" spans="1:12">
      <c r="A361" s="233">
        <v>40280</v>
      </c>
      <c r="B361" s="186">
        <v>3.87</v>
      </c>
      <c r="F361" s="233">
        <v>40280</v>
      </c>
      <c r="G361" s="186">
        <v>4.7</v>
      </c>
      <c r="K361" s="235">
        <v>40267</v>
      </c>
      <c r="L361" s="144">
        <v>1.7242999999999999</v>
      </c>
    </row>
    <row r="362" spans="1:12">
      <c r="A362" s="233">
        <v>40277</v>
      </c>
      <c r="B362" s="186">
        <v>3.9</v>
      </c>
      <c r="F362" s="233">
        <v>40277</v>
      </c>
      <c r="G362" s="186">
        <v>4.74</v>
      </c>
      <c r="K362" s="235">
        <v>40266</v>
      </c>
      <c r="L362" s="144">
        <v>1.7202</v>
      </c>
    </row>
    <row r="363" spans="1:12">
      <c r="A363" s="233">
        <v>40276</v>
      </c>
      <c r="B363" s="186">
        <v>3.91</v>
      </c>
      <c r="F363" s="233">
        <v>40276</v>
      </c>
      <c r="G363" s="186">
        <v>4.75</v>
      </c>
      <c r="K363" s="235">
        <v>40263</v>
      </c>
      <c r="L363" s="144">
        <v>1.7058</v>
      </c>
    </row>
    <row r="364" spans="1:12">
      <c r="A364" s="233">
        <v>40275</v>
      </c>
      <c r="B364" s="186">
        <v>3.89</v>
      </c>
      <c r="F364" s="233">
        <v>40275</v>
      </c>
      <c r="G364" s="186">
        <v>4.74</v>
      </c>
      <c r="K364" s="235">
        <v>40262</v>
      </c>
      <c r="L364" s="144">
        <v>1.7694000000000001</v>
      </c>
    </row>
    <row r="365" spans="1:12">
      <c r="A365" s="233">
        <v>40274</v>
      </c>
      <c r="B365" s="186">
        <v>3.98</v>
      </c>
      <c r="F365" s="233">
        <v>40274</v>
      </c>
      <c r="G365" s="186">
        <v>4.84</v>
      </c>
      <c r="K365" s="235">
        <v>40261</v>
      </c>
      <c r="L365" s="144">
        <v>1.7244999999999999</v>
      </c>
    </row>
    <row r="366" spans="1:12">
      <c r="A366" s="233">
        <v>40273</v>
      </c>
      <c r="B366" s="186">
        <v>4.01</v>
      </c>
      <c r="F366" s="233">
        <v>40273</v>
      </c>
      <c r="G366" s="186">
        <v>4.8499999999999996</v>
      </c>
      <c r="K366" s="235">
        <v>40260</v>
      </c>
      <c r="L366" s="144">
        <v>1.5926</v>
      </c>
    </row>
    <row r="367" spans="1:12">
      <c r="A367" s="233">
        <v>40270</v>
      </c>
      <c r="B367" s="186">
        <v>3.96</v>
      </c>
      <c r="F367" s="233">
        <v>40270</v>
      </c>
      <c r="G367" s="186">
        <v>4.8099999999999996</v>
      </c>
      <c r="K367" s="235">
        <v>40259</v>
      </c>
      <c r="L367" s="144">
        <v>1.5839000000000001</v>
      </c>
    </row>
    <row r="368" spans="1:12">
      <c r="A368" s="233">
        <v>40269</v>
      </c>
      <c r="B368" s="186">
        <v>3.89</v>
      </c>
      <c r="F368" s="233">
        <v>40269</v>
      </c>
      <c r="G368" s="186">
        <v>4.74</v>
      </c>
      <c r="K368" s="235">
        <v>40256</v>
      </c>
      <c r="L368" s="144">
        <v>1.5871</v>
      </c>
    </row>
    <row r="369" spans="1:12">
      <c r="A369" s="233">
        <v>40268</v>
      </c>
      <c r="B369" s="186">
        <v>3.84</v>
      </c>
      <c r="F369" s="233">
        <v>40268</v>
      </c>
      <c r="G369" s="186">
        <v>4.72</v>
      </c>
      <c r="K369" s="235">
        <v>40255</v>
      </c>
      <c r="L369" s="144">
        <v>1.5503</v>
      </c>
    </row>
    <row r="370" spans="1:12">
      <c r="A370" s="233">
        <v>40267</v>
      </c>
      <c r="B370" s="186">
        <v>3.88</v>
      </c>
      <c r="F370" s="233">
        <v>40267</v>
      </c>
      <c r="G370" s="186">
        <v>4.75</v>
      </c>
      <c r="K370" s="235">
        <v>40254</v>
      </c>
      <c r="L370" s="144">
        <v>1.5293000000000001</v>
      </c>
    </row>
    <row r="371" spans="1:12">
      <c r="A371" s="233">
        <v>40266</v>
      </c>
      <c r="B371" s="186">
        <v>3.88</v>
      </c>
      <c r="F371" s="233">
        <v>40266</v>
      </c>
      <c r="G371" s="186">
        <v>4.76</v>
      </c>
      <c r="K371" s="235">
        <v>40253</v>
      </c>
      <c r="L371" s="144">
        <v>1.5410999999999999</v>
      </c>
    </row>
    <row r="372" spans="1:12">
      <c r="A372" s="233">
        <v>40263</v>
      </c>
      <c r="B372" s="186">
        <v>3.86</v>
      </c>
      <c r="F372" s="233">
        <v>40263</v>
      </c>
      <c r="G372" s="186">
        <v>4.75</v>
      </c>
      <c r="K372" s="235">
        <v>40252</v>
      </c>
      <c r="L372" s="144">
        <v>1.5789</v>
      </c>
    </row>
    <row r="373" spans="1:12">
      <c r="A373" s="233">
        <v>40262</v>
      </c>
      <c r="B373" s="186">
        <v>3.91</v>
      </c>
      <c r="F373" s="233">
        <v>40262</v>
      </c>
      <c r="G373" s="186">
        <v>4.7699999999999996</v>
      </c>
      <c r="K373" s="235">
        <v>40249</v>
      </c>
      <c r="L373" s="144">
        <v>1.5781000000000001</v>
      </c>
    </row>
    <row r="374" spans="1:12">
      <c r="A374" s="233">
        <v>40261</v>
      </c>
      <c r="B374" s="186">
        <v>3.84</v>
      </c>
      <c r="F374" s="233">
        <v>40261</v>
      </c>
      <c r="G374" s="186">
        <v>4.72</v>
      </c>
      <c r="K374" s="235">
        <v>40248</v>
      </c>
      <c r="L374" s="144">
        <v>1.6133999999999999</v>
      </c>
    </row>
    <row r="375" spans="1:12">
      <c r="A375" s="233">
        <v>40260</v>
      </c>
      <c r="B375" s="186">
        <v>3.69</v>
      </c>
      <c r="F375" s="233">
        <v>40260</v>
      </c>
      <c r="G375" s="186">
        <v>4.5999999999999996</v>
      </c>
      <c r="K375" s="235">
        <v>40247</v>
      </c>
      <c r="L375" s="144">
        <v>1.6185</v>
      </c>
    </row>
    <row r="376" spans="1:12">
      <c r="A376" s="233">
        <v>40259</v>
      </c>
      <c r="B376" s="186">
        <v>3.67</v>
      </c>
      <c r="F376" s="233">
        <v>40259</v>
      </c>
      <c r="G376" s="186">
        <v>4.57</v>
      </c>
      <c r="K376" s="235">
        <v>40246</v>
      </c>
      <c r="L376" s="144">
        <v>1.6174999999999999</v>
      </c>
    </row>
    <row r="377" spans="1:12">
      <c r="A377" s="233">
        <v>40256</v>
      </c>
      <c r="B377" s="186">
        <v>3.7</v>
      </c>
      <c r="F377" s="233">
        <v>40256</v>
      </c>
      <c r="G377" s="186">
        <v>4.58</v>
      </c>
      <c r="K377" s="235">
        <v>40245</v>
      </c>
      <c r="L377" s="144">
        <v>1.6189</v>
      </c>
    </row>
    <row r="378" spans="1:12">
      <c r="A378" s="233">
        <v>40255</v>
      </c>
      <c r="B378" s="186">
        <v>3.68</v>
      </c>
      <c r="F378" s="233">
        <v>40255</v>
      </c>
      <c r="G378" s="186">
        <v>4.59</v>
      </c>
      <c r="K378" s="235">
        <v>40242</v>
      </c>
      <c r="L378" s="144">
        <v>1.6045</v>
      </c>
    </row>
    <row r="379" spans="1:12">
      <c r="A379" s="233">
        <v>40254</v>
      </c>
      <c r="B379" s="186">
        <v>3.65</v>
      </c>
      <c r="F379" s="233">
        <v>40254</v>
      </c>
      <c r="G379" s="186">
        <v>4.5599999999999996</v>
      </c>
      <c r="K379" s="235">
        <v>40241</v>
      </c>
      <c r="L379" s="144">
        <v>1.5681</v>
      </c>
    </row>
    <row r="380" spans="1:12">
      <c r="A380" s="233">
        <v>40253</v>
      </c>
      <c r="B380" s="186">
        <v>3.66</v>
      </c>
      <c r="F380" s="233">
        <v>40253</v>
      </c>
      <c r="G380" s="186">
        <v>4.59</v>
      </c>
      <c r="K380" s="235">
        <v>40240</v>
      </c>
      <c r="L380" s="144">
        <v>1.5909</v>
      </c>
    </row>
    <row r="381" spans="1:12">
      <c r="A381" s="233">
        <v>40252</v>
      </c>
      <c r="B381" s="186">
        <v>3.71</v>
      </c>
      <c r="F381" s="233">
        <v>40252</v>
      </c>
      <c r="G381" s="186">
        <v>4.63</v>
      </c>
      <c r="K381" s="235">
        <v>40239</v>
      </c>
      <c r="L381" s="144">
        <v>1.5941000000000001</v>
      </c>
    </row>
    <row r="382" spans="1:12">
      <c r="A382" s="233">
        <v>40249</v>
      </c>
      <c r="B382" s="186">
        <v>3.71</v>
      </c>
      <c r="F382" s="233">
        <v>40249</v>
      </c>
      <c r="G382" s="186">
        <v>4.62</v>
      </c>
      <c r="K382" s="235">
        <v>40238</v>
      </c>
      <c r="L382" s="144">
        <v>1.5972</v>
      </c>
    </row>
    <row r="383" spans="1:12">
      <c r="A383" s="233">
        <v>40248</v>
      </c>
      <c r="B383" s="186">
        <v>3.73</v>
      </c>
      <c r="F383" s="233">
        <v>40248</v>
      </c>
      <c r="G383" s="186">
        <v>4.66</v>
      </c>
      <c r="K383" s="235">
        <v>40235</v>
      </c>
      <c r="L383" s="144">
        <v>1.5752999999999999</v>
      </c>
    </row>
    <row r="384" spans="1:12">
      <c r="A384" s="233">
        <v>40247</v>
      </c>
      <c r="B384" s="186">
        <v>3.73</v>
      </c>
      <c r="F384" s="233">
        <v>40247</v>
      </c>
      <c r="G384" s="186">
        <v>4.6900000000000004</v>
      </c>
      <c r="K384" s="235">
        <v>40234</v>
      </c>
      <c r="L384" s="144">
        <v>1.6035999999999999</v>
      </c>
    </row>
    <row r="385" spans="1:12">
      <c r="A385" s="233">
        <v>40246</v>
      </c>
      <c r="B385" s="186">
        <v>3.71</v>
      </c>
      <c r="F385" s="233">
        <v>40246</v>
      </c>
      <c r="G385" s="186">
        <v>4.68</v>
      </c>
      <c r="K385" s="235">
        <v>40233</v>
      </c>
      <c r="L385" s="144">
        <v>1.6174999999999999</v>
      </c>
    </row>
    <row r="386" spans="1:12">
      <c r="A386" s="233">
        <v>40245</v>
      </c>
      <c r="B386" s="186">
        <v>3.72</v>
      </c>
      <c r="F386" s="233">
        <v>40245</v>
      </c>
      <c r="G386" s="186">
        <v>4.68</v>
      </c>
      <c r="K386" s="235">
        <v>40232</v>
      </c>
      <c r="L386" s="144">
        <v>1.6103000000000001</v>
      </c>
    </row>
    <row r="387" spans="1:12">
      <c r="A387" s="233">
        <v>40242</v>
      </c>
      <c r="B387" s="186">
        <v>3.69</v>
      </c>
      <c r="F387" s="233">
        <v>40242</v>
      </c>
      <c r="G387" s="186">
        <v>4.6399999999999997</v>
      </c>
      <c r="K387" s="235">
        <v>40231</v>
      </c>
      <c r="L387" s="144">
        <v>1.6587000000000001</v>
      </c>
    </row>
    <row r="388" spans="1:12">
      <c r="A388" s="233">
        <v>40241</v>
      </c>
      <c r="B388" s="186">
        <v>3.61</v>
      </c>
      <c r="F388" s="233">
        <v>40241</v>
      </c>
      <c r="G388" s="186">
        <v>4.5599999999999996</v>
      </c>
      <c r="K388" s="235">
        <v>40228</v>
      </c>
      <c r="L388" s="144">
        <v>1.6172</v>
      </c>
    </row>
    <row r="389" spans="1:12">
      <c r="A389" s="233">
        <v>40240</v>
      </c>
      <c r="B389" s="186">
        <v>3.63</v>
      </c>
      <c r="F389" s="233">
        <v>40240</v>
      </c>
      <c r="G389" s="186">
        <v>4.58</v>
      </c>
      <c r="K389" s="235">
        <v>40227</v>
      </c>
      <c r="L389" s="144">
        <v>1.5979000000000001</v>
      </c>
    </row>
    <row r="390" spans="1:12">
      <c r="A390" s="233">
        <v>40239</v>
      </c>
      <c r="B390" s="186">
        <v>3.62</v>
      </c>
      <c r="F390" s="233">
        <v>40239</v>
      </c>
      <c r="G390" s="186">
        <v>4.57</v>
      </c>
      <c r="K390" s="235">
        <v>40226</v>
      </c>
      <c r="L390" s="144">
        <v>1.5654999999999999</v>
      </c>
    </row>
    <row r="391" spans="1:12">
      <c r="A391" s="233">
        <v>40238</v>
      </c>
      <c r="B391" s="186">
        <v>3.61</v>
      </c>
      <c r="F391" s="233">
        <v>40238</v>
      </c>
      <c r="G391" s="186">
        <v>4.5599999999999996</v>
      </c>
      <c r="K391" s="235">
        <v>40225</v>
      </c>
      <c r="L391" s="144">
        <v>1.5399</v>
      </c>
    </row>
    <row r="392" spans="1:12">
      <c r="A392" s="233">
        <v>40235</v>
      </c>
      <c r="B392" s="186">
        <v>3.61</v>
      </c>
      <c r="F392" s="233">
        <v>40235</v>
      </c>
      <c r="G392" s="186">
        <v>4.55</v>
      </c>
      <c r="K392" s="235">
        <v>40221</v>
      </c>
      <c r="L392" s="144">
        <v>1.5688</v>
      </c>
    </row>
    <row r="393" spans="1:12">
      <c r="A393" s="233">
        <v>40234</v>
      </c>
      <c r="B393" s="186">
        <v>3.64</v>
      </c>
      <c r="F393" s="233">
        <v>40234</v>
      </c>
      <c r="G393" s="186">
        <v>4.58</v>
      </c>
      <c r="K393" s="235">
        <v>40220</v>
      </c>
      <c r="L393" s="144">
        <v>1.5810999999999999</v>
      </c>
    </row>
    <row r="394" spans="1:12">
      <c r="A394" s="233">
        <v>40233</v>
      </c>
      <c r="B394" s="186">
        <v>3.7</v>
      </c>
      <c r="F394" s="233">
        <v>40233</v>
      </c>
      <c r="G394" s="186">
        <v>4.63</v>
      </c>
      <c r="K394" s="235">
        <v>40219</v>
      </c>
      <c r="L394" s="144">
        <v>1.5355000000000001</v>
      </c>
    </row>
    <row r="395" spans="1:12">
      <c r="A395" s="233">
        <v>40232</v>
      </c>
      <c r="B395" s="186">
        <v>3.69</v>
      </c>
      <c r="F395" s="233">
        <v>40232</v>
      </c>
      <c r="G395" s="186">
        <v>4.63</v>
      </c>
      <c r="K395" s="235">
        <v>40218</v>
      </c>
      <c r="L395" s="144">
        <v>1.4879</v>
      </c>
    </row>
    <row r="396" spans="1:12">
      <c r="A396" s="233">
        <v>40231</v>
      </c>
      <c r="B396" s="186">
        <v>3.8</v>
      </c>
      <c r="F396" s="233">
        <v>40231</v>
      </c>
      <c r="G396" s="186">
        <v>4.7300000000000004</v>
      </c>
      <c r="K396" s="235">
        <v>40217</v>
      </c>
      <c r="L396" s="144">
        <v>1.4587000000000001</v>
      </c>
    </row>
    <row r="397" spans="1:12">
      <c r="A397" s="233">
        <v>40228</v>
      </c>
      <c r="B397" s="186">
        <v>3.78</v>
      </c>
      <c r="F397" s="233">
        <v>40228</v>
      </c>
      <c r="G397" s="186">
        <v>4.71</v>
      </c>
      <c r="K397" s="235">
        <v>40214</v>
      </c>
      <c r="L397" s="144">
        <v>1.4271</v>
      </c>
    </row>
    <row r="398" spans="1:12">
      <c r="A398" s="233">
        <v>40227</v>
      </c>
      <c r="B398" s="186">
        <v>3.79</v>
      </c>
      <c r="F398" s="233">
        <v>40227</v>
      </c>
      <c r="G398" s="186">
        <v>4.74</v>
      </c>
      <c r="K398" s="235">
        <v>40213</v>
      </c>
      <c r="L398" s="144">
        <v>1.3973</v>
      </c>
    </row>
    <row r="399" spans="1:12">
      <c r="A399" s="233">
        <v>40226</v>
      </c>
      <c r="B399" s="186">
        <v>3.74</v>
      </c>
      <c r="F399" s="233">
        <v>40226</v>
      </c>
      <c r="G399" s="186">
        <v>4.7</v>
      </c>
      <c r="K399" s="235">
        <v>40212</v>
      </c>
      <c r="L399" s="144">
        <v>1.4187000000000001</v>
      </c>
    </row>
    <row r="400" spans="1:12">
      <c r="A400" s="233">
        <v>40225</v>
      </c>
      <c r="B400" s="186">
        <v>3.66</v>
      </c>
      <c r="F400" s="233">
        <v>40225</v>
      </c>
      <c r="G400" s="186">
        <v>4.63</v>
      </c>
      <c r="K400" s="235">
        <v>40211</v>
      </c>
      <c r="L400" s="144">
        <v>1.3754999999999999</v>
      </c>
    </row>
    <row r="401" spans="1:12">
      <c r="A401" s="233">
        <v>40224</v>
      </c>
      <c r="B401" s="186" t="s">
        <v>179</v>
      </c>
      <c r="F401" s="233">
        <v>40224</v>
      </c>
      <c r="G401" s="186" t="s">
        <v>179</v>
      </c>
      <c r="K401" s="235">
        <v>40210</v>
      </c>
      <c r="L401" s="144">
        <v>1.3863000000000001</v>
      </c>
    </row>
    <row r="402" spans="1:12">
      <c r="A402" s="233">
        <v>40221</v>
      </c>
      <c r="B402" s="186">
        <v>3.69</v>
      </c>
      <c r="F402" s="233">
        <v>40221</v>
      </c>
      <c r="G402" s="186">
        <v>4.66</v>
      </c>
      <c r="K402" s="235">
        <v>40207</v>
      </c>
      <c r="L402" s="144">
        <v>1.3933</v>
      </c>
    </row>
    <row r="403" spans="1:12">
      <c r="A403" s="233">
        <v>40220</v>
      </c>
      <c r="B403" s="186">
        <v>3.73</v>
      </c>
      <c r="F403" s="233">
        <v>40220</v>
      </c>
      <c r="G403" s="186">
        <v>4.6900000000000004</v>
      </c>
      <c r="K403" s="235">
        <v>40206</v>
      </c>
      <c r="L403" s="144">
        <v>1.4518</v>
      </c>
    </row>
    <row r="404" spans="1:12">
      <c r="A404" s="233">
        <v>40219</v>
      </c>
      <c r="B404" s="186">
        <v>3.72</v>
      </c>
      <c r="F404" s="233">
        <v>40219</v>
      </c>
      <c r="G404" s="186">
        <v>4.6500000000000004</v>
      </c>
      <c r="K404" s="235">
        <v>40205</v>
      </c>
      <c r="L404" s="144">
        <v>1.4599</v>
      </c>
    </row>
    <row r="405" spans="1:12">
      <c r="A405" s="233">
        <v>40218</v>
      </c>
      <c r="B405" s="186">
        <v>3.67</v>
      </c>
      <c r="F405" s="233">
        <v>40218</v>
      </c>
      <c r="G405" s="186">
        <v>4.58</v>
      </c>
      <c r="K405" s="235">
        <v>40204</v>
      </c>
      <c r="L405" s="144">
        <v>1.4200999999999999</v>
      </c>
    </row>
    <row r="406" spans="1:12">
      <c r="A406" s="233">
        <v>40217</v>
      </c>
      <c r="B406" s="186">
        <v>3.62</v>
      </c>
      <c r="F406" s="233">
        <v>40217</v>
      </c>
      <c r="G406" s="186">
        <v>4.5199999999999996</v>
      </c>
      <c r="K406" s="235">
        <v>40203</v>
      </c>
      <c r="L406" s="144">
        <v>1.4430000000000001</v>
      </c>
    </row>
    <row r="407" spans="1:12">
      <c r="A407" s="233">
        <v>40214</v>
      </c>
      <c r="B407" s="186">
        <v>3.59</v>
      </c>
      <c r="F407" s="233">
        <v>40214</v>
      </c>
      <c r="G407" s="186">
        <v>4.51</v>
      </c>
      <c r="K407" s="235">
        <v>40200</v>
      </c>
      <c r="L407" s="144">
        <v>1.4192</v>
      </c>
    </row>
    <row r="408" spans="1:12">
      <c r="A408" s="233">
        <v>40213</v>
      </c>
      <c r="B408" s="186">
        <v>3.62</v>
      </c>
      <c r="F408" s="233">
        <v>40213</v>
      </c>
      <c r="G408" s="186">
        <v>4.53</v>
      </c>
      <c r="K408" s="235">
        <v>40199</v>
      </c>
      <c r="L408" s="144">
        <v>1.4053</v>
      </c>
    </row>
    <row r="409" spans="1:12">
      <c r="A409" s="233">
        <v>40212</v>
      </c>
      <c r="B409" s="186">
        <v>3.73</v>
      </c>
      <c r="F409" s="233">
        <v>40212</v>
      </c>
      <c r="G409" s="186">
        <v>4.62</v>
      </c>
      <c r="K409" s="235">
        <v>40198</v>
      </c>
      <c r="L409" s="144">
        <v>1.4316</v>
      </c>
    </row>
    <row r="410" spans="1:12">
      <c r="A410" s="233">
        <v>40211</v>
      </c>
      <c r="B410" s="186">
        <v>3.67</v>
      </c>
      <c r="F410" s="233">
        <v>40211</v>
      </c>
      <c r="G410" s="186">
        <v>4.55</v>
      </c>
      <c r="K410" s="235">
        <v>40197</v>
      </c>
      <c r="L410" s="144">
        <v>1.4699</v>
      </c>
    </row>
    <row r="411" spans="1:12">
      <c r="A411" s="233">
        <v>40210</v>
      </c>
      <c r="B411" s="186">
        <v>3.68</v>
      </c>
      <c r="F411" s="233">
        <v>40210</v>
      </c>
      <c r="G411" s="186">
        <v>4.5599999999999996</v>
      </c>
      <c r="K411" s="235">
        <v>40193</v>
      </c>
      <c r="L411" s="144">
        <v>1.4459</v>
      </c>
    </row>
    <row r="412" spans="1:12">
      <c r="A412" s="233">
        <v>40207</v>
      </c>
      <c r="B412" s="186">
        <v>3.63</v>
      </c>
      <c r="F412" s="233">
        <v>40207</v>
      </c>
      <c r="G412" s="186">
        <v>4.51</v>
      </c>
      <c r="K412" s="235">
        <v>40192</v>
      </c>
      <c r="L412" s="144">
        <v>1.4951000000000001</v>
      </c>
    </row>
    <row r="413" spans="1:12">
      <c r="A413" s="233">
        <v>40206</v>
      </c>
      <c r="B413" s="186">
        <v>3.68</v>
      </c>
      <c r="F413" s="233">
        <v>40206</v>
      </c>
      <c r="G413" s="186">
        <v>4.57</v>
      </c>
      <c r="K413" s="235">
        <v>40191</v>
      </c>
      <c r="L413" s="144">
        <v>1.5183</v>
      </c>
    </row>
    <row r="414" spans="1:12">
      <c r="A414" s="233">
        <v>40205</v>
      </c>
      <c r="B414" s="186">
        <v>3.66</v>
      </c>
      <c r="F414" s="233">
        <v>40205</v>
      </c>
      <c r="G414" s="186">
        <v>4.55</v>
      </c>
      <c r="K414" s="235">
        <v>40190</v>
      </c>
      <c r="L414" s="144">
        <v>1.4444999999999999</v>
      </c>
    </row>
    <row r="415" spans="1:12">
      <c r="A415" s="233">
        <v>40204</v>
      </c>
      <c r="B415" s="186">
        <v>3.65</v>
      </c>
      <c r="F415" s="233">
        <v>40204</v>
      </c>
      <c r="G415" s="186">
        <v>4.5599999999999996</v>
      </c>
      <c r="K415" s="235">
        <v>40189</v>
      </c>
      <c r="L415" s="144">
        <v>1.5353000000000001</v>
      </c>
    </row>
    <row r="416" spans="1:12">
      <c r="A416" s="233">
        <v>40203</v>
      </c>
      <c r="B416" s="186">
        <v>3.66</v>
      </c>
      <c r="F416" s="233">
        <v>40203</v>
      </c>
      <c r="G416" s="186">
        <v>4.55</v>
      </c>
      <c r="K416" s="235">
        <v>40186</v>
      </c>
      <c r="L416" s="144">
        <v>1.5175000000000001</v>
      </c>
    </row>
    <row r="417" spans="1:12">
      <c r="A417" s="233">
        <v>40200</v>
      </c>
      <c r="B417" s="186">
        <v>3.62</v>
      </c>
      <c r="F417" s="233">
        <v>40200</v>
      </c>
      <c r="G417" s="186">
        <v>4.5</v>
      </c>
      <c r="K417" s="235">
        <v>40185</v>
      </c>
      <c r="L417" s="144">
        <v>1.5406</v>
      </c>
    </row>
    <row r="418" spans="1:12">
      <c r="A418" s="233">
        <v>40199</v>
      </c>
      <c r="B418" s="186">
        <v>3.62</v>
      </c>
      <c r="F418" s="233">
        <v>40199</v>
      </c>
      <c r="G418" s="186">
        <v>4.5</v>
      </c>
      <c r="K418" s="235">
        <v>40184</v>
      </c>
      <c r="L418" s="144">
        <v>1.5703</v>
      </c>
    </row>
    <row r="419" spans="1:12">
      <c r="A419" s="233">
        <v>40198</v>
      </c>
      <c r="B419" s="186">
        <v>3.68</v>
      </c>
      <c r="F419" s="233">
        <v>40198</v>
      </c>
      <c r="G419" s="186">
        <v>4.54</v>
      </c>
      <c r="K419" s="235">
        <v>40183</v>
      </c>
      <c r="L419" s="144">
        <v>1.5437000000000001</v>
      </c>
    </row>
    <row r="420" spans="1:12">
      <c r="A420" s="233">
        <v>40197</v>
      </c>
      <c r="B420" s="186">
        <v>3.73</v>
      </c>
      <c r="F420" s="233">
        <v>40197</v>
      </c>
      <c r="G420" s="186">
        <v>4.5999999999999996</v>
      </c>
      <c r="K420" s="236">
        <v>40182</v>
      </c>
      <c r="L420" s="144">
        <v>1.5923</v>
      </c>
    </row>
    <row r="421" spans="1:12">
      <c r="A421" s="233">
        <v>40196</v>
      </c>
      <c r="B421" s="186" t="s">
        <v>179</v>
      </c>
      <c r="F421" s="233">
        <v>40196</v>
      </c>
      <c r="G421" s="186" t="s">
        <v>179</v>
      </c>
      <c r="K421" s="237">
        <v>40178</v>
      </c>
      <c r="L421" s="144">
        <v>1.6064000000000001</v>
      </c>
    </row>
    <row r="422" spans="1:12">
      <c r="A422" s="233">
        <v>40193</v>
      </c>
      <c r="B422" s="186">
        <v>3.7</v>
      </c>
      <c r="F422" s="233">
        <v>40193</v>
      </c>
      <c r="G422" s="186">
        <v>4.58</v>
      </c>
      <c r="K422" s="237">
        <v>40177</v>
      </c>
      <c r="L422" s="144">
        <v>1.5640000000000001</v>
      </c>
    </row>
    <row r="423" spans="1:12">
      <c r="A423" s="233">
        <v>40192</v>
      </c>
      <c r="B423" s="186">
        <v>3.76</v>
      </c>
      <c r="F423" s="233">
        <v>40192</v>
      </c>
      <c r="G423" s="186">
        <v>4.63</v>
      </c>
      <c r="K423" s="237">
        <v>40176</v>
      </c>
      <c r="L423" s="144">
        <v>1.5879000000000001</v>
      </c>
    </row>
    <row r="424" spans="1:12">
      <c r="A424" s="233">
        <v>40191</v>
      </c>
      <c r="B424" s="186">
        <v>3.8</v>
      </c>
      <c r="F424" s="233">
        <v>40191</v>
      </c>
      <c r="G424" s="186">
        <v>4.71</v>
      </c>
      <c r="K424" s="237">
        <v>40175</v>
      </c>
      <c r="L424" s="144">
        <v>1.6221000000000001</v>
      </c>
    </row>
    <row r="425" spans="1:12">
      <c r="A425" s="233">
        <v>40190</v>
      </c>
      <c r="B425" s="186">
        <v>3.74</v>
      </c>
      <c r="F425" s="233">
        <v>40190</v>
      </c>
      <c r="G425" s="186">
        <v>4.62</v>
      </c>
      <c r="K425" s="237">
        <v>40171</v>
      </c>
      <c r="L425" s="144">
        <v>1.6223000000000001</v>
      </c>
    </row>
    <row r="426" spans="1:12">
      <c r="A426" s="233">
        <v>40189</v>
      </c>
      <c r="B426" s="186">
        <v>3.85</v>
      </c>
      <c r="F426" s="233">
        <v>40189</v>
      </c>
      <c r="G426" s="186">
        <v>4.74</v>
      </c>
      <c r="K426" s="237">
        <v>40170</v>
      </c>
      <c r="L426" s="144">
        <v>1.5752999999999999</v>
      </c>
    </row>
    <row r="427" spans="1:12">
      <c r="A427" s="233">
        <v>40186</v>
      </c>
      <c r="B427" s="186">
        <v>3.83</v>
      </c>
      <c r="F427" s="233">
        <v>40186</v>
      </c>
      <c r="G427" s="186">
        <v>4.7</v>
      </c>
      <c r="K427" s="237">
        <v>40169</v>
      </c>
      <c r="L427" s="144">
        <v>1.5522</v>
      </c>
    </row>
    <row r="428" spans="1:12">
      <c r="A428" s="233">
        <v>40185</v>
      </c>
      <c r="B428" s="186">
        <v>3.85</v>
      </c>
      <c r="F428" s="233">
        <v>40185</v>
      </c>
      <c r="G428" s="186">
        <v>4.6900000000000004</v>
      </c>
      <c r="K428" s="237">
        <v>40168</v>
      </c>
      <c r="L428" s="144">
        <v>1.5192000000000001</v>
      </c>
    </row>
    <row r="429" spans="1:12">
      <c r="A429" s="233">
        <v>40184</v>
      </c>
      <c r="B429" s="186">
        <v>3.85</v>
      </c>
      <c r="F429" s="233">
        <v>40184</v>
      </c>
      <c r="G429" s="186">
        <v>4.7</v>
      </c>
      <c r="K429" s="237">
        <v>40165</v>
      </c>
      <c r="L429" s="144">
        <v>1.4416</v>
      </c>
    </row>
    <row r="430" spans="1:12">
      <c r="A430" s="233">
        <v>40183</v>
      </c>
      <c r="B430" s="186">
        <v>3.77</v>
      </c>
      <c r="F430" s="233">
        <v>40183</v>
      </c>
      <c r="G430" s="186">
        <v>4.59</v>
      </c>
      <c r="K430" s="237">
        <v>40164</v>
      </c>
      <c r="L430" s="144">
        <v>1.4036</v>
      </c>
    </row>
    <row r="431" spans="1:12">
      <c r="A431" s="234">
        <v>40182</v>
      </c>
      <c r="B431" s="186">
        <v>3.85</v>
      </c>
      <c r="F431" s="234">
        <v>40182</v>
      </c>
      <c r="G431" s="186">
        <v>4.6500000000000004</v>
      </c>
      <c r="K431" s="237">
        <v>40163</v>
      </c>
      <c r="L431" s="144">
        <v>1.4766999999999999</v>
      </c>
    </row>
    <row r="432" spans="1:12">
      <c r="A432" s="237">
        <v>40178</v>
      </c>
      <c r="B432" s="144">
        <v>3.84</v>
      </c>
      <c r="F432" s="237">
        <v>40178</v>
      </c>
      <c r="G432" s="144">
        <v>4.6399999999999997</v>
      </c>
      <c r="K432" s="237">
        <v>40162</v>
      </c>
      <c r="L432" s="144">
        <v>1.4983</v>
      </c>
    </row>
    <row r="433" spans="1:12">
      <c r="A433" s="237">
        <v>40177</v>
      </c>
      <c r="B433" s="144">
        <v>3.78</v>
      </c>
      <c r="F433" s="237">
        <v>40177</v>
      </c>
      <c r="G433" s="144">
        <v>4.5999999999999996</v>
      </c>
      <c r="K433" s="237">
        <v>40161</v>
      </c>
      <c r="L433" s="144">
        <v>1.4796</v>
      </c>
    </row>
    <row r="434" spans="1:12">
      <c r="A434" s="237">
        <v>40176</v>
      </c>
      <c r="B434" s="144">
        <v>3.81</v>
      </c>
      <c r="F434" s="237">
        <v>40176</v>
      </c>
      <c r="G434" s="144">
        <v>4.6500000000000004</v>
      </c>
      <c r="K434" s="237">
        <v>40158</v>
      </c>
      <c r="L434" s="144">
        <v>1.5285</v>
      </c>
    </row>
    <row r="435" spans="1:12">
      <c r="A435" s="237">
        <v>40175</v>
      </c>
      <c r="B435" s="144">
        <v>3.84</v>
      </c>
      <c r="F435" s="237">
        <v>40175</v>
      </c>
      <c r="G435" s="144">
        <v>4.7</v>
      </c>
      <c r="K435" s="237">
        <v>40157</v>
      </c>
      <c r="L435" s="144">
        <v>1.5169999999999999</v>
      </c>
    </row>
    <row r="436" spans="1:12">
      <c r="A436" s="237">
        <v>40171</v>
      </c>
      <c r="B436" s="144">
        <v>3.81</v>
      </c>
      <c r="F436" s="237">
        <v>40171</v>
      </c>
      <c r="G436" s="144">
        <v>4.6900000000000004</v>
      </c>
      <c r="K436" s="237">
        <v>40156</v>
      </c>
      <c r="L436" s="144">
        <v>1.4703999999999999</v>
      </c>
    </row>
    <row r="437" spans="1:12">
      <c r="A437" s="237">
        <v>40170</v>
      </c>
      <c r="B437" s="144">
        <v>3.75</v>
      </c>
      <c r="F437" s="237">
        <v>40170</v>
      </c>
      <c r="G437" s="144">
        <v>4.5999999999999996</v>
      </c>
      <c r="K437" s="237">
        <v>40155</v>
      </c>
      <c r="L437" s="144">
        <v>1.4231</v>
      </c>
    </row>
    <row r="438" spans="1:12">
      <c r="A438" s="237">
        <v>40169</v>
      </c>
      <c r="B438" s="144">
        <v>3.74</v>
      </c>
      <c r="F438" s="237">
        <v>40169</v>
      </c>
      <c r="G438" s="144">
        <v>4.6100000000000003</v>
      </c>
      <c r="K438" s="237">
        <v>40154</v>
      </c>
      <c r="L438" s="144">
        <v>1.4430000000000001</v>
      </c>
    </row>
    <row r="439" spans="1:12">
      <c r="A439" s="237">
        <v>40168</v>
      </c>
      <c r="B439" s="144">
        <v>3.68</v>
      </c>
      <c r="F439" s="237">
        <v>40168</v>
      </c>
      <c r="G439" s="144">
        <v>4.57</v>
      </c>
      <c r="K439" s="237">
        <v>40151</v>
      </c>
      <c r="L439" s="144">
        <v>1.4542999999999999</v>
      </c>
    </row>
    <row r="440" spans="1:12">
      <c r="A440" s="237">
        <v>40165</v>
      </c>
      <c r="B440" s="144">
        <v>3.55</v>
      </c>
      <c r="F440" s="237">
        <v>40165</v>
      </c>
      <c r="G440" s="144">
        <v>4.46</v>
      </c>
      <c r="K440" s="237">
        <v>40150</v>
      </c>
      <c r="L440" s="144">
        <v>1.3507</v>
      </c>
    </row>
    <row r="441" spans="1:12">
      <c r="A441" s="237">
        <v>40164</v>
      </c>
      <c r="B441" s="144">
        <v>3.49</v>
      </c>
      <c r="F441" s="237">
        <v>40164</v>
      </c>
      <c r="G441" s="144">
        <v>4.42</v>
      </c>
      <c r="K441" s="237">
        <v>40149</v>
      </c>
      <c r="L441" s="144">
        <v>1.2988999999999999</v>
      </c>
    </row>
    <row r="442" spans="1:12">
      <c r="A442" s="237">
        <v>40163</v>
      </c>
      <c r="B442" s="144">
        <v>3.6</v>
      </c>
      <c r="F442" s="237">
        <v>40163</v>
      </c>
      <c r="G442" s="144">
        <v>4.53</v>
      </c>
      <c r="K442" s="237">
        <v>40148</v>
      </c>
      <c r="L442" s="144">
        <v>1.2656000000000001</v>
      </c>
    </row>
    <row r="443" spans="1:12">
      <c r="A443" s="237">
        <v>40162</v>
      </c>
      <c r="B443" s="144">
        <v>3.6</v>
      </c>
      <c r="F443" s="237">
        <v>40162</v>
      </c>
      <c r="G443" s="144">
        <v>4.53</v>
      </c>
      <c r="K443" s="237">
        <v>40147</v>
      </c>
      <c r="L443" s="144">
        <v>1.2289000000000001</v>
      </c>
    </row>
    <row r="444" spans="1:12">
      <c r="A444" s="237">
        <v>40161</v>
      </c>
      <c r="B444" s="144">
        <v>3.55</v>
      </c>
      <c r="F444" s="237">
        <v>40161</v>
      </c>
      <c r="G444" s="144">
        <v>4.47</v>
      </c>
      <c r="K444" s="237">
        <v>40144</v>
      </c>
      <c r="L444" s="144">
        <v>1.2455000000000001</v>
      </c>
    </row>
    <row r="445" spans="1:12">
      <c r="A445" s="237">
        <v>40158</v>
      </c>
      <c r="B445" s="144">
        <v>3.54</v>
      </c>
      <c r="F445" s="237">
        <v>40158</v>
      </c>
      <c r="G445" s="144">
        <v>4.5</v>
      </c>
      <c r="K445" s="237">
        <v>40142</v>
      </c>
      <c r="L445" s="144">
        <v>1.2706</v>
      </c>
    </row>
    <row r="446" spans="1:12">
      <c r="A446" s="237">
        <v>40157</v>
      </c>
      <c r="B446" s="144">
        <v>3.48</v>
      </c>
      <c r="F446" s="237">
        <v>40157</v>
      </c>
      <c r="G446" s="144">
        <v>4.49</v>
      </c>
      <c r="K446" s="237">
        <v>40141</v>
      </c>
      <c r="L446" s="144">
        <v>1.3085</v>
      </c>
    </row>
    <row r="447" spans="1:12">
      <c r="A447" s="237">
        <v>40156</v>
      </c>
      <c r="B447" s="144">
        <v>3.42</v>
      </c>
      <c r="F447" s="237">
        <v>40156</v>
      </c>
      <c r="G447" s="144">
        <v>4.41</v>
      </c>
      <c r="K447" s="237">
        <v>40140</v>
      </c>
      <c r="L447" s="144">
        <v>1.3131999999999999</v>
      </c>
    </row>
    <row r="448" spans="1:12">
      <c r="A448" s="237">
        <v>40155</v>
      </c>
      <c r="B448" s="144">
        <v>3.39</v>
      </c>
      <c r="F448" s="237">
        <v>40155</v>
      </c>
      <c r="G448" s="144">
        <v>4.38</v>
      </c>
      <c r="K448" s="237">
        <v>40137</v>
      </c>
      <c r="L448" s="144">
        <v>1.3301000000000001</v>
      </c>
    </row>
    <row r="449" spans="1:12">
      <c r="A449" s="237">
        <v>40154</v>
      </c>
      <c r="B449" s="144">
        <v>3.45</v>
      </c>
      <c r="F449" s="237">
        <v>40154</v>
      </c>
      <c r="G449" s="144">
        <v>4.41</v>
      </c>
      <c r="K449" s="237">
        <v>40136</v>
      </c>
      <c r="L449" s="144">
        <v>1.3283</v>
      </c>
    </row>
    <row r="450" spans="1:12">
      <c r="A450" s="237">
        <v>40151</v>
      </c>
      <c r="B450" s="144">
        <v>3.48</v>
      </c>
      <c r="F450" s="237">
        <v>40151</v>
      </c>
      <c r="G450" s="144">
        <v>4.41</v>
      </c>
      <c r="K450" s="237">
        <v>40135</v>
      </c>
      <c r="L450" s="144">
        <v>1.3239000000000001</v>
      </c>
    </row>
    <row r="451" spans="1:12">
      <c r="A451" s="237">
        <v>40150</v>
      </c>
      <c r="B451" s="144">
        <v>3.38</v>
      </c>
      <c r="F451" s="237">
        <v>40150</v>
      </c>
      <c r="G451" s="144">
        <v>4.33</v>
      </c>
      <c r="K451" s="237">
        <v>40134</v>
      </c>
      <c r="L451" s="144">
        <v>1.3190999999999999</v>
      </c>
    </row>
    <row r="452" spans="1:12">
      <c r="A452" s="237">
        <v>40149</v>
      </c>
      <c r="B452" s="144">
        <v>3.32</v>
      </c>
      <c r="F452" s="237">
        <v>40149</v>
      </c>
      <c r="G452" s="144">
        <v>4.2699999999999996</v>
      </c>
      <c r="K452" s="237">
        <v>40133</v>
      </c>
      <c r="L452" s="144">
        <v>1.3328</v>
      </c>
    </row>
    <row r="453" spans="1:12">
      <c r="A453" s="237">
        <v>40148</v>
      </c>
      <c r="B453" s="144">
        <v>3.28</v>
      </c>
      <c r="F453" s="237">
        <v>40148</v>
      </c>
      <c r="G453" s="144">
        <v>4.28</v>
      </c>
      <c r="K453" s="237">
        <v>40130</v>
      </c>
      <c r="L453" s="144">
        <v>1.4326000000000001</v>
      </c>
    </row>
    <row r="454" spans="1:12">
      <c r="A454" s="237">
        <v>40147</v>
      </c>
      <c r="B454" s="144">
        <v>3.2</v>
      </c>
      <c r="F454" s="237">
        <v>40147</v>
      </c>
      <c r="G454" s="144">
        <v>4.1900000000000004</v>
      </c>
      <c r="K454" s="237">
        <v>40129</v>
      </c>
      <c r="L454" s="144">
        <v>1.4623999999999999</v>
      </c>
    </row>
    <row r="455" spans="1:12">
      <c r="A455" s="237">
        <v>40144</v>
      </c>
      <c r="B455" s="144">
        <v>3.23</v>
      </c>
      <c r="F455" s="237">
        <v>40144</v>
      </c>
      <c r="G455" s="144">
        <v>4.22</v>
      </c>
      <c r="K455" s="237">
        <v>40128</v>
      </c>
      <c r="L455" s="144">
        <v>1.4457</v>
      </c>
    </row>
    <row r="456" spans="1:12">
      <c r="A456" s="237">
        <v>40142</v>
      </c>
      <c r="B456" s="144">
        <v>3.28</v>
      </c>
      <c r="F456" s="237">
        <v>40142</v>
      </c>
      <c r="G456" s="144">
        <v>4.24</v>
      </c>
      <c r="K456" s="237">
        <v>40127</v>
      </c>
      <c r="L456" s="144">
        <v>1.4216</v>
      </c>
    </row>
    <row r="457" spans="1:12">
      <c r="A457" s="237">
        <v>40141</v>
      </c>
      <c r="B457" s="144">
        <v>3.32</v>
      </c>
      <c r="F457" s="237">
        <v>40141</v>
      </c>
      <c r="G457" s="144">
        <v>4.26</v>
      </c>
      <c r="K457" s="237">
        <v>40126</v>
      </c>
      <c r="L457" s="144">
        <v>1.5007999999999999</v>
      </c>
    </row>
    <row r="458" spans="1:12">
      <c r="A458" s="237">
        <v>40140</v>
      </c>
      <c r="B458" s="144">
        <v>3.36</v>
      </c>
      <c r="F458" s="237">
        <v>40140</v>
      </c>
      <c r="G458" s="144">
        <v>4.29</v>
      </c>
      <c r="K458" s="237">
        <v>40123</v>
      </c>
      <c r="L458" s="144">
        <v>1.534</v>
      </c>
    </row>
    <row r="459" spans="1:12">
      <c r="A459" s="237">
        <v>40137</v>
      </c>
      <c r="B459" s="144">
        <v>3.36</v>
      </c>
      <c r="F459" s="237">
        <v>40137</v>
      </c>
      <c r="G459" s="144">
        <v>4.3</v>
      </c>
      <c r="K459" s="237">
        <v>40122</v>
      </c>
      <c r="L459" s="144">
        <v>1.5885</v>
      </c>
    </row>
    <row r="460" spans="1:12">
      <c r="A460" s="237">
        <v>40136</v>
      </c>
      <c r="B460" s="144">
        <v>3.35</v>
      </c>
      <c r="F460" s="237">
        <v>40136</v>
      </c>
      <c r="G460" s="144">
        <v>4.29</v>
      </c>
      <c r="K460" s="237">
        <v>40121</v>
      </c>
      <c r="L460" s="144">
        <v>1.5653999999999999</v>
      </c>
    </row>
    <row r="461" spans="1:12">
      <c r="A461" s="237">
        <v>40135</v>
      </c>
      <c r="B461" s="144">
        <v>3.37</v>
      </c>
      <c r="F461" s="237">
        <v>40135</v>
      </c>
      <c r="G461" s="144">
        <v>4.3</v>
      </c>
      <c r="K461" s="237">
        <v>40120</v>
      </c>
      <c r="L461" s="144">
        <v>1.5301</v>
      </c>
    </row>
    <row r="462" spans="1:12">
      <c r="A462" s="237">
        <v>40134</v>
      </c>
      <c r="B462" s="144">
        <v>3.32</v>
      </c>
      <c r="F462" s="237">
        <v>40134</v>
      </c>
      <c r="G462" s="144">
        <v>4.25</v>
      </c>
      <c r="K462" s="237">
        <v>40119</v>
      </c>
      <c r="L462" s="144">
        <v>1.5256000000000001</v>
      </c>
    </row>
    <row r="463" spans="1:12">
      <c r="A463" s="237">
        <v>40133</v>
      </c>
      <c r="B463" s="144">
        <v>3.33</v>
      </c>
      <c r="F463" s="237">
        <v>40133</v>
      </c>
      <c r="G463" s="144">
        <v>4.26</v>
      </c>
      <c r="K463" s="237">
        <v>40116</v>
      </c>
      <c r="L463" s="144">
        <v>1.6194</v>
      </c>
    </row>
    <row r="464" spans="1:12">
      <c r="A464" s="237">
        <v>40130</v>
      </c>
      <c r="B464" s="144">
        <v>3.43</v>
      </c>
      <c r="F464" s="237">
        <v>40130</v>
      </c>
      <c r="G464" s="144">
        <v>4.3600000000000003</v>
      </c>
      <c r="K464" s="237">
        <v>40115</v>
      </c>
      <c r="L464" s="144">
        <v>1.5924</v>
      </c>
    </row>
    <row r="465" spans="1:12">
      <c r="A465" s="237">
        <v>40129</v>
      </c>
      <c r="B465" s="144">
        <v>3.45</v>
      </c>
      <c r="F465" s="237">
        <v>40129</v>
      </c>
      <c r="G465" s="144">
        <v>4.3899999999999997</v>
      </c>
      <c r="K465" s="237">
        <v>40114</v>
      </c>
      <c r="L465" s="144">
        <v>1.6140000000000001</v>
      </c>
    </row>
    <row r="466" spans="1:12">
      <c r="A466" s="237">
        <v>40128</v>
      </c>
      <c r="B466" s="144">
        <v>3.47</v>
      </c>
      <c r="F466" s="237">
        <v>40128</v>
      </c>
      <c r="G466" s="144">
        <v>4.41</v>
      </c>
      <c r="K466" s="237">
        <v>40113</v>
      </c>
      <c r="L466" s="144">
        <v>1.6900999999999999</v>
      </c>
    </row>
    <row r="467" spans="1:12">
      <c r="A467" s="237">
        <v>40127</v>
      </c>
      <c r="B467" s="144">
        <v>3.48</v>
      </c>
      <c r="F467" s="237">
        <v>40127</v>
      </c>
      <c r="G467" s="144">
        <v>4.41</v>
      </c>
      <c r="K467" s="237">
        <v>40112</v>
      </c>
      <c r="L467" s="144">
        <v>1.6272</v>
      </c>
    </row>
    <row r="468" spans="1:12">
      <c r="A468" s="237">
        <v>40126</v>
      </c>
      <c r="B468" s="144">
        <v>3.49</v>
      </c>
      <c r="F468" s="237">
        <v>40126</v>
      </c>
      <c r="G468" s="144">
        <v>4.4000000000000004</v>
      </c>
      <c r="K468" s="237">
        <v>40109</v>
      </c>
      <c r="L468" s="144">
        <v>1.6094999999999999</v>
      </c>
    </row>
    <row r="469" spans="1:12">
      <c r="A469" s="237">
        <v>40123</v>
      </c>
      <c r="B469" s="144">
        <v>3.5</v>
      </c>
      <c r="F469" s="237">
        <v>40123</v>
      </c>
      <c r="G469" s="144">
        <v>4.3899999999999997</v>
      </c>
      <c r="K469" s="237">
        <v>40108</v>
      </c>
      <c r="L469" s="144">
        <v>1.5475000000000001</v>
      </c>
    </row>
    <row r="470" spans="1:12">
      <c r="A470" s="237">
        <v>40122</v>
      </c>
      <c r="B470" s="144">
        <v>3.53</v>
      </c>
      <c r="F470" s="237">
        <v>40122</v>
      </c>
      <c r="G470" s="144">
        <v>4.41</v>
      </c>
      <c r="K470" s="237">
        <v>40107</v>
      </c>
      <c r="L470" s="144">
        <v>1.4796</v>
      </c>
    </row>
    <row r="471" spans="1:12">
      <c r="A471" s="237">
        <v>40121</v>
      </c>
      <c r="B471" s="144">
        <v>3.55</v>
      </c>
      <c r="F471" s="237">
        <v>40121</v>
      </c>
      <c r="G471" s="144">
        <v>4.43</v>
      </c>
      <c r="K471" s="237">
        <v>40106</v>
      </c>
      <c r="L471" s="144">
        <v>1.5087999999999999</v>
      </c>
    </row>
    <row r="472" spans="1:12">
      <c r="A472" s="237">
        <v>40120</v>
      </c>
      <c r="B472" s="144">
        <v>3.47</v>
      </c>
      <c r="F472" s="237">
        <v>40120</v>
      </c>
      <c r="G472" s="144">
        <v>4.34</v>
      </c>
      <c r="K472" s="237">
        <v>40105</v>
      </c>
      <c r="L472" s="144">
        <v>1.5774999999999999</v>
      </c>
    </row>
    <row r="473" spans="1:12">
      <c r="A473" s="237">
        <v>40119</v>
      </c>
      <c r="B473" s="144">
        <v>3.42</v>
      </c>
      <c r="F473" s="237">
        <v>40119</v>
      </c>
      <c r="G473" s="144">
        <v>4.2699999999999996</v>
      </c>
      <c r="K473" s="237">
        <v>40102</v>
      </c>
      <c r="L473" s="144">
        <v>1.6222000000000001</v>
      </c>
    </row>
    <row r="474" spans="1:12">
      <c r="A474" s="237">
        <v>40116</v>
      </c>
      <c r="B474" s="144">
        <v>3.39</v>
      </c>
      <c r="F474" s="237">
        <v>40116</v>
      </c>
      <c r="G474" s="144">
        <v>4.24</v>
      </c>
      <c r="K474" s="237">
        <v>40101</v>
      </c>
      <c r="L474" s="144">
        <v>1.6204000000000001</v>
      </c>
    </row>
    <row r="475" spans="1:12">
      <c r="A475" s="237">
        <v>40115</v>
      </c>
      <c r="B475" s="144">
        <v>3.5</v>
      </c>
      <c r="F475" s="237">
        <v>40115</v>
      </c>
      <c r="G475" s="144">
        <v>4.34</v>
      </c>
      <c r="K475" s="237">
        <v>40100</v>
      </c>
      <c r="L475" s="144">
        <v>1.5657000000000001</v>
      </c>
    </row>
    <row r="476" spans="1:12">
      <c r="A476" s="237">
        <v>40114</v>
      </c>
      <c r="B476" s="144">
        <v>3.41</v>
      </c>
      <c r="F476" s="237">
        <v>40114</v>
      </c>
      <c r="G476" s="144">
        <v>4.24</v>
      </c>
      <c r="K476" s="237">
        <v>40099</v>
      </c>
      <c r="L476" s="144">
        <v>1.6656</v>
      </c>
    </row>
    <row r="477" spans="1:12">
      <c r="A477" s="237">
        <v>40113</v>
      </c>
      <c r="B477" s="144">
        <v>3.46</v>
      </c>
      <c r="F477" s="237">
        <v>40113</v>
      </c>
      <c r="G477" s="144">
        <v>4.29</v>
      </c>
      <c r="K477" s="237">
        <v>40098</v>
      </c>
      <c r="L477" s="144">
        <v>1.6028</v>
      </c>
    </row>
    <row r="478" spans="1:12">
      <c r="A478" s="237">
        <v>40112</v>
      </c>
      <c r="B478" s="144">
        <v>3.55</v>
      </c>
      <c r="F478" s="237">
        <v>40112</v>
      </c>
      <c r="G478" s="144">
        <v>4.37</v>
      </c>
      <c r="K478" s="237">
        <v>40095</v>
      </c>
      <c r="L478" s="144">
        <v>1.5639000000000001</v>
      </c>
    </row>
    <row r="479" spans="1:12">
      <c r="A479" s="237">
        <v>40109</v>
      </c>
      <c r="B479" s="144">
        <v>3.47</v>
      </c>
      <c r="F479" s="237">
        <v>40109</v>
      </c>
      <c r="G479" s="144">
        <v>4.29</v>
      </c>
      <c r="K479" s="237">
        <v>40094</v>
      </c>
      <c r="L479" s="144">
        <v>1.6244000000000001</v>
      </c>
    </row>
    <row r="480" spans="1:12">
      <c r="A480" s="237">
        <v>40108</v>
      </c>
      <c r="B480" s="144">
        <v>3.42</v>
      </c>
      <c r="F480" s="237">
        <v>40108</v>
      </c>
      <c r="G480" s="144">
        <v>4.25</v>
      </c>
      <c r="K480" s="237">
        <v>40093</v>
      </c>
      <c r="L480" s="144">
        <v>1.6308</v>
      </c>
    </row>
    <row r="481" spans="1:12">
      <c r="A481" s="237">
        <v>40107</v>
      </c>
      <c r="B481" s="144">
        <v>3.41</v>
      </c>
      <c r="F481" s="237">
        <v>40107</v>
      </c>
      <c r="G481" s="144">
        <v>4.2300000000000004</v>
      </c>
      <c r="K481" s="237">
        <v>40092</v>
      </c>
      <c r="L481" s="144">
        <v>1.6384000000000001</v>
      </c>
    </row>
    <row r="482" spans="1:12">
      <c r="A482" s="237">
        <v>40106</v>
      </c>
      <c r="B482" s="144">
        <v>3.34</v>
      </c>
      <c r="F482" s="237">
        <v>40106</v>
      </c>
      <c r="G482" s="144">
        <v>4.16</v>
      </c>
      <c r="K482" s="237">
        <v>40091</v>
      </c>
      <c r="L482" s="144">
        <v>1.5964</v>
      </c>
    </row>
    <row r="483" spans="1:12">
      <c r="A483" s="237">
        <v>40105</v>
      </c>
      <c r="B483" s="144">
        <v>3.39</v>
      </c>
      <c r="F483" s="237">
        <v>40105</v>
      </c>
      <c r="G483" s="144">
        <v>4.22</v>
      </c>
      <c r="K483" s="237">
        <v>40088</v>
      </c>
      <c r="L483" s="144">
        <v>1.645</v>
      </c>
    </row>
    <row r="484" spans="1:12">
      <c r="A484" s="237">
        <v>40102</v>
      </c>
      <c r="B484" s="144">
        <v>3.42</v>
      </c>
      <c r="F484" s="237">
        <v>40102</v>
      </c>
      <c r="G484" s="144">
        <v>4.25</v>
      </c>
      <c r="K484" s="237">
        <v>40087</v>
      </c>
      <c r="L484" s="144">
        <v>1.6737</v>
      </c>
    </row>
    <row r="485" spans="1:12">
      <c r="A485" s="237">
        <v>40101</v>
      </c>
      <c r="B485" s="144">
        <v>3.47</v>
      </c>
      <c r="F485" s="237">
        <v>40101</v>
      </c>
      <c r="G485" s="144">
        <v>4.3099999999999996</v>
      </c>
      <c r="K485" s="237">
        <v>40086</v>
      </c>
      <c r="L485" s="144">
        <v>1.6809000000000001</v>
      </c>
    </row>
    <row r="486" spans="1:12">
      <c r="A486" s="237">
        <v>40100</v>
      </c>
      <c r="B486" s="144">
        <v>3.42</v>
      </c>
      <c r="F486" s="237">
        <v>40100</v>
      </c>
      <c r="G486" s="144">
        <v>4.28</v>
      </c>
      <c r="K486" s="237">
        <v>40085</v>
      </c>
      <c r="L486" s="144">
        <v>1.7098</v>
      </c>
    </row>
    <row r="487" spans="1:12">
      <c r="A487" s="237">
        <v>40099</v>
      </c>
      <c r="B487" s="144">
        <v>3.31</v>
      </c>
      <c r="F487" s="237">
        <v>40099</v>
      </c>
      <c r="G487" s="144">
        <v>4.1500000000000004</v>
      </c>
      <c r="K487" s="237">
        <v>40084</v>
      </c>
      <c r="L487" s="144">
        <v>1.7454000000000001</v>
      </c>
    </row>
    <row r="488" spans="1:12">
      <c r="A488" s="237">
        <v>40098</v>
      </c>
      <c r="B488" s="144">
        <v>3.38</v>
      </c>
      <c r="F488" s="237">
        <v>40098</v>
      </c>
      <c r="G488" s="144">
        <v>4.2300000000000004</v>
      </c>
      <c r="K488" s="237">
        <v>40081</v>
      </c>
      <c r="L488" s="144">
        <v>1.7452000000000001</v>
      </c>
    </row>
    <row r="489" spans="1:12">
      <c r="A489" s="237">
        <v>40095</v>
      </c>
      <c r="B489" s="144">
        <v>3.38</v>
      </c>
      <c r="F489" s="237">
        <v>40095</v>
      </c>
      <c r="G489" s="144">
        <v>4.2300000000000004</v>
      </c>
      <c r="K489" s="237">
        <v>40080</v>
      </c>
      <c r="L489" s="144">
        <v>1.7719</v>
      </c>
    </row>
    <row r="490" spans="1:12">
      <c r="A490" s="237">
        <v>40094</v>
      </c>
      <c r="B490" s="144">
        <v>3.26</v>
      </c>
      <c r="F490" s="237">
        <v>40094</v>
      </c>
      <c r="G490" s="144">
        <v>4.09</v>
      </c>
      <c r="K490" s="237">
        <v>40079</v>
      </c>
      <c r="L490" s="144">
        <v>1.8107</v>
      </c>
    </row>
    <row r="491" spans="1:12">
      <c r="A491" s="237">
        <v>40093</v>
      </c>
      <c r="B491" s="144">
        <v>3.17</v>
      </c>
      <c r="F491" s="237">
        <v>40093</v>
      </c>
      <c r="G491" s="144">
        <v>3.99</v>
      </c>
      <c r="K491" s="237">
        <v>40078</v>
      </c>
      <c r="L491" s="144">
        <v>1.7844</v>
      </c>
    </row>
    <row r="492" spans="1:12">
      <c r="A492" s="237">
        <v>40092</v>
      </c>
      <c r="B492" s="144">
        <v>3.25</v>
      </c>
      <c r="F492" s="237">
        <v>40092</v>
      </c>
      <c r="G492" s="144">
        <v>4.0599999999999996</v>
      </c>
      <c r="K492" s="237">
        <v>40077</v>
      </c>
      <c r="L492" s="144">
        <v>1.7181</v>
      </c>
    </row>
    <row r="493" spans="1:12">
      <c r="A493" s="237">
        <v>40091</v>
      </c>
      <c r="B493" s="144">
        <v>3.22</v>
      </c>
      <c r="F493" s="237">
        <v>40091</v>
      </c>
      <c r="G493" s="144">
        <v>4.0199999999999996</v>
      </c>
      <c r="K493" s="237">
        <v>40074</v>
      </c>
      <c r="L493" s="144">
        <v>1.7119</v>
      </c>
    </row>
    <row r="494" spans="1:12">
      <c r="A494" s="237">
        <v>40088</v>
      </c>
      <c r="B494" s="144">
        <v>3.22</v>
      </c>
      <c r="F494" s="237">
        <v>40088</v>
      </c>
      <c r="G494" s="144">
        <v>4.01</v>
      </c>
      <c r="K494" s="237">
        <v>40073</v>
      </c>
      <c r="L494" s="144">
        <v>1.744</v>
      </c>
    </row>
    <row r="495" spans="1:12">
      <c r="A495" s="237">
        <v>40087</v>
      </c>
      <c r="B495" s="144">
        <v>3.19</v>
      </c>
      <c r="F495" s="237">
        <v>40087</v>
      </c>
      <c r="G495" s="144">
        <v>3.96</v>
      </c>
      <c r="K495" s="237">
        <v>40072</v>
      </c>
      <c r="L495" s="144">
        <v>1.7430000000000001</v>
      </c>
    </row>
    <row r="496" spans="1:12">
      <c r="A496" s="237">
        <v>40086</v>
      </c>
      <c r="B496" s="144">
        <v>3.31</v>
      </c>
      <c r="F496" s="237">
        <v>40086</v>
      </c>
      <c r="G496" s="144">
        <v>4.05</v>
      </c>
      <c r="K496" s="237">
        <v>40071</v>
      </c>
      <c r="L496" s="144">
        <v>1.7190000000000001</v>
      </c>
    </row>
    <row r="497" spans="1:12">
      <c r="A497" s="237">
        <v>40085</v>
      </c>
      <c r="B497" s="144">
        <v>3.29</v>
      </c>
      <c r="F497" s="237">
        <v>40085</v>
      </c>
      <c r="G497" s="144">
        <v>4.0199999999999996</v>
      </c>
      <c r="K497" s="237">
        <v>40070</v>
      </c>
      <c r="L497" s="144">
        <v>1.7121999999999999</v>
      </c>
    </row>
    <row r="498" spans="1:12">
      <c r="A498" s="237">
        <v>40084</v>
      </c>
      <c r="B498" s="144">
        <v>3.3</v>
      </c>
      <c r="F498" s="237">
        <v>40084</v>
      </c>
      <c r="G498" s="144">
        <v>4.05</v>
      </c>
      <c r="K498" s="237">
        <v>40067</v>
      </c>
      <c r="L498" s="144">
        <v>1.7962</v>
      </c>
    </row>
    <row r="499" spans="1:12">
      <c r="A499" s="237">
        <v>40081</v>
      </c>
      <c r="B499" s="144">
        <v>3.33</v>
      </c>
      <c r="F499" s="237">
        <v>40081</v>
      </c>
      <c r="G499" s="144">
        <v>4.09</v>
      </c>
      <c r="K499" s="237">
        <v>40066</v>
      </c>
      <c r="L499" s="144">
        <v>1.8021</v>
      </c>
    </row>
    <row r="500" spans="1:12">
      <c r="A500" s="237">
        <v>40080</v>
      </c>
      <c r="B500" s="144">
        <v>3.38</v>
      </c>
      <c r="F500" s="237">
        <v>40080</v>
      </c>
      <c r="G500" s="144">
        <v>4.17</v>
      </c>
      <c r="K500" s="237">
        <v>40065</v>
      </c>
      <c r="L500" s="144">
        <v>1.8221000000000001</v>
      </c>
    </row>
    <row r="501" spans="1:12">
      <c r="A501" s="237">
        <v>40079</v>
      </c>
      <c r="B501" s="144">
        <v>3.42</v>
      </c>
      <c r="F501" s="237">
        <v>40079</v>
      </c>
      <c r="G501" s="144">
        <v>4.2</v>
      </c>
      <c r="K501" s="237">
        <v>40064</v>
      </c>
      <c r="L501" s="144">
        <v>1.8126</v>
      </c>
    </row>
    <row r="502" spans="1:12">
      <c r="A502" s="237">
        <v>40078</v>
      </c>
      <c r="B502" s="144">
        <v>3.46</v>
      </c>
      <c r="F502" s="237">
        <v>40078</v>
      </c>
      <c r="G502" s="144">
        <v>4.21</v>
      </c>
      <c r="K502" s="237">
        <v>40060</v>
      </c>
      <c r="L502" s="144">
        <v>1.8222</v>
      </c>
    </row>
    <row r="503" spans="1:12">
      <c r="A503" s="237">
        <v>40077</v>
      </c>
      <c r="B503" s="144">
        <v>3.49</v>
      </c>
      <c r="F503" s="237">
        <v>40077</v>
      </c>
      <c r="G503" s="144">
        <v>4.24</v>
      </c>
      <c r="K503" s="237">
        <v>40059</v>
      </c>
      <c r="L503" s="144">
        <v>1.8581000000000001</v>
      </c>
    </row>
    <row r="504" spans="1:12">
      <c r="A504" s="237">
        <v>40074</v>
      </c>
      <c r="B504" s="144">
        <v>3.47</v>
      </c>
      <c r="F504" s="237">
        <v>40074</v>
      </c>
      <c r="G504" s="144">
        <v>4.2300000000000004</v>
      </c>
      <c r="K504" s="237">
        <v>40058</v>
      </c>
      <c r="L504" s="144">
        <v>1.8824000000000001</v>
      </c>
    </row>
    <row r="505" spans="1:12">
      <c r="A505" s="237">
        <v>40073</v>
      </c>
      <c r="B505" s="144">
        <v>3.4</v>
      </c>
      <c r="F505" s="237">
        <v>40073</v>
      </c>
      <c r="G505" s="144">
        <v>4.18</v>
      </c>
      <c r="K505" s="237">
        <v>40057</v>
      </c>
      <c r="L505" s="144">
        <v>1.8826000000000001</v>
      </c>
    </row>
    <row r="506" spans="1:12">
      <c r="A506" s="237">
        <v>40072</v>
      </c>
      <c r="B506" s="144">
        <v>3.47</v>
      </c>
      <c r="F506" s="237">
        <v>40072</v>
      </c>
      <c r="G506" s="144">
        <v>4.2699999999999996</v>
      </c>
      <c r="K506" s="237">
        <v>40056</v>
      </c>
      <c r="L506" s="144">
        <v>1.8661000000000001</v>
      </c>
    </row>
    <row r="507" spans="1:12">
      <c r="A507" s="237">
        <v>40071</v>
      </c>
      <c r="B507" s="144">
        <v>3.45</v>
      </c>
      <c r="F507" s="237">
        <v>40071</v>
      </c>
      <c r="G507" s="144">
        <v>4.26</v>
      </c>
      <c r="K507" s="237">
        <v>40053</v>
      </c>
      <c r="L507" s="144">
        <v>1.8331</v>
      </c>
    </row>
    <row r="508" spans="1:12">
      <c r="A508" s="237">
        <v>40070</v>
      </c>
      <c r="B508" s="144">
        <v>3.41</v>
      </c>
      <c r="F508" s="237">
        <v>40070</v>
      </c>
      <c r="G508" s="144">
        <v>4.22</v>
      </c>
      <c r="K508" s="237">
        <v>40052</v>
      </c>
      <c r="L508" s="144">
        <v>1.8423</v>
      </c>
    </row>
    <row r="509" spans="1:12">
      <c r="A509" s="237">
        <v>40067</v>
      </c>
      <c r="B509" s="144">
        <v>3.34</v>
      </c>
      <c r="F509" s="237">
        <v>40067</v>
      </c>
      <c r="G509" s="144">
        <v>4.18</v>
      </c>
      <c r="K509" s="237">
        <v>40051</v>
      </c>
      <c r="L509" s="144">
        <v>1.8149</v>
      </c>
    </row>
    <row r="510" spans="1:12">
      <c r="A510" s="237">
        <v>40066</v>
      </c>
      <c r="B510" s="144">
        <v>3.34</v>
      </c>
      <c r="F510" s="237">
        <v>40066</v>
      </c>
      <c r="G510" s="144">
        <v>4.18</v>
      </c>
      <c r="K510" s="237">
        <v>40050</v>
      </c>
      <c r="L510" s="144">
        <v>1.8241000000000001</v>
      </c>
    </row>
    <row r="511" spans="1:12">
      <c r="A511" s="237">
        <v>40065</v>
      </c>
      <c r="B511" s="144">
        <v>3.48</v>
      </c>
      <c r="F511" s="237">
        <v>40065</v>
      </c>
      <c r="G511" s="144">
        <v>4.34</v>
      </c>
      <c r="K511" s="237">
        <v>40049</v>
      </c>
      <c r="L511" s="144">
        <v>1.7664</v>
      </c>
    </row>
    <row r="512" spans="1:12">
      <c r="A512" s="237">
        <v>40064</v>
      </c>
      <c r="B512" s="144">
        <v>3.47</v>
      </c>
      <c r="F512" s="237">
        <v>40064</v>
      </c>
      <c r="G512" s="144">
        <v>4.3099999999999996</v>
      </c>
      <c r="K512" s="237">
        <v>40046</v>
      </c>
      <c r="L512" s="144">
        <v>1.8369</v>
      </c>
    </row>
    <row r="513" spans="1:12">
      <c r="A513" s="237">
        <v>40060</v>
      </c>
      <c r="B513" s="144">
        <v>3.44</v>
      </c>
      <c r="F513" s="237">
        <v>40060</v>
      </c>
      <c r="G513" s="144">
        <v>4.2699999999999996</v>
      </c>
      <c r="K513" s="237">
        <v>40045</v>
      </c>
      <c r="L513" s="144">
        <v>1.9024000000000001</v>
      </c>
    </row>
    <row r="514" spans="1:12">
      <c r="A514" s="237">
        <v>40059</v>
      </c>
      <c r="B514" s="144">
        <v>3.33</v>
      </c>
      <c r="F514" s="237">
        <v>40059</v>
      </c>
      <c r="G514" s="144">
        <v>4.1500000000000004</v>
      </c>
      <c r="K514" s="237">
        <v>40044</v>
      </c>
      <c r="L514" s="144">
        <v>1.9245000000000001</v>
      </c>
    </row>
    <row r="515" spans="1:12">
      <c r="A515" s="237">
        <v>40058</v>
      </c>
      <c r="B515" s="144">
        <v>3.3</v>
      </c>
      <c r="F515" s="237">
        <v>40058</v>
      </c>
      <c r="G515" s="144">
        <v>4.0999999999999996</v>
      </c>
      <c r="K515" s="237">
        <v>40043</v>
      </c>
      <c r="L515" s="144">
        <v>1.9744999999999999</v>
      </c>
    </row>
    <row r="516" spans="1:12">
      <c r="A516" s="237">
        <v>40057</v>
      </c>
      <c r="B516" s="144">
        <v>3.38</v>
      </c>
      <c r="F516" s="237">
        <v>40057</v>
      </c>
      <c r="G516" s="144">
        <v>4.2</v>
      </c>
      <c r="K516" s="237">
        <v>40042</v>
      </c>
      <c r="L516" s="144">
        <v>1.9258</v>
      </c>
    </row>
    <row r="517" spans="1:12">
      <c r="A517" s="237">
        <v>40056</v>
      </c>
      <c r="B517" s="144">
        <v>3.4</v>
      </c>
      <c r="F517" s="237">
        <v>40056</v>
      </c>
      <c r="G517" s="144">
        <v>4.18</v>
      </c>
      <c r="K517" s="237">
        <v>40039</v>
      </c>
      <c r="L517" s="144">
        <v>1.9777</v>
      </c>
    </row>
    <row r="518" spans="1:12">
      <c r="A518" s="237">
        <v>40053</v>
      </c>
      <c r="B518" s="144">
        <v>3.45</v>
      </c>
      <c r="F518" s="237">
        <v>40053</v>
      </c>
      <c r="G518" s="144">
        <v>4.21</v>
      </c>
      <c r="K518" s="237">
        <v>40038</v>
      </c>
      <c r="L518" s="144">
        <v>1.9434</v>
      </c>
    </row>
    <row r="519" spans="1:12">
      <c r="A519" s="237">
        <v>40052</v>
      </c>
      <c r="B519" s="144">
        <v>3.46</v>
      </c>
      <c r="F519" s="237">
        <v>40052</v>
      </c>
      <c r="G519" s="144">
        <v>4.2300000000000004</v>
      </c>
      <c r="K519" s="237">
        <v>40037</v>
      </c>
      <c r="L519" s="144">
        <v>1.9851000000000001</v>
      </c>
    </row>
    <row r="520" spans="1:12">
      <c r="A520" s="237">
        <v>40051</v>
      </c>
      <c r="B520" s="144">
        <v>3.44</v>
      </c>
      <c r="F520" s="237">
        <v>40051</v>
      </c>
      <c r="G520" s="144">
        <v>4.2</v>
      </c>
      <c r="K520" s="237">
        <v>40036</v>
      </c>
      <c r="L520" s="144">
        <v>2.0247000000000002</v>
      </c>
    </row>
    <row r="521" spans="1:12">
      <c r="A521" s="237">
        <v>40050</v>
      </c>
      <c r="B521" s="144">
        <v>3.45</v>
      </c>
      <c r="F521" s="237">
        <v>40050</v>
      </c>
      <c r="G521" s="144">
        <v>4.2300000000000004</v>
      </c>
      <c r="K521" s="237">
        <v>40035</v>
      </c>
      <c r="L521" s="144">
        <v>2.0284</v>
      </c>
    </row>
    <row r="522" spans="1:12">
      <c r="A522" s="237">
        <v>40049</v>
      </c>
      <c r="B522" s="144">
        <v>3.49</v>
      </c>
      <c r="F522" s="237">
        <v>40049</v>
      </c>
      <c r="G522" s="144">
        <v>4.29</v>
      </c>
      <c r="K522" s="237">
        <v>40032</v>
      </c>
      <c r="L522" s="144">
        <v>2.0099</v>
      </c>
    </row>
    <row r="523" spans="1:12">
      <c r="A523" s="237">
        <v>40046</v>
      </c>
      <c r="B523" s="144">
        <v>3.56</v>
      </c>
      <c r="F523" s="237">
        <v>40046</v>
      </c>
      <c r="G523" s="144">
        <v>4.3600000000000003</v>
      </c>
      <c r="K523" s="237">
        <v>40031</v>
      </c>
      <c r="L523" s="144">
        <v>1.9946999999999999</v>
      </c>
    </row>
    <row r="524" spans="1:12">
      <c r="A524" s="237">
        <v>40045</v>
      </c>
      <c r="B524" s="144">
        <v>3.43</v>
      </c>
      <c r="F524" s="237">
        <v>40045</v>
      </c>
      <c r="G524" s="144">
        <v>4.24</v>
      </c>
      <c r="K524" s="237">
        <v>40030</v>
      </c>
      <c r="L524" s="144">
        <v>1.9661</v>
      </c>
    </row>
    <row r="525" spans="1:12">
      <c r="A525" s="237">
        <v>40044</v>
      </c>
      <c r="B525" s="144">
        <v>3.46</v>
      </c>
      <c r="F525" s="237">
        <v>40044</v>
      </c>
      <c r="G525" s="144">
        <v>4.29</v>
      </c>
      <c r="K525" s="237">
        <v>40029</v>
      </c>
      <c r="L525" s="144">
        <v>1.8531</v>
      </c>
    </row>
    <row r="526" spans="1:12">
      <c r="A526" s="237">
        <v>40043</v>
      </c>
      <c r="B526" s="144">
        <v>3.53</v>
      </c>
      <c r="F526" s="237">
        <v>40043</v>
      </c>
      <c r="G526" s="144">
        <v>4.3600000000000003</v>
      </c>
      <c r="K526" s="237">
        <v>40028</v>
      </c>
      <c r="L526" s="144">
        <v>1.9562999999999999</v>
      </c>
    </row>
    <row r="527" spans="1:12">
      <c r="A527" s="237">
        <v>40042</v>
      </c>
      <c r="B527" s="144">
        <v>3.49</v>
      </c>
      <c r="F527" s="237">
        <v>40042</v>
      </c>
      <c r="G527" s="144">
        <v>4.3499999999999996</v>
      </c>
      <c r="K527" s="237">
        <v>40025</v>
      </c>
      <c r="L527" s="144">
        <v>2.0285000000000002</v>
      </c>
    </row>
    <row r="528" spans="1:12">
      <c r="A528" s="237">
        <v>40039</v>
      </c>
      <c r="B528" s="144">
        <v>3.56</v>
      </c>
      <c r="F528" s="237">
        <v>40039</v>
      </c>
      <c r="G528" s="144">
        <v>4.41</v>
      </c>
      <c r="K528" s="237">
        <v>40024</v>
      </c>
      <c r="L528" s="144">
        <v>2.0196999999999998</v>
      </c>
    </row>
    <row r="529" spans="1:12">
      <c r="A529" s="237">
        <v>40038</v>
      </c>
      <c r="B529" s="144">
        <v>3.59</v>
      </c>
      <c r="F529" s="237">
        <v>40038</v>
      </c>
      <c r="G529" s="144">
        <v>4.42</v>
      </c>
      <c r="K529" s="237">
        <v>40023</v>
      </c>
      <c r="L529" s="144">
        <v>2.0223</v>
      </c>
    </row>
    <row r="530" spans="1:12">
      <c r="A530" s="237">
        <v>40037</v>
      </c>
      <c r="B530" s="144">
        <v>3.7</v>
      </c>
      <c r="F530" s="237">
        <v>40037</v>
      </c>
      <c r="G530" s="144">
        <v>4.5199999999999996</v>
      </c>
      <c r="K530" s="237">
        <v>40022</v>
      </c>
      <c r="L530" s="144">
        <v>1.9903999999999999</v>
      </c>
    </row>
    <row r="531" spans="1:12">
      <c r="A531" s="237">
        <v>40036</v>
      </c>
      <c r="B531" s="144">
        <v>3.69</v>
      </c>
      <c r="F531" s="237">
        <v>40036</v>
      </c>
      <c r="G531" s="144">
        <v>4.45</v>
      </c>
      <c r="K531" s="237">
        <v>40021</v>
      </c>
      <c r="L531" s="144">
        <v>1.9877</v>
      </c>
    </row>
    <row r="532" spans="1:12">
      <c r="A532" s="237">
        <v>40035</v>
      </c>
      <c r="B532" s="144">
        <v>3.77</v>
      </c>
      <c r="F532" s="237">
        <v>40035</v>
      </c>
      <c r="G532" s="144">
        <v>4.53</v>
      </c>
      <c r="K532" s="237">
        <v>40018</v>
      </c>
      <c r="L532" s="144">
        <v>1.9275</v>
      </c>
    </row>
    <row r="533" spans="1:12">
      <c r="A533" s="237">
        <v>40032</v>
      </c>
      <c r="B533" s="144">
        <v>3.85</v>
      </c>
      <c r="F533" s="237">
        <v>40032</v>
      </c>
      <c r="G533" s="144">
        <v>4.5999999999999996</v>
      </c>
      <c r="K533" s="237">
        <v>40017</v>
      </c>
      <c r="L533" s="144">
        <v>1.8875999999999999</v>
      </c>
    </row>
    <row r="534" spans="1:12">
      <c r="A534" s="237">
        <v>40031</v>
      </c>
      <c r="B534" s="144">
        <v>3.75</v>
      </c>
      <c r="F534" s="237">
        <v>40031</v>
      </c>
      <c r="G534" s="144">
        <v>4.5199999999999996</v>
      </c>
      <c r="K534" s="237">
        <v>40016</v>
      </c>
      <c r="L534" s="144">
        <v>1.9189000000000001</v>
      </c>
    </row>
    <row r="535" spans="1:12">
      <c r="A535" s="237">
        <v>40030</v>
      </c>
      <c r="B535" s="144">
        <v>3.76</v>
      </c>
      <c r="F535" s="237">
        <v>40030</v>
      </c>
      <c r="G535" s="144">
        <v>4.5599999999999996</v>
      </c>
      <c r="K535" s="237">
        <v>40015</v>
      </c>
      <c r="L535" s="144">
        <v>1.9903999999999999</v>
      </c>
    </row>
    <row r="536" spans="1:12">
      <c r="A536" s="237">
        <v>40029</v>
      </c>
      <c r="B536" s="144">
        <v>3.68</v>
      </c>
      <c r="F536" s="237">
        <v>40029</v>
      </c>
      <c r="G536" s="144">
        <v>4.46</v>
      </c>
      <c r="K536" s="237">
        <v>40014</v>
      </c>
      <c r="L536" s="144">
        <v>1.9818</v>
      </c>
    </row>
    <row r="537" spans="1:12">
      <c r="A537" s="237">
        <v>40028</v>
      </c>
      <c r="B537" s="144">
        <v>3.64</v>
      </c>
      <c r="F537" s="237">
        <v>40028</v>
      </c>
      <c r="G537" s="144">
        <v>4.42</v>
      </c>
      <c r="K537" s="237">
        <v>40011</v>
      </c>
      <c r="L537" s="144">
        <v>2.0350999999999999</v>
      </c>
    </row>
    <row r="538" spans="1:12">
      <c r="A538" s="237">
        <v>40025</v>
      </c>
      <c r="B538" s="144">
        <v>3.5</v>
      </c>
      <c r="F538" s="237">
        <v>40025</v>
      </c>
      <c r="G538" s="144">
        <v>4.3099999999999996</v>
      </c>
      <c r="K538" s="237">
        <v>40010</v>
      </c>
      <c r="L538" s="144">
        <v>2.0013000000000001</v>
      </c>
    </row>
    <row r="539" spans="1:12">
      <c r="A539" s="237">
        <v>40024</v>
      </c>
      <c r="B539" s="144">
        <v>3.64</v>
      </c>
      <c r="F539" s="237">
        <v>40024</v>
      </c>
      <c r="G539" s="144">
        <v>4.45</v>
      </c>
      <c r="K539" s="237">
        <v>40009</v>
      </c>
      <c r="L539" s="144">
        <v>1.9946999999999999</v>
      </c>
    </row>
    <row r="540" spans="1:12">
      <c r="A540" s="237">
        <v>40023</v>
      </c>
      <c r="B540" s="144">
        <v>3.66</v>
      </c>
      <c r="F540" s="237">
        <v>40023</v>
      </c>
      <c r="G540" s="144">
        <v>4.5</v>
      </c>
      <c r="K540" s="237">
        <v>40008</v>
      </c>
      <c r="L540" s="144">
        <v>1.9579</v>
      </c>
    </row>
    <row r="541" spans="1:12">
      <c r="A541" s="237">
        <v>40022</v>
      </c>
      <c r="B541" s="144">
        <v>3.69</v>
      </c>
      <c r="F541" s="237">
        <v>40022</v>
      </c>
      <c r="G541" s="144">
        <v>4.5599999999999996</v>
      </c>
      <c r="K541" s="237">
        <v>40007</v>
      </c>
      <c r="L541" s="144">
        <v>2.0266999999999999</v>
      </c>
    </row>
    <row r="542" spans="1:12">
      <c r="A542" s="237">
        <v>40021</v>
      </c>
      <c r="B542" s="144">
        <v>3.71</v>
      </c>
      <c r="F542" s="237">
        <v>40021</v>
      </c>
      <c r="G542" s="144">
        <v>4.6100000000000003</v>
      </c>
      <c r="K542" s="237">
        <v>40004</v>
      </c>
      <c r="L542" s="144">
        <v>1.9266000000000001</v>
      </c>
    </row>
    <row r="543" spans="1:12">
      <c r="A543" s="237">
        <v>40018</v>
      </c>
      <c r="B543" s="144">
        <v>3.67</v>
      </c>
      <c r="F543" s="237">
        <v>40018</v>
      </c>
      <c r="G543" s="144">
        <v>4.55</v>
      </c>
      <c r="K543" s="237">
        <v>40003</v>
      </c>
      <c r="L543" s="144">
        <v>2.0415999999999999</v>
      </c>
    </row>
    <row r="544" spans="1:12">
      <c r="A544" s="237">
        <v>40017</v>
      </c>
      <c r="B544" s="144">
        <v>3.71</v>
      </c>
      <c r="F544" s="237">
        <v>40017</v>
      </c>
      <c r="G544" s="144">
        <v>4.5999999999999996</v>
      </c>
      <c r="K544" s="237">
        <v>40002</v>
      </c>
      <c r="L544" s="144">
        <v>2.0695000000000001</v>
      </c>
    </row>
    <row r="545" spans="1:12">
      <c r="A545" s="237">
        <v>40016</v>
      </c>
      <c r="B545" s="144">
        <v>3.55</v>
      </c>
      <c r="F545" s="237">
        <v>40016</v>
      </c>
      <c r="G545" s="144">
        <v>4.47</v>
      </c>
      <c r="K545" s="237">
        <v>40001</v>
      </c>
      <c r="L545" s="144">
        <v>2.0211999999999999</v>
      </c>
    </row>
    <row r="546" spans="1:12">
      <c r="A546" s="237">
        <v>40015</v>
      </c>
      <c r="B546" s="144">
        <v>3.48</v>
      </c>
      <c r="F546" s="237">
        <v>40015</v>
      </c>
      <c r="G546" s="144">
        <v>4.37</v>
      </c>
      <c r="K546" s="237">
        <v>40000</v>
      </c>
      <c r="L546" s="144">
        <v>1.9850000000000001</v>
      </c>
    </row>
    <row r="547" spans="1:12">
      <c r="A547" s="237">
        <v>40014</v>
      </c>
      <c r="B547" s="144">
        <v>3.59</v>
      </c>
      <c r="F547" s="237">
        <v>40014</v>
      </c>
      <c r="G547" s="144">
        <v>4.47</v>
      </c>
      <c r="K547" s="237">
        <v>39996</v>
      </c>
      <c r="L547" s="144">
        <v>1.9301999999999999</v>
      </c>
    </row>
    <row r="548" spans="1:12">
      <c r="A548" s="237">
        <v>40011</v>
      </c>
      <c r="B548" s="144">
        <v>3.65</v>
      </c>
      <c r="F548" s="237">
        <v>40011</v>
      </c>
      <c r="G548" s="144">
        <v>4.53</v>
      </c>
      <c r="K548" s="237">
        <v>39995</v>
      </c>
      <c r="L548" s="144">
        <v>2.0156999999999998</v>
      </c>
    </row>
    <row r="549" spans="1:12">
      <c r="A549" s="237">
        <v>40010</v>
      </c>
      <c r="B549" s="144">
        <v>3.56</v>
      </c>
      <c r="F549" s="237">
        <v>40010</v>
      </c>
      <c r="G549" s="144">
        <v>4.45</v>
      </c>
      <c r="K549" s="237">
        <v>39994</v>
      </c>
      <c r="L549" s="144">
        <v>2.0354999999999999</v>
      </c>
    </row>
    <row r="550" spans="1:12">
      <c r="A550" s="237">
        <v>40009</v>
      </c>
      <c r="B550" s="144">
        <v>3.6</v>
      </c>
      <c r="F550" s="237">
        <v>40009</v>
      </c>
      <c r="G550" s="144">
        <v>4.49</v>
      </c>
      <c r="K550" s="237">
        <v>39993</v>
      </c>
      <c r="L550" s="144">
        <v>2.0405000000000002</v>
      </c>
    </row>
    <row r="551" spans="1:12">
      <c r="A551" s="237">
        <v>40008</v>
      </c>
      <c r="B551" s="144">
        <v>3.45</v>
      </c>
      <c r="F551" s="237">
        <v>40008</v>
      </c>
      <c r="G551" s="144">
        <v>4.3499999999999996</v>
      </c>
      <c r="K551" s="237">
        <v>39990</v>
      </c>
      <c r="L551" s="144">
        <v>2.1467999999999998</v>
      </c>
    </row>
    <row r="552" spans="1:12">
      <c r="A552" s="237">
        <v>40007</v>
      </c>
      <c r="B552" s="144">
        <v>3.35</v>
      </c>
      <c r="F552" s="237">
        <v>40007</v>
      </c>
      <c r="G552" s="144">
        <v>4.2300000000000004</v>
      </c>
      <c r="K552" s="237">
        <v>39989</v>
      </c>
      <c r="L552" s="144">
        <v>2.0806</v>
      </c>
    </row>
    <row r="553" spans="1:12">
      <c r="A553" s="237">
        <v>40004</v>
      </c>
      <c r="B553" s="144">
        <v>3.3</v>
      </c>
      <c r="F553" s="237">
        <v>40004</v>
      </c>
      <c r="G553" s="144">
        <v>4.2</v>
      </c>
      <c r="K553" s="237">
        <v>39988</v>
      </c>
      <c r="L553" s="144">
        <v>2.1467000000000001</v>
      </c>
    </row>
    <row r="554" spans="1:12">
      <c r="A554" s="237">
        <v>40003</v>
      </c>
      <c r="B554" s="144">
        <v>3.41</v>
      </c>
      <c r="F554" s="237">
        <v>40003</v>
      </c>
      <c r="G554" s="144">
        <v>4.32</v>
      </c>
      <c r="K554" s="237">
        <v>39987</v>
      </c>
      <c r="L554" s="144">
        <v>2.1431</v>
      </c>
    </row>
    <row r="555" spans="1:12">
      <c r="A555" s="237">
        <v>40002</v>
      </c>
      <c r="B555" s="144">
        <v>3.29</v>
      </c>
      <c r="F555" s="237">
        <v>40002</v>
      </c>
      <c r="G555" s="144">
        <v>4.16</v>
      </c>
      <c r="K555" s="237">
        <v>39986</v>
      </c>
      <c r="L555" s="144">
        <v>2.2303000000000002</v>
      </c>
    </row>
    <row r="556" spans="1:12">
      <c r="A556" s="237">
        <v>40001</v>
      </c>
      <c r="B556" s="144">
        <v>3.46</v>
      </c>
      <c r="F556" s="237">
        <v>40001</v>
      </c>
      <c r="G556" s="144">
        <v>4.3099999999999996</v>
      </c>
      <c r="K556" s="237">
        <v>39983</v>
      </c>
      <c r="L556" s="144">
        <v>2.1707000000000001</v>
      </c>
    </row>
    <row r="557" spans="1:12">
      <c r="A557" s="237">
        <v>40000</v>
      </c>
      <c r="B557" s="144">
        <v>3.51</v>
      </c>
      <c r="F557" s="237">
        <v>40000</v>
      </c>
      <c r="G557" s="144">
        <v>4.3499999999999996</v>
      </c>
      <c r="K557" s="237">
        <v>39982</v>
      </c>
      <c r="L557" s="144">
        <v>2.1549</v>
      </c>
    </row>
    <row r="558" spans="1:12">
      <c r="A558" s="237">
        <v>39996</v>
      </c>
      <c r="B558" s="144">
        <v>3.49</v>
      </c>
      <c r="F558" s="237">
        <v>39996</v>
      </c>
      <c r="G558" s="144">
        <v>4.32</v>
      </c>
      <c r="K558" s="237">
        <v>39981</v>
      </c>
      <c r="L558" s="144">
        <v>2.1352000000000002</v>
      </c>
    </row>
    <row r="559" spans="1:12">
      <c r="A559" s="237">
        <v>39995</v>
      </c>
      <c r="B559" s="144">
        <v>3.54</v>
      </c>
      <c r="F559" s="237">
        <v>39995</v>
      </c>
      <c r="G559" s="144">
        <v>4.3499999999999996</v>
      </c>
      <c r="K559" s="237">
        <v>39980</v>
      </c>
      <c r="L559" s="144">
        <v>2.1124999999999998</v>
      </c>
    </row>
    <row r="560" spans="1:12">
      <c r="A560" s="237">
        <v>39994</v>
      </c>
      <c r="B560" s="144">
        <v>3.52</v>
      </c>
      <c r="F560" s="237">
        <v>39994</v>
      </c>
      <c r="G560" s="144">
        <v>4.3099999999999996</v>
      </c>
      <c r="K560" s="237">
        <v>39979</v>
      </c>
      <c r="L560" s="144">
        <v>2.1071</v>
      </c>
    </row>
    <row r="561" spans="1:12">
      <c r="A561" s="237">
        <v>39993</v>
      </c>
      <c r="B561" s="144">
        <v>3.49</v>
      </c>
      <c r="F561" s="237">
        <v>39993</v>
      </c>
      <c r="G561" s="144">
        <v>4.3099999999999996</v>
      </c>
      <c r="K561" s="237">
        <v>39976</v>
      </c>
      <c r="L561" s="144">
        <v>2.1436000000000002</v>
      </c>
    </row>
    <row r="562" spans="1:12">
      <c r="A562" s="237">
        <v>39990</v>
      </c>
      <c r="B562" s="144">
        <v>3.51</v>
      </c>
      <c r="F562" s="237">
        <v>39990</v>
      </c>
      <c r="G562" s="144">
        <v>4.3</v>
      </c>
      <c r="K562" s="237">
        <v>39975</v>
      </c>
      <c r="L562" s="144">
        <v>2.1427999999999998</v>
      </c>
    </row>
    <row r="563" spans="1:12">
      <c r="A563" s="237">
        <v>39989</v>
      </c>
      <c r="B563" s="144">
        <v>3.55</v>
      </c>
      <c r="F563" s="237">
        <v>39989</v>
      </c>
      <c r="G563" s="144">
        <v>4.33</v>
      </c>
      <c r="K563" s="237">
        <v>39974</v>
      </c>
      <c r="L563" s="144">
        <v>2.1831</v>
      </c>
    </row>
    <row r="564" spans="1:12">
      <c r="A564" s="237">
        <v>39988</v>
      </c>
      <c r="B564" s="144">
        <v>3.68</v>
      </c>
      <c r="F564" s="237">
        <v>39988</v>
      </c>
      <c r="G564" s="144">
        <v>4.43</v>
      </c>
      <c r="K564" s="237">
        <v>39973</v>
      </c>
      <c r="L564" s="144">
        <v>2.0992999999999999</v>
      </c>
    </row>
    <row r="565" spans="1:12">
      <c r="A565" s="237">
        <v>39987</v>
      </c>
      <c r="B565" s="144">
        <v>3.64</v>
      </c>
      <c r="F565" s="237">
        <v>39987</v>
      </c>
      <c r="G565" s="144">
        <v>4.37</v>
      </c>
      <c r="K565" s="237">
        <v>39972</v>
      </c>
      <c r="L565" s="144">
        <v>2.0448</v>
      </c>
    </row>
    <row r="566" spans="1:12">
      <c r="A566" s="237">
        <v>39986</v>
      </c>
      <c r="B566" s="144">
        <v>3.69</v>
      </c>
      <c r="F566" s="237">
        <v>39986</v>
      </c>
      <c r="G566" s="144">
        <v>4.43</v>
      </c>
      <c r="K566" s="237">
        <v>39969</v>
      </c>
      <c r="L566" s="144">
        <v>1.8848</v>
      </c>
    </row>
    <row r="567" spans="1:12">
      <c r="A567" s="237">
        <v>39983</v>
      </c>
      <c r="B567" s="144">
        <v>3.79</v>
      </c>
      <c r="F567" s="237">
        <v>39983</v>
      </c>
      <c r="G567" s="144">
        <v>4.5199999999999996</v>
      </c>
      <c r="K567" s="237">
        <v>39968</v>
      </c>
      <c r="L567" s="144">
        <v>1.8967000000000001</v>
      </c>
    </row>
    <row r="568" spans="1:12">
      <c r="A568" s="237">
        <v>39982</v>
      </c>
      <c r="B568" s="144">
        <v>3.83</v>
      </c>
      <c r="F568" s="237">
        <v>39982</v>
      </c>
      <c r="G568" s="144">
        <v>4.62</v>
      </c>
      <c r="K568" s="237">
        <v>39967</v>
      </c>
      <c r="L568" s="144">
        <v>2.0251999999999999</v>
      </c>
    </row>
    <row r="569" spans="1:12">
      <c r="A569" s="237">
        <v>39981</v>
      </c>
      <c r="B569" s="144">
        <v>3.65</v>
      </c>
      <c r="F569" s="237">
        <v>39981</v>
      </c>
      <c r="G569" s="144">
        <v>4.47</v>
      </c>
      <c r="K569" s="237">
        <v>39966</v>
      </c>
      <c r="L569" s="144">
        <v>1.8807</v>
      </c>
    </row>
    <row r="570" spans="1:12">
      <c r="A570" s="237">
        <v>39980</v>
      </c>
      <c r="B570" s="144">
        <v>3.67</v>
      </c>
      <c r="F570" s="237">
        <v>39980</v>
      </c>
      <c r="G570" s="144">
        <v>4.5</v>
      </c>
      <c r="K570" s="237">
        <v>39965</v>
      </c>
      <c r="L570" s="144">
        <v>2.1099000000000001</v>
      </c>
    </row>
    <row r="571" spans="1:12">
      <c r="A571" s="237">
        <v>39979</v>
      </c>
      <c r="B571" s="144">
        <v>3.71</v>
      </c>
      <c r="F571" s="237">
        <v>39979</v>
      </c>
      <c r="G571" s="144">
        <v>4.55</v>
      </c>
      <c r="K571" s="237">
        <v>39962</v>
      </c>
      <c r="L571" s="144">
        <v>2.0337000000000001</v>
      </c>
    </row>
    <row r="572" spans="1:12">
      <c r="A572" s="237">
        <v>39976</v>
      </c>
      <c r="B572" s="144">
        <v>3.79</v>
      </c>
      <c r="F572" s="237">
        <v>39976</v>
      </c>
      <c r="G572" s="144">
        <v>4.63</v>
      </c>
      <c r="K572" s="237">
        <v>39961</v>
      </c>
      <c r="L572" s="144">
        <v>1.9312</v>
      </c>
    </row>
    <row r="573" spans="1:12">
      <c r="A573" s="237">
        <v>39975</v>
      </c>
      <c r="B573" s="144">
        <v>3.86</v>
      </c>
      <c r="F573" s="237">
        <v>39975</v>
      </c>
      <c r="G573" s="144">
        <v>4.6900000000000004</v>
      </c>
      <c r="K573" s="237">
        <v>39960</v>
      </c>
      <c r="L573" s="144">
        <v>1.9258</v>
      </c>
    </row>
    <row r="574" spans="1:12">
      <c r="A574" s="237">
        <v>39974</v>
      </c>
      <c r="B574" s="144">
        <v>3.94</v>
      </c>
      <c r="F574" s="237">
        <v>39974</v>
      </c>
      <c r="G574" s="144">
        <v>4.75</v>
      </c>
      <c r="K574" s="237">
        <v>39959</v>
      </c>
      <c r="L574" s="144">
        <v>1.8965000000000001</v>
      </c>
    </row>
    <row r="575" spans="1:12">
      <c r="A575" s="237">
        <v>39973</v>
      </c>
      <c r="B575" s="144">
        <v>3.86</v>
      </c>
      <c r="F575" s="237">
        <v>39973</v>
      </c>
      <c r="G575" s="144">
        <v>4.6500000000000004</v>
      </c>
      <c r="K575" s="237">
        <v>39955</v>
      </c>
      <c r="L575" s="144">
        <v>1.7844</v>
      </c>
    </row>
    <row r="576" spans="1:12">
      <c r="A576" s="237">
        <v>39972</v>
      </c>
      <c r="B576" s="144">
        <v>3.89</v>
      </c>
      <c r="F576" s="237">
        <v>39972</v>
      </c>
      <c r="G576" s="144">
        <v>4.6399999999999997</v>
      </c>
      <c r="K576" s="237">
        <v>39954</v>
      </c>
      <c r="L576" s="144">
        <v>1.8624000000000001</v>
      </c>
    </row>
    <row r="577" spans="1:12">
      <c r="A577" s="237">
        <v>39969</v>
      </c>
      <c r="B577" s="144">
        <v>3.86</v>
      </c>
      <c r="F577" s="237">
        <v>39969</v>
      </c>
      <c r="G577" s="144">
        <v>4.66</v>
      </c>
      <c r="K577" s="237">
        <v>39953</v>
      </c>
      <c r="L577" s="144">
        <v>1.8602000000000001</v>
      </c>
    </row>
    <row r="578" spans="1:12">
      <c r="A578" s="237">
        <v>39968</v>
      </c>
      <c r="B578" s="144">
        <v>3.72</v>
      </c>
      <c r="F578" s="237">
        <v>39968</v>
      </c>
      <c r="G578" s="144">
        <v>4.59</v>
      </c>
      <c r="K578" s="237">
        <v>39952</v>
      </c>
      <c r="L578" s="144">
        <v>1.8615999999999999</v>
      </c>
    </row>
    <row r="579" spans="1:12">
      <c r="A579" s="237">
        <v>39967</v>
      </c>
      <c r="B579" s="144">
        <v>3.55</v>
      </c>
      <c r="F579" s="237">
        <v>39967</v>
      </c>
      <c r="G579" s="144">
        <v>4.45</v>
      </c>
      <c r="K579" s="237">
        <v>39951</v>
      </c>
      <c r="L579" s="144">
        <v>1.8976</v>
      </c>
    </row>
    <row r="580" spans="1:12">
      <c r="A580" s="237">
        <v>39966</v>
      </c>
      <c r="B580" s="144">
        <v>3.64</v>
      </c>
      <c r="F580" s="237">
        <v>39966</v>
      </c>
      <c r="G580" s="144">
        <v>4.49</v>
      </c>
      <c r="K580" s="237">
        <v>39948</v>
      </c>
      <c r="L580" s="144">
        <v>1.9051</v>
      </c>
    </row>
    <row r="581" spans="1:12">
      <c r="A581" s="237">
        <v>39965</v>
      </c>
      <c r="B581" s="144">
        <v>3.71</v>
      </c>
      <c r="F581" s="237">
        <v>39965</v>
      </c>
      <c r="G581" s="144">
        <v>4.57</v>
      </c>
      <c r="K581" s="237">
        <v>39947</v>
      </c>
      <c r="L581" s="144">
        <v>1.9278999999999999</v>
      </c>
    </row>
    <row r="582" spans="1:12">
      <c r="A582" s="237">
        <v>39962</v>
      </c>
      <c r="B582" s="144">
        <v>3.46</v>
      </c>
      <c r="F582" s="237">
        <v>39962</v>
      </c>
      <c r="G582" s="144">
        <v>4.34</v>
      </c>
      <c r="K582" s="237">
        <v>39946</v>
      </c>
      <c r="L582" s="144">
        <v>1.9548000000000001</v>
      </c>
    </row>
    <row r="583" spans="1:12">
      <c r="A583" s="237">
        <v>39961</v>
      </c>
      <c r="B583" s="144">
        <v>3.67</v>
      </c>
      <c r="F583" s="237">
        <v>39961</v>
      </c>
      <c r="G583" s="144">
        <v>4.53</v>
      </c>
      <c r="K583" s="237">
        <v>39945</v>
      </c>
      <c r="L583" s="144">
        <v>2.0278999999999998</v>
      </c>
    </row>
    <row r="584" spans="1:12">
      <c r="A584" s="237">
        <v>39960</v>
      </c>
      <c r="B584" s="144">
        <v>3.69</v>
      </c>
      <c r="F584" s="237">
        <v>39960</v>
      </c>
      <c r="G584" s="144">
        <v>4.6100000000000003</v>
      </c>
      <c r="K584" s="237">
        <v>39944</v>
      </c>
      <c r="L584" s="144">
        <v>1.9984</v>
      </c>
    </row>
    <row r="585" spans="1:12">
      <c r="A585" s="237">
        <v>39959</v>
      </c>
      <c r="B585" s="144">
        <v>3.49</v>
      </c>
      <c r="F585" s="237">
        <v>39959</v>
      </c>
      <c r="G585" s="144">
        <v>4.45</v>
      </c>
      <c r="K585" s="237">
        <v>39941</v>
      </c>
      <c r="L585" s="144">
        <v>1.9827999999999999</v>
      </c>
    </row>
    <row r="586" spans="1:12">
      <c r="A586" s="237">
        <v>39955</v>
      </c>
      <c r="B586" s="144">
        <v>3.45</v>
      </c>
      <c r="F586" s="237">
        <v>39955</v>
      </c>
      <c r="G586" s="144">
        <v>4.3899999999999997</v>
      </c>
      <c r="K586" s="237">
        <v>39940</v>
      </c>
      <c r="L586" s="144">
        <v>2.0276000000000001</v>
      </c>
    </row>
    <row r="587" spans="1:12">
      <c r="A587" s="237">
        <v>39954</v>
      </c>
      <c r="B587" s="144">
        <v>3.35</v>
      </c>
      <c r="F587" s="237">
        <v>39954</v>
      </c>
      <c r="G587" s="144">
        <v>4.3099999999999996</v>
      </c>
      <c r="K587" s="237">
        <v>39939</v>
      </c>
      <c r="L587" s="144">
        <v>2.0225</v>
      </c>
    </row>
    <row r="588" spans="1:12">
      <c r="A588" s="237">
        <v>39953</v>
      </c>
      <c r="B588" s="144">
        <v>3.2</v>
      </c>
      <c r="F588" s="237">
        <v>39953</v>
      </c>
      <c r="G588" s="144">
        <v>4.16</v>
      </c>
      <c r="K588" s="237">
        <v>39938</v>
      </c>
      <c r="L588" s="144">
        <v>2.0341999999999998</v>
      </c>
    </row>
    <row r="589" spans="1:12">
      <c r="A589" s="237">
        <v>39952</v>
      </c>
      <c r="B589" s="144">
        <v>3.24</v>
      </c>
      <c r="F589" s="237">
        <v>39952</v>
      </c>
      <c r="G589" s="144">
        <v>4.21</v>
      </c>
      <c r="K589" s="237">
        <v>39937</v>
      </c>
      <c r="L589" s="144">
        <v>1.9308000000000001</v>
      </c>
    </row>
    <row r="590" spans="1:12">
      <c r="A590" s="237">
        <v>39951</v>
      </c>
      <c r="B590" s="144">
        <v>3.21</v>
      </c>
      <c r="F590" s="237">
        <v>39951</v>
      </c>
      <c r="G590" s="144">
        <v>4.18</v>
      </c>
      <c r="K590" s="237">
        <v>39934</v>
      </c>
      <c r="L590" s="144">
        <v>1.8449</v>
      </c>
    </row>
    <row r="591" spans="1:12">
      <c r="A591" s="237">
        <v>39948</v>
      </c>
      <c r="B591" s="144">
        <v>3.12</v>
      </c>
      <c r="F591" s="237">
        <v>39948</v>
      </c>
      <c r="G591" s="144">
        <v>4.08</v>
      </c>
      <c r="K591" s="237">
        <v>39933</v>
      </c>
      <c r="L591" s="144">
        <v>1.7713000000000001</v>
      </c>
    </row>
    <row r="592" spans="1:12">
      <c r="A592" s="237">
        <v>39947</v>
      </c>
      <c r="B592" s="144">
        <v>3.11</v>
      </c>
      <c r="F592" s="237">
        <v>39947</v>
      </c>
      <c r="G592" s="144">
        <v>4.07</v>
      </c>
      <c r="K592" s="237">
        <v>39932</v>
      </c>
      <c r="L592" s="144">
        <v>1.7359</v>
      </c>
    </row>
    <row r="593" spans="1:12">
      <c r="A593" s="237">
        <v>39946</v>
      </c>
      <c r="B593" s="144">
        <v>3.11</v>
      </c>
      <c r="F593" s="237">
        <v>39946</v>
      </c>
      <c r="G593" s="144">
        <v>4.09</v>
      </c>
      <c r="K593" s="237">
        <v>39931</v>
      </c>
      <c r="L593" s="144">
        <v>1.7749999999999999</v>
      </c>
    </row>
    <row r="594" spans="1:12">
      <c r="A594" s="237">
        <v>39945</v>
      </c>
      <c r="B594" s="144">
        <v>3.17</v>
      </c>
      <c r="F594" s="237">
        <v>39945</v>
      </c>
      <c r="G594" s="144">
        <v>4.16</v>
      </c>
      <c r="K594" s="237">
        <v>39930</v>
      </c>
      <c r="L594" s="144">
        <v>1.7815000000000001</v>
      </c>
    </row>
    <row r="595" spans="1:12">
      <c r="A595" s="237">
        <v>39944</v>
      </c>
      <c r="B595" s="144">
        <v>3.18</v>
      </c>
      <c r="F595" s="237">
        <v>39944</v>
      </c>
      <c r="G595" s="144">
        <v>4.18</v>
      </c>
      <c r="K595" s="237">
        <v>39927</v>
      </c>
      <c r="L595" s="144">
        <v>1.9167000000000001</v>
      </c>
    </row>
    <row r="596" spans="1:12">
      <c r="A596" s="237">
        <v>39941</v>
      </c>
      <c r="B596" s="144">
        <v>3.29</v>
      </c>
      <c r="F596" s="237">
        <v>39941</v>
      </c>
      <c r="G596" s="144">
        <v>4.2699999999999996</v>
      </c>
      <c r="K596" s="237">
        <v>39926</v>
      </c>
      <c r="L596" s="144">
        <v>1.9258999999999999</v>
      </c>
    </row>
    <row r="597" spans="1:12">
      <c r="A597" s="237">
        <v>39940</v>
      </c>
      <c r="B597" s="144">
        <v>3.3</v>
      </c>
      <c r="F597" s="237">
        <v>39940</v>
      </c>
      <c r="G597" s="144">
        <v>4.26</v>
      </c>
      <c r="K597" s="237">
        <v>39925</v>
      </c>
      <c r="L597" s="144">
        <v>1.8794</v>
      </c>
    </row>
    <row r="598" spans="1:12">
      <c r="A598" s="237">
        <v>39939</v>
      </c>
      <c r="B598" s="144">
        <v>3.15</v>
      </c>
      <c r="F598" s="237">
        <v>39939</v>
      </c>
      <c r="G598" s="144">
        <v>4.08</v>
      </c>
      <c r="K598" s="237">
        <v>39924</v>
      </c>
      <c r="L598" s="144">
        <v>1.9089</v>
      </c>
    </row>
    <row r="599" spans="1:12">
      <c r="A599" s="237">
        <v>39938</v>
      </c>
      <c r="B599" s="144">
        <v>3.16</v>
      </c>
      <c r="F599" s="237">
        <v>39938</v>
      </c>
      <c r="G599" s="144">
        <v>4.05</v>
      </c>
      <c r="K599" s="237">
        <v>39923</v>
      </c>
      <c r="L599" s="144">
        <v>1.7743</v>
      </c>
    </row>
    <row r="600" spans="1:12">
      <c r="A600" s="237">
        <v>39937</v>
      </c>
      <c r="B600" s="144">
        <v>3.16</v>
      </c>
      <c r="F600" s="237">
        <v>39937</v>
      </c>
      <c r="G600" s="144">
        <v>4.07</v>
      </c>
      <c r="K600" s="237">
        <v>39920</v>
      </c>
      <c r="L600" s="144">
        <v>1.675</v>
      </c>
    </row>
    <row r="601" spans="1:12">
      <c r="A601" s="237">
        <v>39934</v>
      </c>
      <c r="B601" s="144">
        <v>3.17</v>
      </c>
      <c r="F601" s="237">
        <v>39934</v>
      </c>
      <c r="G601" s="144">
        <v>4.09</v>
      </c>
      <c r="K601" s="237">
        <v>39919</v>
      </c>
      <c r="L601" s="144">
        <v>1.7511000000000001</v>
      </c>
    </row>
    <row r="602" spans="1:12">
      <c r="A602" s="237">
        <v>39933</v>
      </c>
      <c r="B602" s="144">
        <v>3.12</v>
      </c>
      <c r="F602" s="237">
        <v>39933</v>
      </c>
      <c r="G602" s="144">
        <v>4.04</v>
      </c>
      <c r="K602" s="237">
        <v>39918</v>
      </c>
      <c r="L602" s="144">
        <v>1.7586999999999999</v>
      </c>
    </row>
    <row r="603" spans="1:12">
      <c r="A603" s="237">
        <v>39932</v>
      </c>
      <c r="B603" s="144">
        <v>3.1</v>
      </c>
      <c r="F603" s="237">
        <v>39932</v>
      </c>
      <c r="G603" s="144">
        <v>4.03</v>
      </c>
      <c r="K603" s="237">
        <v>39917</v>
      </c>
      <c r="L603" s="144">
        <v>1.8214999999999999</v>
      </c>
    </row>
    <row r="604" spans="1:12">
      <c r="A604" s="237">
        <v>39931</v>
      </c>
      <c r="B604" s="144">
        <v>3</v>
      </c>
      <c r="F604" s="237">
        <v>39931</v>
      </c>
      <c r="G604" s="144">
        <v>3.95</v>
      </c>
      <c r="K604" s="237">
        <v>39916</v>
      </c>
      <c r="L604" s="144">
        <v>1.8213999999999999</v>
      </c>
    </row>
    <row r="605" spans="1:12">
      <c r="A605" s="237">
        <v>39930</v>
      </c>
      <c r="B605" s="144">
        <v>2.92</v>
      </c>
      <c r="F605" s="237">
        <v>39930</v>
      </c>
      <c r="G605" s="144">
        <v>3.84</v>
      </c>
      <c r="K605" s="237">
        <v>39912</v>
      </c>
      <c r="L605" s="144">
        <v>1.7646999999999999</v>
      </c>
    </row>
    <row r="606" spans="1:12">
      <c r="A606" s="237">
        <v>39927</v>
      </c>
      <c r="B606" s="144">
        <v>3</v>
      </c>
      <c r="F606" s="237">
        <v>39927</v>
      </c>
      <c r="G606" s="144">
        <v>3.88</v>
      </c>
      <c r="K606" s="237">
        <v>39911</v>
      </c>
      <c r="L606" s="144">
        <v>1.8064</v>
      </c>
    </row>
    <row r="607" spans="1:12">
      <c r="A607" s="237">
        <v>39926</v>
      </c>
      <c r="B607" s="144">
        <v>2.93</v>
      </c>
      <c r="F607" s="237">
        <v>39926</v>
      </c>
      <c r="G607" s="144">
        <v>3.8</v>
      </c>
      <c r="K607" s="237">
        <v>39910</v>
      </c>
      <c r="L607" s="144">
        <v>1.7766999999999999</v>
      </c>
    </row>
    <row r="608" spans="1:12">
      <c r="A608" s="237">
        <v>39925</v>
      </c>
      <c r="B608" s="144">
        <v>2.96</v>
      </c>
      <c r="F608" s="237">
        <v>39925</v>
      </c>
      <c r="G608" s="144">
        <v>3.83</v>
      </c>
      <c r="K608" s="237">
        <v>39909</v>
      </c>
      <c r="L608" s="144">
        <v>1.776</v>
      </c>
    </row>
    <row r="609" spans="1:12">
      <c r="A609" s="237">
        <v>39924</v>
      </c>
      <c r="B609" s="144">
        <v>2.9</v>
      </c>
      <c r="F609" s="237">
        <v>39924</v>
      </c>
      <c r="G609" s="144">
        <v>3.75</v>
      </c>
      <c r="K609" s="237">
        <v>39906</v>
      </c>
      <c r="L609" s="144">
        <v>1.6835</v>
      </c>
    </row>
    <row r="610" spans="1:12">
      <c r="A610" s="237">
        <v>39923</v>
      </c>
      <c r="B610" s="144">
        <v>2.84</v>
      </c>
      <c r="F610" s="237">
        <v>39923</v>
      </c>
      <c r="G610" s="144">
        <v>3.69</v>
      </c>
      <c r="K610" s="237">
        <v>39905</v>
      </c>
      <c r="L610" s="144">
        <v>1.6066</v>
      </c>
    </row>
    <row r="611" spans="1:12">
      <c r="A611" s="237">
        <v>39920</v>
      </c>
      <c r="B611" s="144">
        <v>2.93</v>
      </c>
      <c r="F611" s="237">
        <v>39920</v>
      </c>
      <c r="G611" s="144">
        <v>3.79</v>
      </c>
      <c r="K611" s="237">
        <v>39904</v>
      </c>
      <c r="L611" s="144">
        <v>1.6781999999999999</v>
      </c>
    </row>
    <row r="612" spans="1:12">
      <c r="A612" s="237">
        <v>39919</v>
      </c>
      <c r="B612" s="144">
        <v>2.83</v>
      </c>
      <c r="F612" s="237">
        <v>39919</v>
      </c>
      <c r="G612" s="144">
        <v>3.71</v>
      </c>
      <c r="K612" s="237">
        <v>39903</v>
      </c>
      <c r="L612" s="144">
        <v>1.6081000000000001</v>
      </c>
    </row>
    <row r="613" spans="1:12">
      <c r="A613" s="237">
        <v>39918</v>
      </c>
      <c r="B613" s="144">
        <v>2.76</v>
      </c>
      <c r="F613" s="237">
        <v>39918</v>
      </c>
      <c r="G613" s="144">
        <v>3.65</v>
      </c>
      <c r="K613" s="237">
        <v>39902</v>
      </c>
      <c r="L613" s="144">
        <v>1.6086</v>
      </c>
    </row>
    <row r="614" spans="1:12">
      <c r="A614" s="237">
        <v>39917</v>
      </c>
      <c r="B614" s="144">
        <v>2.79</v>
      </c>
      <c r="F614" s="237">
        <v>39917</v>
      </c>
      <c r="G614" s="144">
        <v>3.66</v>
      </c>
      <c r="K614" s="237">
        <v>39899</v>
      </c>
      <c r="L614" s="144">
        <v>1.542</v>
      </c>
    </row>
    <row r="615" spans="1:12">
      <c r="A615" s="237">
        <v>39916</v>
      </c>
      <c r="B615" s="144">
        <v>2.85</v>
      </c>
      <c r="F615" s="237">
        <v>39916</v>
      </c>
      <c r="G615" s="144">
        <v>3.69</v>
      </c>
      <c r="K615" s="237">
        <v>39898</v>
      </c>
      <c r="L615" s="144">
        <v>1.7137</v>
      </c>
    </row>
    <row r="616" spans="1:12">
      <c r="A616" s="237">
        <v>39912</v>
      </c>
      <c r="B616" s="144">
        <v>2.93</v>
      </c>
      <c r="F616" s="237">
        <v>39912</v>
      </c>
      <c r="G616" s="144">
        <v>3.76</v>
      </c>
      <c r="K616" s="237">
        <v>39897</v>
      </c>
      <c r="L616" s="144">
        <v>1.6497999999999999</v>
      </c>
    </row>
    <row r="617" spans="1:12">
      <c r="A617" s="237">
        <v>39911</v>
      </c>
      <c r="B617" s="144">
        <v>2.85</v>
      </c>
      <c r="F617" s="237">
        <v>39911</v>
      </c>
      <c r="G617" s="144">
        <v>3.66</v>
      </c>
      <c r="K617" s="237">
        <v>39896</v>
      </c>
      <c r="L617" s="144">
        <v>1.7166999999999999</v>
      </c>
    </row>
    <row r="618" spans="1:12">
      <c r="A618" s="237">
        <v>39910</v>
      </c>
      <c r="B618" s="144">
        <v>2.91</v>
      </c>
      <c r="F618" s="237">
        <v>39910</v>
      </c>
      <c r="G618" s="144">
        <v>3.73</v>
      </c>
      <c r="K618" s="237">
        <v>39895</v>
      </c>
      <c r="L618" s="144">
        <v>1.7222</v>
      </c>
    </row>
    <row r="619" spans="1:12">
      <c r="A619" s="237">
        <v>39909</v>
      </c>
      <c r="B619" s="144">
        <v>2.94</v>
      </c>
      <c r="F619" s="237">
        <v>39909</v>
      </c>
      <c r="G619" s="144">
        <v>3.76</v>
      </c>
      <c r="K619" s="237">
        <v>39892</v>
      </c>
      <c r="L619" s="144">
        <v>1.6548</v>
      </c>
    </row>
    <row r="620" spans="1:12">
      <c r="A620" s="237">
        <v>39906</v>
      </c>
      <c r="B620" s="144">
        <v>2.91</v>
      </c>
      <c r="F620" s="237">
        <v>39906</v>
      </c>
      <c r="G620" s="144">
        <v>3.72</v>
      </c>
      <c r="K620" s="237">
        <v>39891</v>
      </c>
      <c r="L620" s="144">
        <v>1.7209000000000001</v>
      </c>
    </row>
    <row r="621" spans="1:12">
      <c r="A621" s="237">
        <v>39905</v>
      </c>
      <c r="B621" s="144">
        <v>2.75</v>
      </c>
      <c r="F621" s="237">
        <v>39905</v>
      </c>
      <c r="G621" s="144">
        <v>3.58</v>
      </c>
      <c r="K621" s="237">
        <v>39890</v>
      </c>
      <c r="L621" s="144">
        <v>2.2084000000000001</v>
      </c>
    </row>
    <row r="622" spans="1:12">
      <c r="A622" s="237">
        <v>39904</v>
      </c>
      <c r="B622" s="144">
        <v>2.66</v>
      </c>
      <c r="F622" s="237">
        <v>39904</v>
      </c>
      <c r="G622" s="144">
        <v>3.49</v>
      </c>
      <c r="K622" s="237">
        <v>39889</v>
      </c>
      <c r="L622" s="144">
        <v>2.2082000000000002</v>
      </c>
    </row>
    <row r="623" spans="1:12">
      <c r="A623" s="237">
        <v>39903</v>
      </c>
      <c r="B623" s="144">
        <v>2.68</v>
      </c>
      <c r="F623" s="237">
        <v>39903</v>
      </c>
      <c r="G623" s="144">
        <v>3.56</v>
      </c>
      <c r="K623" s="237">
        <v>39888</v>
      </c>
      <c r="L623" s="144">
        <v>2.2027000000000001</v>
      </c>
    </row>
    <row r="624" spans="1:12">
      <c r="A624" s="237">
        <v>39902</v>
      </c>
      <c r="B624" s="144">
        <v>2.71</v>
      </c>
      <c r="F624" s="237">
        <v>39902</v>
      </c>
      <c r="G624" s="144">
        <v>3.6</v>
      </c>
      <c r="K624" s="237">
        <v>39885</v>
      </c>
      <c r="L624" s="144">
        <v>2.2141000000000002</v>
      </c>
    </row>
    <row r="625" spans="1:12">
      <c r="A625" s="237">
        <v>39899</v>
      </c>
      <c r="B625" s="144">
        <v>2.76</v>
      </c>
      <c r="F625" s="237">
        <v>39899</v>
      </c>
      <c r="G625" s="144">
        <v>3.62</v>
      </c>
      <c r="K625" s="237">
        <v>39884</v>
      </c>
      <c r="L625" s="144">
        <v>2.4097</v>
      </c>
    </row>
    <row r="626" spans="1:12">
      <c r="A626" s="237">
        <v>39898</v>
      </c>
      <c r="B626" s="144">
        <v>2.73</v>
      </c>
      <c r="F626" s="237">
        <v>39898</v>
      </c>
      <c r="G626" s="144">
        <v>3.65</v>
      </c>
      <c r="K626" s="237">
        <v>39883</v>
      </c>
      <c r="L626" s="144">
        <v>2.4958999999999998</v>
      </c>
    </row>
    <row r="627" spans="1:12">
      <c r="A627" s="237">
        <v>39897</v>
      </c>
      <c r="B627" s="144">
        <v>2.77</v>
      </c>
      <c r="F627" s="237">
        <v>39897</v>
      </c>
      <c r="G627" s="144">
        <v>3.72</v>
      </c>
      <c r="K627" s="237">
        <v>39882</v>
      </c>
      <c r="L627" s="144">
        <v>2.4371999999999998</v>
      </c>
    </row>
    <row r="628" spans="1:12">
      <c r="A628" s="237">
        <v>39896</v>
      </c>
      <c r="B628" s="144">
        <v>2.65</v>
      </c>
      <c r="F628" s="237">
        <v>39896</v>
      </c>
      <c r="G628" s="144">
        <v>3.61</v>
      </c>
      <c r="K628" s="237">
        <v>39881</v>
      </c>
      <c r="L628" s="144">
        <v>2.3832</v>
      </c>
    </row>
    <row r="629" spans="1:12">
      <c r="A629" s="237">
        <v>39895</v>
      </c>
      <c r="B629" s="144">
        <v>2.66</v>
      </c>
      <c r="F629" s="237">
        <v>39895</v>
      </c>
      <c r="G629" s="144">
        <v>3.69</v>
      </c>
      <c r="K629" s="237">
        <v>39878</v>
      </c>
      <c r="L629" s="144">
        <v>2.3340000000000001</v>
      </c>
    </row>
    <row r="630" spans="1:12">
      <c r="A630" s="237">
        <v>39892</v>
      </c>
      <c r="B630" s="144">
        <v>2.62</v>
      </c>
      <c r="F630" s="237">
        <v>39892</v>
      </c>
      <c r="G630" s="144">
        <v>3.65</v>
      </c>
      <c r="K630" s="237">
        <v>39877</v>
      </c>
      <c r="L630" s="144">
        <v>2.4586999999999999</v>
      </c>
    </row>
    <row r="631" spans="1:12">
      <c r="A631" s="237">
        <v>39891</v>
      </c>
      <c r="B631" s="144">
        <v>2.6</v>
      </c>
      <c r="F631" s="237">
        <v>39891</v>
      </c>
      <c r="G631" s="144">
        <v>3.61</v>
      </c>
      <c r="K631" s="237">
        <v>39876</v>
      </c>
      <c r="L631" s="144">
        <v>2.3972000000000002</v>
      </c>
    </row>
    <row r="632" spans="1:12">
      <c r="A632" s="237">
        <v>39890</v>
      </c>
      <c r="B632" s="144">
        <v>2.5299999999999998</v>
      </c>
      <c r="F632" s="237">
        <v>39890</v>
      </c>
      <c r="G632" s="144">
        <v>3.57</v>
      </c>
      <c r="K632" s="237">
        <v>39875</v>
      </c>
      <c r="L632" s="144">
        <v>2.3614000000000002</v>
      </c>
    </row>
    <row r="633" spans="1:12">
      <c r="A633" s="237">
        <v>39889</v>
      </c>
      <c r="B633" s="144">
        <v>3</v>
      </c>
      <c r="F633" s="237">
        <v>39889</v>
      </c>
      <c r="G633" s="144">
        <v>3.8</v>
      </c>
      <c r="K633" s="237">
        <v>39874</v>
      </c>
      <c r="L633" s="144">
        <v>2.4506000000000001</v>
      </c>
    </row>
    <row r="634" spans="1:12">
      <c r="A634" s="237">
        <v>39888</v>
      </c>
      <c r="B634" s="144">
        <v>2.95</v>
      </c>
      <c r="F634" s="237">
        <v>39888</v>
      </c>
      <c r="G634" s="144">
        <v>3.77</v>
      </c>
      <c r="K634" s="237">
        <v>39871</v>
      </c>
      <c r="L634" s="144">
        <v>2.3772000000000002</v>
      </c>
    </row>
    <row r="635" spans="1:12">
      <c r="A635" s="237">
        <v>39885</v>
      </c>
      <c r="B635" s="144">
        <v>2.88</v>
      </c>
      <c r="F635" s="237">
        <v>39885</v>
      </c>
      <c r="G635" s="144">
        <v>3.67</v>
      </c>
      <c r="K635" s="237">
        <v>39870</v>
      </c>
      <c r="L635" s="144">
        <v>2.2995000000000001</v>
      </c>
    </row>
    <row r="636" spans="1:12">
      <c r="A636" s="237">
        <v>39884</v>
      </c>
      <c r="B636" s="144">
        <v>2.89</v>
      </c>
      <c r="F636" s="237">
        <v>39884</v>
      </c>
      <c r="G636" s="144">
        <v>3.63</v>
      </c>
      <c r="K636" s="237">
        <v>39869</v>
      </c>
      <c r="L636" s="144">
        <v>2.1322999999999999</v>
      </c>
    </row>
    <row r="637" spans="1:12">
      <c r="A637" s="237">
        <v>39883</v>
      </c>
      <c r="B637" s="144">
        <v>2.92</v>
      </c>
      <c r="F637" s="237">
        <v>39883</v>
      </c>
      <c r="G637" s="144">
        <v>3.66</v>
      </c>
      <c r="K637" s="237">
        <v>39868</v>
      </c>
      <c r="L637" s="144">
        <v>2.0476000000000001</v>
      </c>
    </row>
    <row r="638" spans="1:12">
      <c r="A638" s="237">
        <v>39882</v>
      </c>
      <c r="B638" s="144">
        <v>2.98</v>
      </c>
      <c r="F638" s="237">
        <v>39882</v>
      </c>
      <c r="G638" s="144">
        <v>3.71</v>
      </c>
      <c r="K638" s="237">
        <v>39867</v>
      </c>
      <c r="L638" s="144">
        <v>2.0013000000000001</v>
      </c>
    </row>
    <row r="639" spans="1:12">
      <c r="A639" s="237">
        <v>39881</v>
      </c>
      <c r="B639" s="144">
        <v>2.89</v>
      </c>
      <c r="F639" s="237">
        <v>39881</v>
      </c>
      <c r="G639" s="144">
        <v>3.59</v>
      </c>
      <c r="K639" s="237">
        <v>39864</v>
      </c>
      <c r="L639" s="144">
        <v>2.0499999999999998</v>
      </c>
    </row>
    <row r="640" spans="1:12">
      <c r="A640" s="237">
        <v>39878</v>
      </c>
      <c r="B640" s="144">
        <v>2.83</v>
      </c>
      <c r="F640" s="237">
        <v>39878</v>
      </c>
      <c r="G640" s="144">
        <v>3.5</v>
      </c>
      <c r="K640" s="237">
        <v>39863</v>
      </c>
      <c r="L640" s="144">
        <v>1.9564999999999999</v>
      </c>
    </row>
    <row r="641" spans="1:12">
      <c r="A641" s="237">
        <v>39877</v>
      </c>
      <c r="B641" s="144">
        <v>2.82</v>
      </c>
      <c r="F641" s="237">
        <v>39877</v>
      </c>
      <c r="G641" s="144">
        <v>3.51</v>
      </c>
      <c r="K641" s="237">
        <v>39862</v>
      </c>
      <c r="L641" s="144">
        <v>1.8798999999999999</v>
      </c>
    </row>
    <row r="642" spans="1:12">
      <c r="A642" s="237">
        <v>39876</v>
      </c>
      <c r="B642" s="144">
        <v>3.01</v>
      </c>
      <c r="F642" s="237">
        <v>39876</v>
      </c>
      <c r="G642" s="144">
        <v>3.7</v>
      </c>
      <c r="K642" s="237">
        <v>39861</v>
      </c>
      <c r="L642" s="144">
        <v>2.0097</v>
      </c>
    </row>
    <row r="643" spans="1:12">
      <c r="A643" s="237">
        <v>39875</v>
      </c>
      <c r="B643" s="144">
        <v>2.94</v>
      </c>
      <c r="F643" s="237">
        <v>39875</v>
      </c>
      <c r="G643" s="144">
        <v>3.68</v>
      </c>
      <c r="K643" s="237">
        <v>39857</v>
      </c>
      <c r="L643" s="144">
        <v>1.9695</v>
      </c>
    </row>
    <row r="644" spans="1:12">
      <c r="A644" s="237">
        <v>39874</v>
      </c>
      <c r="B644" s="144">
        <v>2.92</v>
      </c>
      <c r="F644" s="237">
        <v>39874</v>
      </c>
      <c r="G644" s="144">
        <v>3.65</v>
      </c>
      <c r="K644" s="237">
        <v>39856</v>
      </c>
      <c r="L644" s="144">
        <v>1.9778</v>
      </c>
    </row>
    <row r="645" spans="1:12">
      <c r="A645" s="237">
        <v>39871</v>
      </c>
      <c r="B645" s="144">
        <v>3.04</v>
      </c>
      <c r="F645" s="237">
        <v>39871</v>
      </c>
      <c r="G645" s="144">
        <v>3.72</v>
      </c>
      <c r="K645" s="237">
        <v>39855</v>
      </c>
      <c r="L645" s="144">
        <v>1.9774</v>
      </c>
    </row>
    <row r="646" spans="1:12">
      <c r="A646" s="237">
        <v>39870</v>
      </c>
      <c r="B646" s="144">
        <v>2.98</v>
      </c>
      <c r="F646" s="237">
        <v>39870</v>
      </c>
      <c r="G646" s="144">
        <v>3.65</v>
      </c>
      <c r="K646" s="237">
        <v>39854</v>
      </c>
      <c r="L646" s="144">
        <v>2.0160999999999998</v>
      </c>
    </row>
    <row r="647" spans="1:12">
      <c r="A647" s="237">
        <v>39869</v>
      </c>
      <c r="B647" s="144">
        <v>2.94</v>
      </c>
      <c r="F647" s="237">
        <v>39869</v>
      </c>
      <c r="G647" s="144">
        <v>3.6</v>
      </c>
      <c r="K647" s="237">
        <v>39853</v>
      </c>
      <c r="L647" s="144">
        <v>2.1574</v>
      </c>
    </row>
    <row r="648" spans="1:12">
      <c r="A648" s="237">
        <v>39868</v>
      </c>
      <c r="B648" s="144">
        <v>2.8</v>
      </c>
      <c r="F648" s="237">
        <v>39868</v>
      </c>
      <c r="G648" s="144">
        <v>3.49</v>
      </c>
      <c r="K648" s="237">
        <v>39850</v>
      </c>
      <c r="L648" s="144">
        <v>2.1812</v>
      </c>
    </row>
    <row r="649" spans="1:12">
      <c r="A649" s="237">
        <v>39867</v>
      </c>
      <c r="B649" s="144">
        <v>2.78</v>
      </c>
      <c r="F649" s="237">
        <v>39867</v>
      </c>
      <c r="G649" s="144">
        <v>3.53</v>
      </c>
      <c r="K649" s="237">
        <v>39849</v>
      </c>
      <c r="L649" s="144">
        <v>2.1398999999999999</v>
      </c>
    </row>
    <row r="650" spans="1:12">
      <c r="A650" s="237">
        <v>39864</v>
      </c>
      <c r="B650" s="144">
        <v>2.77</v>
      </c>
      <c r="F650" s="237">
        <v>39864</v>
      </c>
      <c r="G650" s="144">
        <v>3.57</v>
      </c>
      <c r="K650" s="237">
        <v>39848</v>
      </c>
      <c r="L650" s="144">
        <v>2.0910000000000002</v>
      </c>
    </row>
    <row r="651" spans="1:12">
      <c r="A651" s="237">
        <v>39863</v>
      </c>
      <c r="B651" s="144">
        <v>2.86</v>
      </c>
      <c r="F651" s="237">
        <v>39863</v>
      </c>
      <c r="G651" s="144">
        <v>3.69</v>
      </c>
      <c r="K651" s="237">
        <v>39847</v>
      </c>
      <c r="L651" s="144">
        <v>2.0116000000000001</v>
      </c>
    </row>
    <row r="652" spans="1:12">
      <c r="A652" s="237">
        <v>39862</v>
      </c>
      <c r="B652" s="144">
        <v>2.73</v>
      </c>
      <c r="F652" s="237">
        <v>39862</v>
      </c>
      <c r="G652" s="144">
        <v>3.53</v>
      </c>
      <c r="K652" s="237">
        <v>39846</v>
      </c>
      <c r="L652" s="144">
        <v>2.0800999999999998</v>
      </c>
    </row>
    <row r="653" spans="1:12">
      <c r="A653" s="237">
        <v>39861</v>
      </c>
      <c r="B653" s="144">
        <v>2.66</v>
      </c>
      <c r="F653" s="237">
        <v>39861</v>
      </c>
      <c r="G653" s="144">
        <v>3.49</v>
      </c>
      <c r="K653" s="237">
        <v>39843</v>
      </c>
      <c r="L653" s="144">
        <v>2.1507000000000001</v>
      </c>
    </row>
    <row r="654" spans="1:12">
      <c r="A654" s="237">
        <v>39857</v>
      </c>
      <c r="B654" s="144">
        <v>2.88</v>
      </c>
      <c r="F654" s="237">
        <v>39857</v>
      </c>
      <c r="G654" s="144">
        <v>3.68</v>
      </c>
      <c r="K654" s="237">
        <v>39842</v>
      </c>
      <c r="L654" s="144">
        <v>2.137</v>
      </c>
    </row>
    <row r="655" spans="1:12">
      <c r="A655" s="237">
        <v>39856</v>
      </c>
      <c r="B655" s="144">
        <v>2.73</v>
      </c>
      <c r="F655" s="237">
        <v>39856</v>
      </c>
      <c r="G655" s="144">
        <v>3.46</v>
      </c>
      <c r="K655" s="237">
        <v>39841</v>
      </c>
      <c r="L655" s="144">
        <v>2.0569999999999999</v>
      </c>
    </row>
    <row r="656" spans="1:12">
      <c r="A656" s="237">
        <v>39855</v>
      </c>
      <c r="B656" s="144">
        <v>2.76</v>
      </c>
      <c r="F656" s="237">
        <v>39855</v>
      </c>
      <c r="G656" s="144">
        <v>3.45</v>
      </c>
      <c r="K656" s="237">
        <v>39840</v>
      </c>
      <c r="L656" s="144">
        <v>2.2345000000000002</v>
      </c>
    </row>
    <row r="657" spans="1:12">
      <c r="A657" s="237">
        <v>39854</v>
      </c>
      <c r="B657" s="144">
        <v>2.85</v>
      </c>
      <c r="F657" s="237">
        <v>39854</v>
      </c>
      <c r="G657" s="144">
        <v>3.53</v>
      </c>
      <c r="K657" s="237">
        <v>39839</v>
      </c>
      <c r="L657" s="144">
        <v>2.2642000000000002</v>
      </c>
    </row>
    <row r="658" spans="1:12">
      <c r="A658" s="237">
        <v>39853</v>
      </c>
      <c r="B658" s="144">
        <v>3.03</v>
      </c>
      <c r="F658" s="237">
        <v>39853</v>
      </c>
      <c r="G658" s="144">
        <v>3.71</v>
      </c>
      <c r="K658" s="237">
        <v>39836</v>
      </c>
      <c r="L658" s="144">
        <v>2.3083</v>
      </c>
    </row>
    <row r="659" spans="1:12">
      <c r="A659" s="237">
        <v>39850</v>
      </c>
      <c r="B659" s="144">
        <v>2.98</v>
      </c>
      <c r="F659" s="237">
        <v>39850</v>
      </c>
      <c r="G659" s="144">
        <v>3.68</v>
      </c>
      <c r="K659" s="237">
        <v>39835</v>
      </c>
      <c r="L659" s="144">
        <v>2.3290000000000002</v>
      </c>
    </row>
    <row r="660" spans="1:12">
      <c r="A660" s="237">
        <v>39849</v>
      </c>
      <c r="B660" s="144">
        <v>2.9</v>
      </c>
      <c r="F660" s="237">
        <v>39849</v>
      </c>
      <c r="G660" s="144">
        <v>3.63</v>
      </c>
      <c r="K660" s="237">
        <v>39834</v>
      </c>
      <c r="L660" s="144">
        <v>2.0764</v>
      </c>
    </row>
    <row r="661" spans="1:12">
      <c r="A661" s="237">
        <v>39848</v>
      </c>
      <c r="B661" s="144">
        <v>2.91</v>
      </c>
      <c r="F661" s="237">
        <v>39848</v>
      </c>
      <c r="G661" s="144">
        <v>3.67</v>
      </c>
      <c r="K661" s="237">
        <v>39833</v>
      </c>
      <c r="L661" s="144">
        <v>2.1017999999999999</v>
      </c>
    </row>
    <row r="662" spans="1:12">
      <c r="A662" s="237">
        <v>39847</v>
      </c>
      <c r="B662" s="144">
        <v>2.84</v>
      </c>
      <c r="F662" s="237">
        <v>39847</v>
      </c>
      <c r="G662" s="144">
        <v>3.62</v>
      </c>
      <c r="K662" s="237">
        <v>39829</v>
      </c>
      <c r="L662" s="144">
        <v>2.0907</v>
      </c>
    </row>
    <row r="663" spans="1:12">
      <c r="A663" s="237">
        <v>39846</v>
      </c>
      <c r="B663" s="144">
        <v>2.72</v>
      </c>
      <c r="F663" s="237">
        <v>39846</v>
      </c>
      <c r="G663" s="144">
        <v>3.47</v>
      </c>
      <c r="K663" s="237">
        <v>39828</v>
      </c>
      <c r="L663" s="144">
        <v>2.0362</v>
      </c>
    </row>
    <row r="664" spans="1:12">
      <c r="A664" s="237">
        <v>39843</v>
      </c>
      <c r="B664" s="144">
        <v>2.84</v>
      </c>
      <c r="F664" s="237">
        <v>39843</v>
      </c>
      <c r="G664" s="144">
        <v>3.6</v>
      </c>
      <c r="K664" s="237">
        <v>39827</v>
      </c>
      <c r="L664" s="144">
        <v>2.0371000000000001</v>
      </c>
    </row>
    <row r="665" spans="1:12">
      <c r="A665" s="237">
        <v>39842</v>
      </c>
      <c r="B665" s="144">
        <v>2.82</v>
      </c>
      <c r="F665" s="237">
        <v>39842</v>
      </c>
      <c r="G665" s="144">
        <v>3.56</v>
      </c>
      <c r="K665" s="237">
        <v>39826</v>
      </c>
      <c r="L665" s="144">
        <v>2.0783</v>
      </c>
    </row>
    <row r="666" spans="1:12">
      <c r="A666" s="237">
        <v>39841</v>
      </c>
      <c r="B666" s="144">
        <v>2.66</v>
      </c>
      <c r="F666" s="237">
        <v>39841</v>
      </c>
      <c r="G666" s="144">
        <v>3.43</v>
      </c>
      <c r="K666" s="237">
        <v>39825</v>
      </c>
      <c r="L666" s="144">
        <v>2.1627000000000001</v>
      </c>
    </row>
    <row r="667" spans="1:12">
      <c r="A667" s="237">
        <v>39840</v>
      </c>
      <c r="B667" s="144">
        <v>2.52</v>
      </c>
      <c r="F667" s="237">
        <v>39840</v>
      </c>
      <c r="G667" s="144">
        <v>3.23</v>
      </c>
      <c r="K667" s="237">
        <v>39822</v>
      </c>
      <c r="L667" s="144">
        <v>2.2743000000000002</v>
      </c>
    </row>
    <row r="668" spans="1:12">
      <c r="A668" s="237">
        <v>39839</v>
      </c>
      <c r="B668" s="144">
        <v>2.64</v>
      </c>
      <c r="F668" s="237">
        <v>39839</v>
      </c>
      <c r="G668" s="144">
        <v>3.38</v>
      </c>
      <c r="K668" s="237">
        <v>39821</v>
      </c>
      <c r="L668" s="144">
        <v>2.4653999999999998</v>
      </c>
    </row>
    <row r="669" spans="1:12">
      <c r="A669" s="237">
        <v>39836</v>
      </c>
      <c r="B669" s="144">
        <v>2.62</v>
      </c>
      <c r="F669" s="237">
        <v>39836</v>
      </c>
      <c r="G669" s="144">
        <v>3.33</v>
      </c>
      <c r="K669" s="237">
        <v>39820</v>
      </c>
      <c r="L669" s="144">
        <v>2.5253999999999999</v>
      </c>
    </row>
    <row r="670" spans="1:12">
      <c r="A670" s="237">
        <v>39835</v>
      </c>
      <c r="B670" s="144">
        <v>2.59</v>
      </c>
      <c r="F670" s="237">
        <v>39835</v>
      </c>
      <c r="G670" s="144">
        <v>3.25</v>
      </c>
      <c r="K670" s="237">
        <v>39819</v>
      </c>
      <c r="L670" s="144">
        <v>2.6328</v>
      </c>
    </row>
    <row r="671" spans="1:12">
      <c r="A671" s="237">
        <v>39834</v>
      </c>
      <c r="B671" s="144">
        <v>2.5299999999999998</v>
      </c>
      <c r="F671" s="237">
        <v>39834</v>
      </c>
      <c r="G671" s="144">
        <v>3.14</v>
      </c>
      <c r="K671" s="237">
        <v>39818</v>
      </c>
      <c r="L671" s="144">
        <v>2.5861000000000001</v>
      </c>
    </row>
    <row r="672" spans="1:12">
      <c r="A672" s="237">
        <v>39833</v>
      </c>
      <c r="B672" s="144">
        <v>2.35</v>
      </c>
      <c r="F672" s="237">
        <v>39833</v>
      </c>
      <c r="G672" s="144">
        <v>2.95</v>
      </c>
      <c r="K672" s="237">
        <v>39815</v>
      </c>
      <c r="L672" s="144">
        <v>2.4876999999999998</v>
      </c>
    </row>
    <row r="673" spans="1:7">
      <c r="A673" s="237">
        <v>39829</v>
      </c>
      <c r="B673" s="144">
        <v>2.2999999999999998</v>
      </c>
      <c r="F673" s="237">
        <v>39829</v>
      </c>
      <c r="G673" s="144">
        <v>2.89</v>
      </c>
    </row>
    <row r="674" spans="1:7">
      <c r="A674" s="237">
        <v>39828</v>
      </c>
      <c r="B674" s="144">
        <v>2.2000000000000002</v>
      </c>
      <c r="F674" s="237">
        <v>39828</v>
      </c>
      <c r="G674" s="144">
        <v>2.86</v>
      </c>
    </row>
    <row r="675" spans="1:7">
      <c r="A675" s="237">
        <v>39827</v>
      </c>
      <c r="B675" s="144">
        <v>2.21</v>
      </c>
      <c r="F675" s="237">
        <v>39827</v>
      </c>
      <c r="G675" s="144">
        <v>2.89</v>
      </c>
    </row>
    <row r="676" spans="1:7">
      <c r="A676" s="237">
        <v>39826</v>
      </c>
      <c r="B676" s="144">
        <v>2.2999999999999998</v>
      </c>
      <c r="F676" s="237">
        <v>39826</v>
      </c>
      <c r="G676" s="144">
        <v>3.02</v>
      </c>
    </row>
    <row r="677" spans="1:7">
      <c r="A677" s="237">
        <v>39825</v>
      </c>
      <c r="B677" s="144">
        <v>2.31</v>
      </c>
      <c r="F677" s="237">
        <v>39825</v>
      </c>
      <c r="G677" s="144">
        <v>2.99</v>
      </c>
    </row>
    <row r="678" spans="1:7">
      <c r="A678" s="237">
        <v>39822</v>
      </c>
      <c r="B678" s="144">
        <v>2.41</v>
      </c>
      <c r="F678" s="237">
        <v>39822</v>
      </c>
      <c r="G678" s="144">
        <v>3.06</v>
      </c>
    </row>
    <row r="679" spans="1:7">
      <c r="A679" s="237">
        <v>39821</v>
      </c>
      <c r="B679" s="144">
        <v>2.44</v>
      </c>
      <c r="F679" s="237">
        <v>39821</v>
      </c>
      <c r="G679" s="144">
        <v>3.05</v>
      </c>
    </row>
    <row r="680" spans="1:7">
      <c r="A680" s="237">
        <v>39820</v>
      </c>
      <c r="B680" s="144">
        <v>2.4900000000000002</v>
      </c>
      <c r="F680" s="237">
        <v>39820</v>
      </c>
      <c r="G680" s="144">
        <v>3.07</v>
      </c>
    </row>
    <row r="681" spans="1:7">
      <c r="A681" s="237">
        <v>39819</v>
      </c>
      <c r="B681" s="144">
        <v>2.5099999999999998</v>
      </c>
      <c r="F681" s="237">
        <v>39819</v>
      </c>
      <c r="G681" s="144">
        <v>3.07</v>
      </c>
    </row>
    <row r="682" spans="1:7">
      <c r="A682" s="237">
        <v>39818</v>
      </c>
      <c r="B682" s="144">
        <v>2.4900000000000002</v>
      </c>
      <c r="F682" s="237">
        <v>39818</v>
      </c>
      <c r="G682" s="144">
        <v>3.04</v>
      </c>
    </row>
    <row r="683" spans="1:7">
      <c r="A683" s="237">
        <v>39815</v>
      </c>
      <c r="B683" s="144">
        <v>2.42</v>
      </c>
      <c r="F683" s="237">
        <v>39815</v>
      </c>
      <c r="G683" s="144">
        <v>2.82</v>
      </c>
    </row>
  </sheetData>
  <mergeCells count="7">
    <mergeCell ref="K6:L6"/>
    <mergeCell ref="B3:C3"/>
    <mergeCell ref="G3:H3"/>
    <mergeCell ref="L3:M3"/>
    <mergeCell ref="B4:C4"/>
    <mergeCell ref="G4:H4"/>
    <mergeCell ref="L4:M4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233"/>
  <sheetViews>
    <sheetView topLeftCell="A13" workbookViewId="0">
      <selection activeCell="J43" sqref="J43"/>
    </sheetView>
  </sheetViews>
  <sheetFormatPr defaultRowHeight="12.75"/>
  <cols>
    <col min="1" max="1" width="11" bestFit="1" customWidth="1"/>
    <col min="3" max="3" width="9.140625" style="124"/>
    <col min="4" max="4" width="13.140625" style="124" bestFit="1" customWidth="1"/>
    <col min="5" max="15" width="9.140625" style="124"/>
  </cols>
  <sheetData>
    <row r="1" spans="1:4">
      <c r="A1" s="121" t="s">
        <v>72</v>
      </c>
      <c r="B1" s="122"/>
      <c r="C1" s="125" t="s">
        <v>86</v>
      </c>
    </row>
    <row r="2" spans="1:4" ht="13.5" thickBot="1">
      <c r="A2" s="121" t="s">
        <v>73</v>
      </c>
      <c r="B2" s="122" t="s">
        <v>23</v>
      </c>
    </row>
    <row r="3" spans="1:4" ht="13.5" thickBot="1">
      <c r="A3" s="219">
        <v>40773</v>
      </c>
      <c r="B3" s="122">
        <v>211</v>
      </c>
      <c r="C3" s="126">
        <f>AVERAGE(B3:B1233)</f>
        <v>236.69212022745737</v>
      </c>
      <c r="D3" s="160" t="s">
        <v>142</v>
      </c>
    </row>
    <row r="4" spans="1:4">
      <c r="A4" s="219">
        <v>40772</v>
      </c>
      <c r="B4" s="122">
        <v>201</v>
      </c>
      <c r="C4" s="65" t="s">
        <v>185</v>
      </c>
    </row>
    <row r="5" spans="1:4">
      <c r="A5" s="219">
        <v>40771</v>
      </c>
      <c r="B5" s="122">
        <v>202</v>
      </c>
      <c r="C5" s="160" t="s">
        <v>186</v>
      </c>
    </row>
    <row r="6" spans="1:4">
      <c r="A6" s="219">
        <v>40770</v>
      </c>
      <c r="B6" s="122">
        <v>197</v>
      </c>
      <c r="C6" s="160" t="s">
        <v>187</v>
      </c>
    </row>
    <row r="7" spans="1:4">
      <c r="A7" s="219">
        <v>40767</v>
      </c>
      <c r="B7" s="122">
        <v>210</v>
      </c>
    </row>
    <row r="8" spans="1:4">
      <c r="A8" s="219">
        <v>40766</v>
      </c>
      <c r="B8" s="122">
        <v>209</v>
      </c>
    </row>
    <row r="9" spans="1:4">
      <c r="A9" s="219">
        <v>40765</v>
      </c>
      <c r="B9" s="122">
        <v>223</v>
      </c>
    </row>
    <row r="10" spans="1:4">
      <c r="A10" s="219">
        <v>40764</v>
      </c>
      <c r="B10" s="122">
        <v>204</v>
      </c>
    </row>
    <row r="11" spans="1:4">
      <c r="A11" s="219">
        <v>40763</v>
      </c>
      <c r="B11" s="122">
        <v>207</v>
      </c>
    </row>
    <row r="12" spans="1:4">
      <c r="A12" s="219">
        <v>40760</v>
      </c>
      <c r="B12" s="122">
        <v>190</v>
      </c>
    </row>
    <row r="13" spans="1:4">
      <c r="A13" s="219">
        <v>40759</v>
      </c>
      <c r="B13" s="122">
        <v>185</v>
      </c>
    </row>
    <row r="14" spans="1:4">
      <c r="A14" s="219">
        <v>40758</v>
      </c>
      <c r="B14" s="122">
        <v>164</v>
      </c>
    </row>
    <row r="15" spans="1:4">
      <c r="A15" s="219">
        <v>40757</v>
      </c>
      <c r="B15" s="122">
        <v>163</v>
      </c>
    </row>
    <row r="16" spans="1:4">
      <c r="A16" s="219">
        <v>40756</v>
      </c>
      <c r="B16" s="122">
        <v>155</v>
      </c>
    </row>
    <row r="17" spans="1:2">
      <c r="A17" s="219">
        <v>40753</v>
      </c>
      <c r="B17" s="122">
        <v>160</v>
      </c>
    </row>
    <row r="18" spans="1:2">
      <c r="A18" s="219">
        <v>40752</v>
      </c>
      <c r="B18" s="122">
        <v>150</v>
      </c>
    </row>
    <row r="19" spans="1:2">
      <c r="A19" s="219">
        <v>40751</v>
      </c>
      <c r="B19" s="122">
        <v>153</v>
      </c>
    </row>
    <row r="20" spans="1:2">
      <c r="A20" s="219">
        <v>40750</v>
      </c>
      <c r="B20" s="122">
        <v>171</v>
      </c>
    </row>
    <row r="21" spans="1:2">
      <c r="A21" s="219">
        <v>40749</v>
      </c>
      <c r="B21" s="122">
        <v>154</v>
      </c>
    </row>
    <row r="22" spans="1:2">
      <c r="A22" s="219">
        <v>40746</v>
      </c>
      <c r="B22" s="122">
        <v>160</v>
      </c>
    </row>
    <row r="23" spans="1:2">
      <c r="A23" s="219">
        <v>40745</v>
      </c>
      <c r="B23" s="122">
        <v>162</v>
      </c>
    </row>
    <row r="24" spans="1:2">
      <c r="A24" s="219">
        <v>40744</v>
      </c>
      <c r="B24" s="122">
        <v>165</v>
      </c>
    </row>
    <row r="25" spans="1:2">
      <c r="A25" s="219">
        <v>40743</v>
      </c>
      <c r="B25" s="122">
        <v>169</v>
      </c>
    </row>
    <row r="26" spans="1:2">
      <c r="A26" s="219">
        <v>40742</v>
      </c>
      <c r="B26" s="122">
        <v>168</v>
      </c>
    </row>
    <row r="27" spans="1:2">
      <c r="A27" s="219">
        <v>40739</v>
      </c>
      <c r="B27" s="122">
        <v>171</v>
      </c>
    </row>
    <row r="28" spans="1:2">
      <c r="A28" s="219">
        <v>40738</v>
      </c>
      <c r="B28" s="122">
        <v>172</v>
      </c>
    </row>
    <row r="29" spans="1:2">
      <c r="A29" s="219">
        <v>40737</v>
      </c>
      <c r="B29" s="122">
        <v>176</v>
      </c>
    </row>
    <row r="30" spans="1:2">
      <c r="A30" s="219">
        <v>40736</v>
      </c>
      <c r="B30" s="122">
        <v>173</v>
      </c>
    </row>
    <row r="31" spans="1:2">
      <c r="A31" s="219">
        <v>40735</v>
      </c>
      <c r="B31" s="122">
        <v>173</v>
      </c>
    </row>
    <row r="32" spans="1:2">
      <c r="A32" s="219">
        <v>40732</v>
      </c>
      <c r="B32" s="122">
        <v>163</v>
      </c>
    </row>
    <row r="33" spans="1:2">
      <c r="A33" s="219">
        <v>40731</v>
      </c>
      <c r="B33" s="122">
        <v>153</v>
      </c>
    </row>
    <row r="34" spans="1:2">
      <c r="A34" s="219">
        <v>40730</v>
      </c>
      <c r="B34" s="122">
        <v>159</v>
      </c>
    </row>
    <row r="35" spans="1:2">
      <c r="A35" s="219">
        <v>40729</v>
      </c>
      <c r="B35" s="122">
        <v>154</v>
      </c>
    </row>
    <row r="36" spans="1:2">
      <c r="A36" s="219">
        <v>40725</v>
      </c>
      <c r="B36" s="122">
        <v>147</v>
      </c>
    </row>
    <row r="37" spans="1:2">
      <c r="A37" s="219">
        <v>40724</v>
      </c>
      <c r="B37" s="122">
        <v>154</v>
      </c>
    </row>
    <row r="38" spans="1:2">
      <c r="A38" s="219">
        <v>40723</v>
      </c>
      <c r="B38" s="122">
        <v>154</v>
      </c>
    </row>
    <row r="39" spans="1:2">
      <c r="A39" s="219">
        <v>40722</v>
      </c>
      <c r="B39" s="122">
        <v>160</v>
      </c>
    </row>
    <row r="40" spans="1:2">
      <c r="A40" s="219">
        <v>40721</v>
      </c>
      <c r="B40" s="122">
        <v>168</v>
      </c>
    </row>
    <row r="41" spans="1:2">
      <c r="A41" s="219">
        <v>40718</v>
      </c>
      <c r="B41" s="122">
        <v>175</v>
      </c>
    </row>
    <row r="42" spans="1:2">
      <c r="A42" s="219">
        <v>40716</v>
      </c>
      <c r="B42" s="122">
        <v>172</v>
      </c>
    </row>
    <row r="43" spans="1:2">
      <c r="A43" s="219">
        <v>40715</v>
      </c>
      <c r="B43" s="122">
        <v>167</v>
      </c>
    </row>
    <row r="44" spans="1:2">
      <c r="A44" s="219">
        <v>40714</v>
      </c>
      <c r="B44" s="122">
        <v>172</v>
      </c>
    </row>
    <row r="45" spans="1:2">
      <c r="A45" s="219">
        <v>40711</v>
      </c>
      <c r="B45" s="122">
        <v>179</v>
      </c>
    </row>
    <row r="46" spans="1:2">
      <c r="A46" s="219">
        <v>40710</v>
      </c>
      <c r="B46" s="122">
        <v>179</v>
      </c>
    </row>
    <row r="47" spans="1:2">
      <c r="A47" s="219">
        <v>40709</v>
      </c>
      <c r="B47" s="122">
        <v>174</v>
      </c>
    </row>
    <row r="48" spans="1:2">
      <c r="A48" s="219">
        <v>40708</v>
      </c>
      <c r="B48" s="122">
        <v>161</v>
      </c>
    </row>
    <row r="49" spans="1:2">
      <c r="A49" s="219">
        <v>40707</v>
      </c>
      <c r="B49" s="122">
        <v>176</v>
      </c>
    </row>
    <row r="50" spans="1:2">
      <c r="A50" s="219">
        <v>40704</v>
      </c>
      <c r="B50" s="122">
        <v>177</v>
      </c>
    </row>
    <row r="51" spans="1:2">
      <c r="A51" s="219">
        <v>40703</v>
      </c>
      <c r="B51" s="122">
        <v>176</v>
      </c>
    </row>
    <row r="52" spans="1:2">
      <c r="A52" s="219">
        <v>40702</v>
      </c>
      <c r="B52" s="122">
        <v>179</v>
      </c>
    </row>
    <row r="53" spans="1:2">
      <c r="A53" s="219">
        <v>40701</v>
      </c>
      <c r="B53" s="122">
        <v>175</v>
      </c>
    </row>
    <row r="54" spans="1:2">
      <c r="A54" s="219">
        <v>40700</v>
      </c>
      <c r="B54" s="122">
        <v>177</v>
      </c>
    </row>
    <row r="55" spans="1:2">
      <c r="A55" s="219">
        <v>40697</v>
      </c>
      <c r="B55" s="122">
        <v>174</v>
      </c>
    </row>
    <row r="56" spans="1:2">
      <c r="A56" s="219">
        <v>40696</v>
      </c>
      <c r="B56" s="122">
        <v>175</v>
      </c>
    </row>
    <row r="57" spans="1:2">
      <c r="A57" s="219">
        <v>40695</v>
      </c>
      <c r="B57" s="122">
        <v>176</v>
      </c>
    </row>
    <row r="58" spans="1:2">
      <c r="A58" s="219">
        <v>40694</v>
      </c>
      <c r="B58" s="122">
        <v>175</v>
      </c>
    </row>
    <row r="59" spans="1:2">
      <c r="A59" s="219">
        <v>40690</v>
      </c>
      <c r="B59" s="122">
        <v>175</v>
      </c>
    </row>
    <row r="60" spans="1:2">
      <c r="A60" s="219">
        <v>40689</v>
      </c>
      <c r="B60" s="122">
        <v>174</v>
      </c>
    </row>
    <row r="61" spans="1:2">
      <c r="A61" s="219">
        <v>40688</v>
      </c>
      <c r="B61" s="122">
        <v>166</v>
      </c>
    </row>
    <row r="62" spans="1:2">
      <c r="A62" s="219">
        <v>40687</v>
      </c>
      <c r="B62" s="122">
        <v>165</v>
      </c>
    </row>
    <row r="63" spans="1:2">
      <c r="A63" s="219">
        <v>40686</v>
      </c>
      <c r="B63" s="122">
        <v>165</v>
      </c>
    </row>
    <row r="64" spans="1:2">
      <c r="A64" s="219">
        <v>40681</v>
      </c>
      <c r="B64" s="122">
        <v>166</v>
      </c>
    </row>
    <row r="65" spans="1:2">
      <c r="A65" s="219">
        <v>40680</v>
      </c>
      <c r="B65" s="122">
        <v>169</v>
      </c>
    </row>
    <row r="66" spans="1:2">
      <c r="A66" s="219">
        <v>40679</v>
      </c>
      <c r="B66" s="122">
        <v>169</v>
      </c>
    </row>
    <row r="67" spans="1:2">
      <c r="A67" s="219">
        <v>40676</v>
      </c>
      <c r="B67" s="122">
        <v>168</v>
      </c>
    </row>
    <row r="68" spans="1:2">
      <c r="A68" s="219">
        <v>40675</v>
      </c>
      <c r="B68" s="122">
        <v>167</v>
      </c>
    </row>
    <row r="69" spans="1:2">
      <c r="A69" s="219">
        <v>40672</v>
      </c>
      <c r="B69" s="122">
        <v>168</v>
      </c>
    </row>
    <row r="70" spans="1:2">
      <c r="A70" s="219">
        <v>40669</v>
      </c>
      <c r="B70" s="122">
        <v>171</v>
      </c>
    </row>
    <row r="71" spans="1:2">
      <c r="A71" s="219">
        <v>40668</v>
      </c>
      <c r="B71" s="122">
        <v>171</v>
      </c>
    </row>
    <row r="72" spans="1:2">
      <c r="A72" s="219">
        <v>40667</v>
      </c>
      <c r="B72" s="122">
        <v>173</v>
      </c>
    </row>
    <row r="73" spans="1:2">
      <c r="A73" s="219">
        <v>40666</v>
      </c>
      <c r="B73" s="122">
        <v>169</v>
      </c>
    </row>
    <row r="74" spans="1:2">
      <c r="A74" s="219">
        <v>40661</v>
      </c>
      <c r="B74" s="122">
        <v>176</v>
      </c>
    </row>
    <row r="75" spans="1:2">
      <c r="A75" s="219">
        <v>40660</v>
      </c>
      <c r="B75" s="122">
        <v>176</v>
      </c>
    </row>
    <row r="76" spans="1:2">
      <c r="A76" s="219">
        <v>40659</v>
      </c>
      <c r="B76" s="122">
        <v>179</v>
      </c>
    </row>
    <row r="77" spans="1:2">
      <c r="A77" s="219">
        <v>40658</v>
      </c>
      <c r="B77" s="122">
        <v>179</v>
      </c>
    </row>
    <row r="78" spans="1:2">
      <c r="A78" s="219">
        <v>40654</v>
      </c>
      <c r="B78" s="122">
        <v>176</v>
      </c>
    </row>
    <row r="79" spans="1:2">
      <c r="A79" s="219">
        <v>40651</v>
      </c>
      <c r="B79" s="122">
        <v>178</v>
      </c>
    </row>
    <row r="80" spans="1:2">
      <c r="A80" s="219">
        <v>40648</v>
      </c>
      <c r="B80" s="122">
        <v>175</v>
      </c>
    </row>
    <row r="81" spans="1:2">
      <c r="A81" s="219">
        <v>40647</v>
      </c>
      <c r="B81" s="122">
        <v>171</v>
      </c>
    </row>
    <row r="82" spans="1:2">
      <c r="A82" s="219">
        <v>40646</v>
      </c>
      <c r="B82" s="122">
        <v>171</v>
      </c>
    </row>
    <row r="83" spans="1:2">
      <c r="A83" s="219">
        <v>40645</v>
      </c>
      <c r="B83" s="122">
        <v>170</v>
      </c>
    </row>
    <row r="84" spans="1:2">
      <c r="A84" s="219">
        <v>40639</v>
      </c>
      <c r="B84" s="122">
        <v>163</v>
      </c>
    </row>
    <row r="85" spans="1:2">
      <c r="A85" s="219">
        <v>40638</v>
      </c>
      <c r="B85" s="122">
        <v>168</v>
      </c>
    </row>
    <row r="86" spans="1:2">
      <c r="A86" s="219">
        <v>40637</v>
      </c>
      <c r="B86" s="122">
        <v>169</v>
      </c>
    </row>
    <row r="87" spans="1:2">
      <c r="A87" s="219">
        <v>40634</v>
      </c>
      <c r="B87" s="122">
        <v>171</v>
      </c>
    </row>
    <row r="88" spans="1:2">
      <c r="A88" s="219">
        <v>40631</v>
      </c>
      <c r="B88" s="122">
        <v>173</v>
      </c>
    </row>
    <row r="89" spans="1:2">
      <c r="A89" s="219">
        <v>40630</v>
      </c>
      <c r="B89" s="122">
        <v>170</v>
      </c>
    </row>
    <row r="90" spans="1:2">
      <c r="A90" s="219">
        <v>40627</v>
      </c>
      <c r="B90" s="122">
        <v>171</v>
      </c>
    </row>
    <row r="91" spans="1:2">
      <c r="A91" s="219">
        <v>40626</v>
      </c>
      <c r="B91" s="122">
        <v>173</v>
      </c>
    </row>
    <row r="92" spans="1:2">
      <c r="A92" s="219">
        <v>40625</v>
      </c>
      <c r="B92" s="122">
        <v>176</v>
      </c>
    </row>
    <row r="93" spans="1:2">
      <c r="A93" s="219">
        <v>40620</v>
      </c>
      <c r="B93" s="122">
        <v>184</v>
      </c>
    </row>
    <row r="94" spans="1:2">
      <c r="A94" s="219">
        <v>40619</v>
      </c>
      <c r="B94" s="122">
        <v>187</v>
      </c>
    </row>
    <row r="95" spans="1:2">
      <c r="A95" s="219">
        <v>40618</v>
      </c>
      <c r="B95" s="122">
        <v>191</v>
      </c>
    </row>
    <row r="96" spans="1:2">
      <c r="A96" s="219">
        <v>40617</v>
      </c>
      <c r="B96" s="122">
        <v>180</v>
      </c>
    </row>
    <row r="97" spans="1:2">
      <c r="A97" s="219">
        <v>40616</v>
      </c>
      <c r="B97" s="122">
        <v>174</v>
      </c>
    </row>
    <row r="98" spans="1:2">
      <c r="A98" s="219">
        <v>40613</v>
      </c>
      <c r="B98" s="122">
        <v>171</v>
      </c>
    </row>
    <row r="99" spans="1:2">
      <c r="A99" s="219">
        <v>40612</v>
      </c>
      <c r="B99" s="122">
        <v>173</v>
      </c>
    </row>
    <row r="100" spans="1:2">
      <c r="A100" s="219">
        <v>40611</v>
      </c>
      <c r="B100" s="122">
        <v>161</v>
      </c>
    </row>
    <row r="101" spans="1:2">
      <c r="A101" s="219">
        <v>40610</v>
      </c>
      <c r="B101" s="122">
        <v>156</v>
      </c>
    </row>
    <row r="102" spans="1:2">
      <c r="A102" s="219">
        <v>40609</v>
      </c>
      <c r="B102" s="122">
        <v>165</v>
      </c>
    </row>
    <row r="103" spans="1:2">
      <c r="A103" s="219">
        <v>40606</v>
      </c>
      <c r="B103" s="122">
        <v>166</v>
      </c>
    </row>
    <row r="104" spans="1:2">
      <c r="A104" s="219">
        <v>40605</v>
      </c>
      <c r="B104" s="122">
        <v>162</v>
      </c>
    </row>
    <row r="105" spans="1:2">
      <c r="A105" s="219">
        <v>40604</v>
      </c>
      <c r="B105" s="122">
        <v>168</v>
      </c>
    </row>
    <row r="106" spans="1:2">
      <c r="A106" s="219">
        <v>40603</v>
      </c>
      <c r="B106" s="122">
        <v>174</v>
      </c>
    </row>
    <row r="107" spans="1:2">
      <c r="A107" s="219">
        <v>40602</v>
      </c>
      <c r="B107" s="122">
        <v>177</v>
      </c>
    </row>
    <row r="108" spans="1:2">
      <c r="A108" s="219">
        <v>40599</v>
      </c>
      <c r="B108" s="122">
        <v>186</v>
      </c>
    </row>
    <row r="109" spans="1:2">
      <c r="A109" s="219">
        <v>40598</v>
      </c>
      <c r="B109" s="122">
        <v>188</v>
      </c>
    </row>
    <row r="110" spans="1:2">
      <c r="A110" s="219">
        <v>40597</v>
      </c>
      <c r="B110" s="122">
        <v>184</v>
      </c>
    </row>
    <row r="111" spans="1:2">
      <c r="A111" s="219">
        <v>40596</v>
      </c>
      <c r="B111" s="122">
        <v>183</v>
      </c>
    </row>
    <row r="112" spans="1:2">
      <c r="A112" s="219">
        <v>40592</v>
      </c>
      <c r="B112" s="122">
        <v>176</v>
      </c>
    </row>
    <row r="113" spans="1:2">
      <c r="A113" s="219">
        <v>40591</v>
      </c>
      <c r="B113" s="122">
        <v>175</v>
      </c>
    </row>
    <row r="114" spans="1:2">
      <c r="A114" s="219">
        <v>40590</v>
      </c>
      <c r="B114" s="122">
        <v>175</v>
      </c>
    </row>
    <row r="115" spans="1:2">
      <c r="A115" s="219">
        <v>40589</v>
      </c>
      <c r="B115" s="122">
        <v>180</v>
      </c>
    </row>
    <row r="116" spans="1:2">
      <c r="A116" s="219">
        <v>40588</v>
      </c>
      <c r="B116" s="122">
        <v>181</v>
      </c>
    </row>
    <row r="117" spans="1:2">
      <c r="A117" s="219">
        <v>40585</v>
      </c>
      <c r="B117" s="122">
        <v>176</v>
      </c>
    </row>
    <row r="118" spans="1:2">
      <c r="A118" s="219">
        <v>40584</v>
      </c>
      <c r="B118" s="122">
        <v>171</v>
      </c>
    </row>
    <row r="119" spans="1:2">
      <c r="A119" s="219">
        <v>40583</v>
      </c>
      <c r="B119" s="122">
        <v>173</v>
      </c>
    </row>
    <row r="120" spans="1:2">
      <c r="A120" s="219">
        <v>40582</v>
      </c>
      <c r="B120" s="122">
        <v>162</v>
      </c>
    </row>
    <row r="121" spans="1:2">
      <c r="A121" s="219">
        <v>40581</v>
      </c>
      <c r="B121" s="122">
        <v>163</v>
      </c>
    </row>
    <row r="122" spans="1:2">
      <c r="A122" s="219">
        <v>40578</v>
      </c>
      <c r="B122" s="122">
        <v>160</v>
      </c>
    </row>
    <row r="123" spans="1:2">
      <c r="A123" s="219">
        <v>40577</v>
      </c>
      <c r="B123" s="122">
        <v>165</v>
      </c>
    </row>
    <row r="124" spans="1:2">
      <c r="A124" s="219">
        <v>40576</v>
      </c>
      <c r="B124" s="122">
        <v>165</v>
      </c>
    </row>
    <row r="125" spans="1:2">
      <c r="A125" s="219">
        <v>40575</v>
      </c>
      <c r="B125" s="122">
        <v>169</v>
      </c>
    </row>
    <row r="126" spans="1:2">
      <c r="A126" s="219">
        <v>40574</v>
      </c>
      <c r="B126" s="122">
        <v>179</v>
      </c>
    </row>
    <row r="127" spans="1:2">
      <c r="A127" s="219">
        <v>40571</v>
      </c>
      <c r="B127" s="122">
        <v>186</v>
      </c>
    </row>
    <row r="128" spans="1:2">
      <c r="A128" s="219">
        <v>40570</v>
      </c>
      <c r="B128" s="122">
        <v>174</v>
      </c>
    </row>
    <row r="129" spans="1:2">
      <c r="A129" s="219">
        <v>40569</v>
      </c>
      <c r="B129" s="122">
        <v>166</v>
      </c>
    </row>
    <row r="130" spans="1:2">
      <c r="A130" s="219">
        <v>40568</v>
      </c>
      <c r="B130" s="122">
        <v>173</v>
      </c>
    </row>
    <row r="131" spans="1:2">
      <c r="A131" s="219">
        <v>40567</v>
      </c>
      <c r="B131" s="122">
        <v>165</v>
      </c>
    </row>
    <row r="132" spans="1:2">
      <c r="A132" s="219">
        <v>40564</v>
      </c>
      <c r="B132" s="122">
        <v>169</v>
      </c>
    </row>
    <row r="133" spans="1:2">
      <c r="A133" s="219">
        <v>40563</v>
      </c>
      <c r="B133" s="122">
        <v>172</v>
      </c>
    </row>
    <row r="134" spans="1:2">
      <c r="A134" s="219">
        <v>40562</v>
      </c>
      <c r="B134" s="122">
        <v>175</v>
      </c>
    </row>
    <row r="135" spans="1:2">
      <c r="A135" s="219">
        <v>40561</v>
      </c>
      <c r="B135" s="122">
        <v>167</v>
      </c>
    </row>
    <row r="136" spans="1:2">
      <c r="A136" s="219">
        <v>40557</v>
      </c>
      <c r="B136" s="122">
        <v>169</v>
      </c>
    </row>
    <row r="137" spans="1:2">
      <c r="A137" s="219">
        <v>40556</v>
      </c>
      <c r="B137" s="122">
        <v>168</v>
      </c>
    </row>
    <row r="138" spans="1:2">
      <c r="A138" s="219">
        <v>40555</v>
      </c>
      <c r="B138" s="122">
        <v>166</v>
      </c>
    </row>
    <row r="139" spans="1:2">
      <c r="A139" s="219">
        <v>40554</v>
      </c>
      <c r="B139" s="122">
        <v>168</v>
      </c>
    </row>
    <row r="140" spans="1:2">
      <c r="A140" s="219">
        <v>40553</v>
      </c>
      <c r="B140" s="122">
        <v>173</v>
      </c>
    </row>
    <row r="141" spans="1:2">
      <c r="A141" s="219">
        <v>40550</v>
      </c>
      <c r="B141" s="122">
        <v>169</v>
      </c>
    </row>
    <row r="142" spans="1:2">
      <c r="A142" s="219">
        <v>40549</v>
      </c>
      <c r="B142" s="122">
        <v>165</v>
      </c>
    </row>
    <row r="143" spans="1:2">
      <c r="A143" s="219">
        <v>40548</v>
      </c>
      <c r="B143" s="122">
        <v>164</v>
      </c>
    </row>
    <row r="144" spans="1:2">
      <c r="A144" s="219">
        <v>40547</v>
      </c>
      <c r="B144" s="122">
        <v>167</v>
      </c>
    </row>
    <row r="145" spans="1:3">
      <c r="A145" s="219">
        <v>40546</v>
      </c>
      <c r="B145" s="122">
        <v>181</v>
      </c>
    </row>
    <row r="146" spans="1:3">
      <c r="A146" s="219">
        <v>40543</v>
      </c>
      <c r="B146" s="122">
        <v>186</v>
      </c>
      <c r="C146" s="159"/>
    </row>
    <row r="147" spans="1:3">
      <c r="A147" s="219">
        <v>40542</v>
      </c>
      <c r="B147" s="122">
        <v>175</v>
      </c>
      <c r="C147" s="159"/>
    </row>
    <row r="148" spans="1:3">
      <c r="A148" s="219">
        <v>40541</v>
      </c>
      <c r="B148" s="122">
        <v>180</v>
      </c>
    </row>
    <row r="149" spans="1:3">
      <c r="A149" s="219">
        <v>40540</v>
      </c>
      <c r="B149" s="122">
        <v>178</v>
      </c>
    </row>
    <row r="150" spans="1:3">
      <c r="A150" s="219">
        <v>40539</v>
      </c>
      <c r="B150" s="122">
        <v>175</v>
      </c>
    </row>
    <row r="151" spans="1:3">
      <c r="A151" s="219">
        <v>40536</v>
      </c>
      <c r="B151" s="122">
        <v>178</v>
      </c>
    </row>
    <row r="152" spans="1:3">
      <c r="A152" s="219">
        <v>40535</v>
      </c>
      <c r="B152" s="122">
        <v>176</v>
      </c>
    </row>
    <row r="153" spans="1:3">
      <c r="A153" s="219">
        <v>40534</v>
      </c>
      <c r="B153" s="122">
        <v>176</v>
      </c>
    </row>
    <row r="154" spans="1:3">
      <c r="A154" s="219">
        <v>40533</v>
      </c>
      <c r="B154" s="122">
        <v>181</v>
      </c>
    </row>
    <row r="155" spans="1:3">
      <c r="A155" s="219">
        <v>40532</v>
      </c>
      <c r="B155" s="122">
        <v>173</v>
      </c>
    </row>
    <row r="156" spans="1:3">
      <c r="A156" s="219">
        <v>40529</v>
      </c>
      <c r="B156" s="122">
        <v>194</v>
      </c>
    </row>
    <row r="157" spans="1:3">
      <c r="A157" s="219">
        <v>40528</v>
      </c>
      <c r="B157" s="122">
        <v>187</v>
      </c>
    </row>
    <row r="158" spans="1:3">
      <c r="A158" s="219">
        <v>40527</v>
      </c>
      <c r="B158" s="122">
        <v>167</v>
      </c>
    </row>
    <row r="159" spans="1:3">
      <c r="A159" s="219">
        <v>40526</v>
      </c>
      <c r="B159" s="122">
        <v>163</v>
      </c>
    </row>
    <row r="160" spans="1:3">
      <c r="A160" s="219">
        <v>40525</v>
      </c>
      <c r="B160" s="122">
        <v>168</v>
      </c>
    </row>
    <row r="161" spans="1:2">
      <c r="A161" s="219">
        <v>40522</v>
      </c>
      <c r="B161" s="122">
        <v>164</v>
      </c>
    </row>
    <row r="162" spans="1:2">
      <c r="A162" s="219">
        <v>40521</v>
      </c>
      <c r="B162" s="122">
        <v>166</v>
      </c>
    </row>
    <row r="163" spans="1:2">
      <c r="A163" s="219">
        <v>40520</v>
      </c>
      <c r="B163" s="122">
        <v>163</v>
      </c>
    </row>
    <row r="164" spans="1:2">
      <c r="A164" s="219">
        <v>40519</v>
      </c>
      <c r="B164" s="122">
        <v>163</v>
      </c>
    </row>
    <row r="165" spans="1:2">
      <c r="A165" s="219">
        <v>40518</v>
      </c>
      <c r="B165" s="122">
        <v>173</v>
      </c>
    </row>
    <row r="166" spans="1:2">
      <c r="A166" s="219">
        <v>40515</v>
      </c>
      <c r="B166" s="122">
        <v>168</v>
      </c>
    </row>
    <row r="167" spans="1:2">
      <c r="A167" s="219">
        <v>40514</v>
      </c>
      <c r="B167" s="122">
        <v>175</v>
      </c>
    </row>
    <row r="168" spans="1:2">
      <c r="A168" s="219">
        <v>40513</v>
      </c>
      <c r="B168" s="122">
        <v>181</v>
      </c>
    </row>
    <row r="169" spans="1:2">
      <c r="A169" s="219">
        <v>40512</v>
      </c>
      <c r="B169" s="122">
        <v>193</v>
      </c>
    </row>
    <row r="170" spans="1:2">
      <c r="A170" s="219">
        <v>40511</v>
      </c>
      <c r="B170" s="122">
        <v>189</v>
      </c>
    </row>
    <row r="171" spans="1:2">
      <c r="A171" s="219">
        <v>40508</v>
      </c>
      <c r="B171" s="122">
        <v>180</v>
      </c>
    </row>
    <row r="172" spans="1:2">
      <c r="A172" s="219">
        <v>40507</v>
      </c>
      <c r="B172" s="122">
        <v>176</v>
      </c>
    </row>
    <row r="173" spans="1:2">
      <c r="A173" s="219">
        <v>40506</v>
      </c>
      <c r="B173" s="122">
        <v>174</v>
      </c>
    </row>
    <row r="174" spans="1:2">
      <c r="A174" s="219">
        <v>40505</v>
      </c>
      <c r="B174" s="122">
        <v>186</v>
      </c>
    </row>
    <row r="175" spans="1:2">
      <c r="A175" s="219">
        <v>40504</v>
      </c>
      <c r="B175" s="122">
        <v>179</v>
      </c>
    </row>
    <row r="176" spans="1:2">
      <c r="A176" s="219">
        <v>40501</v>
      </c>
      <c r="B176" s="122">
        <v>175</v>
      </c>
    </row>
    <row r="177" spans="1:2">
      <c r="A177" s="219">
        <v>40500</v>
      </c>
      <c r="B177" s="122">
        <v>176</v>
      </c>
    </row>
    <row r="178" spans="1:2">
      <c r="A178" s="219">
        <v>40499</v>
      </c>
      <c r="B178" s="122">
        <v>175</v>
      </c>
    </row>
    <row r="179" spans="1:2">
      <c r="A179" s="219">
        <v>40498</v>
      </c>
      <c r="B179" s="122">
        <v>179</v>
      </c>
    </row>
    <row r="180" spans="1:2">
      <c r="A180" s="219">
        <v>40494</v>
      </c>
      <c r="B180" s="122">
        <v>171</v>
      </c>
    </row>
    <row r="181" spans="1:2">
      <c r="A181" s="219">
        <v>40493</v>
      </c>
      <c r="B181" s="122">
        <v>176</v>
      </c>
    </row>
    <row r="182" spans="1:2">
      <c r="A182" s="219">
        <v>40492</v>
      </c>
      <c r="B182" s="122">
        <v>172</v>
      </c>
    </row>
    <row r="183" spans="1:2">
      <c r="A183" s="219">
        <v>40491</v>
      </c>
      <c r="B183" s="122">
        <v>170</v>
      </c>
    </row>
    <row r="184" spans="1:2">
      <c r="A184" s="219">
        <v>40490</v>
      </c>
      <c r="B184" s="122">
        <v>177</v>
      </c>
    </row>
    <row r="185" spans="1:2">
      <c r="A185" s="219">
        <v>40487</v>
      </c>
      <c r="B185" s="122">
        <v>173</v>
      </c>
    </row>
    <row r="186" spans="1:2">
      <c r="A186" s="219">
        <v>40486</v>
      </c>
      <c r="B186" s="122">
        <v>174</v>
      </c>
    </row>
    <row r="187" spans="1:2">
      <c r="A187" s="219">
        <v>40485</v>
      </c>
      <c r="B187" s="122">
        <v>171</v>
      </c>
    </row>
    <row r="188" spans="1:2">
      <c r="A188" s="219">
        <v>40483</v>
      </c>
      <c r="B188" s="122">
        <v>172</v>
      </c>
    </row>
    <row r="189" spans="1:2">
      <c r="A189" s="219">
        <v>40480</v>
      </c>
      <c r="B189" s="122">
        <v>173</v>
      </c>
    </row>
    <row r="190" spans="1:2">
      <c r="A190" s="219">
        <v>40479</v>
      </c>
      <c r="B190" s="122">
        <v>170</v>
      </c>
    </row>
    <row r="191" spans="1:2">
      <c r="A191" s="219">
        <v>40478</v>
      </c>
      <c r="B191" s="122">
        <v>172</v>
      </c>
    </row>
    <row r="192" spans="1:2">
      <c r="A192" s="219">
        <v>40477</v>
      </c>
      <c r="B192" s="122">
        <v>170</v>
      </c>
    </row>
    <row r="193" spans="1:2">
      <c r="A193" s="219">
        <v>40476</v>
      </c>
      <c r="B193" s="122">
        <v>173</v>
      </c>
    </row>
    <row r="194" spans="1:2">
      <c r="A194" s="219">
        <v>40473</v>
      </c>
      <c r="B194" s="122">
        <v>182</v>
      </c>
    </row>
    <row r="195" spans="1:2">
      <c r="A195" s="219">
        <v>40472</v>
      </c>
      <c r="B195" s="122">
        <v>184</v>
      </c>
    </row>
    <row r="196" spans="1:2">
      <c r="A196" s="219">
        <v>40471</v>
      </c>
      <c r="B196" s="122">
        <v>186</v>
      </c>
    </row>
    <row r="197" spans="1:2">
      <c r="A197" s="219">
        <v>40470</v>
      </c>
      <c r="B197" s="122">
        <v>190</v>
      </c>
    </row>
    <row r="198" spans="1:2">
      <c r="A198" s="219">
        <v>40469</v>
      </c>
      <c r="B198" s="122">
        <v>182</v>
      </c>
    </row>
    <row r="199" spans="1:2">
      <c r="A199" s="219">
        <v>40466</v>
      </c>
      <c r="B199" s="122">
        <v>183</v>
      </c>
    </row>
    <row r="200" spans="1:2">
      <c r="A200" s="219">
        <v>40465</v>
      </c>
      <c r="B200" s="122">
        <v>174</v>
      </c>
    </row>
    <row r="201" spans="1:2">
      <c r="A201" s="219">
        <v>40464</v>
      </c>
      <c r="B201" s="122">
        <v>178</v>
      </c>
    </row>
    <row r="202" spans="1:2">
      <c r="A202" s="219">
        <v>40462</v>
      </c>
      <c r="B202" s="122">
        <v>182</v>
      </c>
    </row>
    <row r="203" spans="1:2">
      <c r="A203" s="219">
        <v>40459</v>
      </c>
      <c r="B203" s="122">
        <v>197</v>
      </c>
    </row>
    <row r="204" spans="1:2">
      <c r="A204" s="219">
        <v>40458</v>
      </c>
      <c r="B204" s="122">
        <v>200</v>
      </c>
    </row>
    <row r="205" spans="1:2">
      <c r="A205" s="219">
        <v>40457</v>
      </c>
      <c r="B205" s="122">
        <v>200</v>
      </c>
    </row>
    <row r="206" spans="1:2">
      <c r="A206" s="219">
        <v>40456</v>
      </c>
      <c r="B206" s="122">
        <v>202</v>
      </c>
    </row>
    <row r="207" spans="1:2">
      <c r="A207" s="219">
        <v>40455</v>
      </c>
      <c r="B207" s="122">
        <v>204</v>
      </c>
    </row>
    <row r="208" spans="1:2">
      <c r="A208" s="219">
        <v>40452</v>
      </c>
      <c r="B208" s="122">
        <v>202</v>
      </c>
    </row>
    <row r="209" spans="1:2">
      <c r="A209" s="219">
        <v>40451</v>
      </c>
      <c r="B209" s="122">
        <v>203</v>
      </c>
    </row>
    <row r="210" spans="1:2">
      <c r="A210" s="219">
        <v>40450</v>
      </c>
      <c r="B210" s="122">
        <v>207</v>
      </c>
    </row>
    <row r="211" spans="1:2">
      <c r="A211" s="219">
        <v>40449</v>
      </c>
      <c r="B211" s="122">
        <v>211</v>
      </c>
    </row>
    <row r="212" spans="1:2">
      <c r="A212" s="219">
        <v>40448</v>
      </c>
      <c r="B212" s="122">
        <v>207</v>
      </c>
    </row>
    <row r="213" spans="1:2">
      <c r="A213" s="219">
        <v>40445</v>
      </c>
      <c r="B213" s="122">
        <v>203</v>
      </c>
    </row>
    <row r="214" spans="1:2">
      <c r="A214" s="219">
        <v>40444</v>
      </c>
      <c r="B214" s="122">
        <v>213</v>
      </c>
    </row>
    <row r="215" spans="1:2">
      <c r="A215" s="219">
        <v>40443</v>
      </c>
      <c r="B215" s="122">
        <v>210</v>
      </c>
    </row>
    <row r="216" spans="1:2">
      <c r="A216" s="219">
        <v>40442</v>
      </c>
      <c r="B216" s="122">
        <v>210</v>
      </c>
    </row>
    <row r="217" spans="1:2">
      <c r="A217" s="219">
        <v>40441</v>
      </c>
      <c r="B217" s="122">
        <v>201</v>
      </c>
    </row>
    <row r="218" spans="1:2">
      <c r="A218" s="219">
        <v>40438</v>
      </c>
      <c r="B218" s="122">
        <v>198</v>
      </c>
    </row>
    <row r="219" spans="1:2">
      <c r="A219" s="219">
        <v>40437</v>
      </c>
      <c r="B219" s="122">
        <v>192</v>
      </c>
    </row>
    <row r="220" spans="1:2">
      <c r="A220" s="219">
        <v>40436</v>
      </c>
      <c r="B220" s="122">
        <v>204</v>
      </c>
    </row>
    <row r="221" spans="1:2">
      <c r="A221" s="219">
        <v>40435</v>
      </c>
      <c r="B221" s="122">
        <v>214</v>
      </c>
    </row>
    <row r="222" spans="1:2">
      <c r="A222" s="219">
        <v>40434</v>
      </c>
      <c r="B222" s="122">
        <v>211</v>
      </c>
    </row>
    <row r="223" spans="1:2">
      <c r="A223" s="219">
        <v>40431</v>
      </c>
      <c r="B223" s="122">
        <v>209</v>
      </c>
    </row>
    <row r="224" spans="1:2">
      <c r="A224" s="219">
        <v>40430</v>
      </c>
      <c r="B224" s="122">
        <v>214</v>
      </c>
    </row>
    <row r="225" spans="1:2">
      <c r="A225" s="219">
        <v>40429</v>
      </c>
      <c r="B225" s="122">
        <v>220</v>
      </c>
    </row>
    <row r="226" spans="1:2">
      <c r="A226" s="219">
        <v>40427</v>
      </c>
      <c r="B226" s="122">
        <v>224</v>
      </c>
    </row>
    <row r="227" spans="1:2">
      <c r="A227" s="219">
        <v>40424</v>
      </c>
      <c r="B227" s="122">
        <v>213</v>
      </c>
    </row>
    <row r="228" spans="1:2">
      <c r="A228" s="219">
        <v>40423</v>
      </c>
      <c r="B228" s="122">
        <v>219</v>
      </c>
    </row>
    <row r="229" spans="1:2">
      <c r="A229" s="219">
        <v>40422</v>
      </c>
      <c r="B229" s="122">
        <v>222</v>
      </c>
    </row>
    <row r="230" spans="1:2">
      <c r="A230" s="219">
        <v>40421</v>
      </c>
      <c r="B230" s="122">
        <v>230</v>
      </c>
    </row>
    <row r="231" spans="1:2">
      <c r="A231" s="219">
        <v>40420</v>
      </c>
      <c r="B231" s="122">
        <v>229</v>
      </c>
    </row>
    <row r="232" spans="1:2">
      <c r="A232" s="219">
        <v>40417</v>
      </c>
      <c r="B232" s="122">
        <v>214</v>
      </c>
    </row>
    <row r="233" spans="1:2">
      <c r="A233" s="219">
        <v>40416</v>
      </c>
      <c r="B233" s="122">
        <v>222</v>
      </c>
    </row>
    <row r="234" spans="1:2">
      <c r="A234" s="219">
        <v>40415</v>
      </c>
      <c r="B234" s="122">
        <v>215</v>
      </c>
    </row>
    <row r="235" spans="1:2">
      <c r="A235" s="219">
        <v>40414</v>
      </c>
      <c r="B235" s="122">
        <v>215</v>
      </c>
    </row>
    <row r="236" spans="1:2">
      <c r="A236" s="219">
        <v>40413</v>
      </c>
      <c r="B236" s="122">
        <v>200</v>
      </c>
    </row>
    <row r="237" spans="1:2">
      <c r="A237" s="219">
        <v>40410</v>
      </c>
      <c r="B237" s="122">
        <v>197</v>
      </c>
    </row>
    <row r="238" spans="1:2">
      <c r="A238" s="219">
        <v>40409</v>
      </c>
      <c r="B238" s="122">
        <v>201</v>
      </c>
    </row>
    <row r="239" spans="1:2">
      <c r="A239" s="219">
        <v>40408</v>
      </c>
      <c r="B239" s="122">
        <v>197</v>
      </c>
    </row>
    <row r="240" spans="1:2">
      <c r="A240" s="219">
        <v>40407</v>
      </c>
      <c r="B240" s="122">
        <v>198</v>
      </c>
    </row>
    <row r="241" spans="1:2">
      <c r="A241" s="219">
        <v>40406</v>
      </c>
      <c r="B241" s="122">
        <v>206</v>
      </c>
    </row>
    <row r="242" spans="1:2">
      <c r="A242" s="219">
        <v>40403</v>
      </c>
      <c r="B242" s="122">
        <v>200</v>
      </c>
    </row>
    <row r="243" spans="1:2">
      <c r="A243" s="219">
        <v>40402</v>
      </c>
      <c r="B243" s="122">
        <v>192</v>
      </c>
    </row>
    <row r="244" spans="1:2">
      <c r="A244" s="219">
        <v>40401</v>
      </c>
      <c r="B244" s="122">
        <v>193</v>
      </c>
    </row>
    <row r="245" spans="1:2">
      <c r="A245" s="219">
        <v>40400</v>
      </c>
      <c r="B245" s="122">
        <v>188</v>
      </c>
    </row>
    <row r="246" spans="1:2">
      <c r="A246" s="219">
        <v>40399</v>
      </c>
      <c r="B246" s="122">
        <v>189</v>
      </c>
    </row>
    <row r="247" spans="1:2">
      <c r="A247" s="219">
        <v>40396</v>
      </c>
      <c r="B247" s="122">
        <v>202</v>
      </c>
    </row>
    <row r="248" spans="1:2">
      <c r="A248" s="219">
        <v>40395</v>
      </c>
      <c r="B248" s="122">
        <v>203</v>
      </c>
    </row>
    <row r="249" spans="1:2">
      <c r="A249" s="219">
        <v>40394</v>
      </c>
      <c r="B249" s="122">
        <v>198</v>
      </c>
    </row>
    <row r="250" spans="1:2">
      <c r="A250" s="219">
        <v>40393</v>
      </c>
      <c r="B250" s="122">
        <v>206</v>
      </c>
    </row>
    <row r="251" spans="1:2">
      <c r="A251" s="219">
        <v>40392</v>
      </c>
      <c r="B251" s="122">
        <v>204</v>
      </c>
    </row>
    <row r="252" spans="1:2">
      <c r="A252" s="219">
        <v>40389</v>
      </c>
      <c r="B252" s="122">
        <v>206</v>
      </c>
    </row>
    <row r="253" spans="1:2">
      <c r="A253" s="219">
        <v>40388</v>
      </c>
      <c r="B253" s="122">
        <v>205</v>
      </c>
    </row>
    <row r="254" spans="1:2">
      <c r="A254" s="219">
        <v>40387</v>
      </c>
      <c r="B254" s="122">
        <v>202</v>
      </c>
    </row>
    <row r="255" spans="1:2">
      <c r="A255" s="219">
        <v>40386</v>
      </c>
      <c r="B255" s="122">
        <v>198</v>
      </c>
    </row>
    <row r="256" spans="1:2">
      <c r="A256" s="219">
        <v>40385</v>
      </c>
      <c r="B256" s="122">
        <v>200</v>
      </c>
    </row>
    <row r="257" spans="1:2">
      <c r="A257" s="219">
        <v>40382</v>
      </c>
      <c r="B257" s="122">
        <v>208</v>
      </c>
    </row>
    <row r="258" spans="1:2">
      <c r="A258" s="219">
        <v>40381</v>
      </c>
      <c r="B258" s="122">
        <v>218</v>
      </c>
    </row>
    <row r="259" spans="1:2">
      <c r="A259" s="219">
        <v>40380</v>
      </c>
      <c r="B259" s="122">
        <v>224</v>
      </c>
    </row>
    <row r="260" spans="1:2">
      <c r="A260" s="219">
        <v>40379</v>
      </c>
      <c r="B260" s="122">
        <v>217</v>
      </c>
    </row>
    <row r="261" spans="1:2">
      <c r="A261" s="219">
        <v>40378</v>
      </c>
      <c r="B261" s="122">
        <v>220</v>
      </c>
    </row>
    <row r="262" spans="1:2">
      <c r="A262" s="219">
        <v>40375</v>
      </c>
      <c r="B262" s="122">
        <v>225</v>
      </c>
    </row>
    <row r="263" spans="1:2">
      <c r="A263" s="219">
        <v>40374</v>
      </c>
      <c r="B263" s="122">
        <v>224</v>
      </c>
    </row>
    <row r="264" spans="1:2">
      <c r="A264" s="219">
        <v>40373</v>
      </c>
      <c r="B264" s="122">
        <v>221</v>
      </c>
    </row>
    <row r="265" spans="1:2">
      <c r="A265" s="219">
        <v>40372</v>
      </c>
      <c r="B265" s="122">
        <v>211</v>
      </c>
    </row>
    <row r="266" spans="1:2">
      <c r="A266" s="219">
        <v>40371</v>
      </c>
      <c r="B266" s="122">
        <v>220</v>
      </c>
    </row>
    <row r="267" spans="1:2">
      <c r="A267" s="219">
        <v>40368</v>
      </c>
      <c r="B267" s="122">
        <v>226</v>
      </c>
    </row>
    <row r="268" spans="1:2">
      <c r="A268" s="219">
        <v>40367</v>
      </c>
      <c r="B268" s="122">
        <v>229</v>
      </c>
    </row>
    <row r="269" spans="1:2">
      <c r="A269" s="219">
        <v>40366</v>
      </c>
      <c r="B269" s="122">
        <v>233</v>
      </c>
    </row>
    <row r="270" spans="1:2">
      <c r="A270" s="219">
        <v>40365</v>
      </c>
      <c r="B270" s="122">
        <v>242</v>
      </c>
    </row>
    <row r="271" spans="1:2">
      <c r="A271" s="219">
        <v>40364</v>
      </c>
      <c r="B271" s="122">
        <v>244</v>
      </c>
    </row>
    <row r="272" spans="1:2">
      <c r="A272" s="219">
        <v>40361</v>
      </c>
      <c r="B272" s="122">
        <v>243</v>
      </c>
    </row>
    <row r="273" spans="1:2">
      <c r="A273" s="219">
        <v>40360</v>
      </c>
      <c r="B273" s="122">
        <v>249</v>
      </c>
    </row>
    <row r="274" spans="1:2">
      <c r="A274" s="219">
        <v>40359</v>
      </c>
      <c r="B274" s="122">
        <v>249</v>
      </c>
    </row>
    <row r="275" spans="1:2">
      <c r="A275" s="219">
        <v>40358</v>
      </c>
      <c r="B275" s="122">
        <v>248</v>
      </c>
    </row>
    <row r="276" spans="1:2">
      <c r="A276" s="219">
        <v>40357</v>
      </c>
      <c r="B276" s="122">
        <v>240</v>
      </c>
    </row>
    <row r="277" spans="1:2">
      <c r="A277" s="219">
        <v>40354</v>
      </c>
      <c r="B277" s="122">
        <v>235</v>
      </c>
    </row>
    <row r="278" spans="1:2">
      <c r="A278" s="219">
        <v>40353</v>
      </c>
      <c r="B278" s="122">
        <v>235</v>
      </c>
    </row>
    <row r="279" spans="1:2">
      <c r="A279" s="219">
        <v>40352</v>
      </c>
      <c r="B279" s="122">
        <v>235</v>
      </c>
    </row>
    <row r="280" spans="1:2">
      <c r="A280" s="219">
        <v>40351</v>
      </c>
      <c r="B280" s="122">
        <v>233</v>
      </c>
    </row>
    <row r="281" spans="1:2">
      <c r="A281" s="219">
        <v>40350</v>
      </c>
      <c r="B281" s="122">
        <v>222</v>
      </c>
    </row>
    <row r="282" spans="1:2">
      <c r="A282" s="219">
        <v>40347</v>
      </c>
      <c r="B282" s="122">
        <v>222</v>
      </c>
    </row>
    <row r="283" spans="1:2">
      <c r="A283" s="219">
        <v>40346</v>
      </c>
      <c r="B283" s="122">
        <v>222</v>
      </c>
    </row>
    <row r="284" spans="1:2">
      <c r="A284" s="219">
        <v>40345</v>
      </c>
      <c r="B284" s="122">
        <v>224</v>
      </c>
    </row>
    <row r="285" spans="1:2">
      <c r="A285" s="219">
        <v>40344</v>
      </c>
      <c r="B285" s="122">
        <v>222</v>
      </c>
    </row>
    <row r="286" spans="1:2">
      <c r="A286" s="219">
        <v>40343</v>
      </c>
      <c r="B286" s="122">
        <v>232</v>
      </c>
    </row>
    <row r="287" spans="1:2">
      <c r="A287" s="219">
        <v>40340</v>
      </c>
      <c r="B287" s="122">
        <v>239</v>
      </c>
    </row>
    <row r="288" spans="1:2">
      <c r="A288" s="219">
        <v>40339</v>
      </c>
      <c r="B288" s="122">
        <v>232</v>
      </c>
    </row>
    <row r="289" spans="1:2">
      <c r="A289" s="219">
        <v>40338</v>
      </c>
      <c r="B289" s="122">
        <v>246</v>
      </c>
    </row>
    <row r="290" spans="1:2">
      <c r="A290" s="219">
        <v>40337</v>
      </c>
      <c r="B290" s="122">
        <v>247</v>
      </c>
    </row>
    <row r="291" spans="1:2">
      <c r="A291" s="219">
        <v>40336</v>
      </c>
      <c r="B291" s="122">
        <v>244</v>
      </c>
    </row>
    <row r="292" spans="1:2">
      <c r="A292" s="219">
        <v>40333</v>
      </c>
      <c r="B292" s="122">
        <v>239</v>
      </c>
    </row>
    <row r="293" spans="1:2">
      <c r="A293" s="219">
        <v>40331</v>
      </c>
      <c r="B293" s="122">
        <v>228</v>
      </c>
    </row>
    <row r="294" spans="1:2">
      <c r="A294" s="219">
        <v>40330</v>
      </c>
      <c r="B294" s="122">
        <v>234</v>
      </c>
    </row>
    <row r="295" spans="1:2">
      <c r="A295" s="219">
        <v>40329</v>
      </c>
      <c r="B295" s="122">
        <v>234</v>
      </c>
    </row>
    <row r="296" spans="1:2">
      <c r="A296" s="219">
        <v>40326</v>
      </c>
      <c r="B296" s="122">
        <v>234</v>
      </c>
    </row>
    <row r="297" spans="1:2">
      <c r="A297" s="219">
        <v>40325</v>
      </c>
      <c r="B297" s="122">
        <v>227</v>
      </c>
    </row>
    <row r="298" spans="1:2">
      <c r="A298" s="219">
        <v>40324</v>
      </c>
      <c r="B298" s="122">
        <v>243</v>
      </c>
    </row>
    <row r="299" spans="1:2">
      <c r="A299" s="219">
        <v>40323</v>
      </c>
      <c r="B299" s="122">
        <v>247</v>
      </c>
    </row>
    <row r="300" spans="1:2">
      <c r="A300" s="219">
        <v>40322</v>
      </c>
      <c r="B300" s="122">
        <v>240</v>
      </c>
    </row>
    <row r="301" spans="1:2">
      <c r="A301" s="219">
        <v>40319</v>
      </c>
      <c r="B301" s="122">
        <v>243</v>
      </c>
    </row>
    <row r="302" spans="1:2">
      <c r="A302" s="219">
        <v>40318</v>
      </c>
      <c r="B302" s="122">
        <v>242</v>
      </c>
    </row>
    <row r="303" spans="1:2">
      <c r="A303" s="219">
        <v>40317</v>
      </c>
      <c r="B303" s="122">
        <v>227</v>
      </c>
    </row>
    <row r="304" spans="1:2">
      <c r="A304" s="219">
        <v>40316</v>
      </c>
      <c r="B304" s="122">
        <v>222</v>
      </c>
    </row>
    <row r="305" spans="1:2">
      <c r="A305" s="219">
        <v>40315</v>
      </c>
      <c r="B305" s="122">
        <v>196</v>
      </c>
    </row>
    <row r="306" spans="1:2">
      <c r="A306" s="219">
        <v>40312</v>
      </c>
      <c r="B306" s="122">
        <v>211</v>
      </c>
    </row>
    <row r="307" spans="1:2">
      <c r="A307" s="219">
        <v>40311</v>
      </c>
      <c r="B307" s="122">
        <v>197</v>
      </c>
    </row>
    <row r="308" spans="1:2">
      <c r="A308" s="219">
        <v>40310</v>
      </c>
      <c r="B308" s="122">
        <v>193</v>
      </c>
    </row>
    <row r="309" spans="1:2">
      <c r="A309" s="219">
        <v>40309</v>
      </c>
      <c r="B309" s="122">
        <v>209</v>
      </c>
    </row>
    <row r="310" spans="1:2">
      <c r="A310" s="219">
        <v>40308</v>
      </c>
      <c r="B310" s="122">
        <v>211</v>
      </c>
    </row>
    <row r="311" spans="1:2">
      <c r="A311" s="219">
        <v>40305</v>
      </c>
      <c r="B311" s="122">
        <v>240</v>
      </c>
    </row>
    <row r="312" spans="1:2">
      <c r="A312" s="219">
        <v>40304</v>
      </c>
      <c r="B312" s="122">
        <v>237</v>
      </c>
    </row>
    <row r="313" spans="1:2">
      <c r="A313" s="219">
        <v>40303</v>
      </c>
      <c r="B313" s="122">
        <v>215</v>
      </c>
    </row>
    <row r="314" spans="1:2">
      <c r="A314" s="219">
        <v>40302</v>
      </c>
      <c r="B314" s="122">
        <v>205</v>
      </c>
    </row>
    <row r="315" spans="1:2">
      <c r="A315" s="219">
        <v>40301</v>
      </c>
      <c r="B315" s="122">
        <v>190</v>
      </c>
    </row>
    <row r="316" spans="1:2">
      <c r="A316" s="219">
        <v>40298</v>
      </c>
      <c r="B316" s="122">
        <v>188</v>
      </c>
    </row>
    <row r="317" spans="1:2">
      <c r="A317" s="219">
        <v>40297</v>
      </c>
      <c r="B317" s="122">
        <v>190</v>
      </c>
    </row>
    <row r="318" spans="1:2">
      <c r="A318" s="219">
        <v>40296</v>
      </c>
      <c r="B318" s="122">
        <v>185</v>
      </c>
    </row>
    <row r="319" spans="1:2">
      <c r="A319" s="219">
        <v>40295</v>
      </c>
      <c r="B319" s="122">
        <v>194</v>
      </c>
    </row>
    <row r="320" spans="1:2">
      <c r="A320" s="219">
        <v>40294</v>
      </c>
      <c r="B320" s="122">
        <v>177</v>
      </c>
    </row>
    <row r="321" spans="1:2">
      <c r="A321" s="219">
        <v>40291</v>
      </c>
      <c r="B321" s="122">
        <v>176</v>
      </c>
    </row>
    <row r="322" spans="1:2">
      <c r="A322" s="219">
        <v>40290</v>
      </c>
      <c r="B322" s="122">
        <v>179</v>
      </c>
    </row>
    <row r="323" spans="1:2">
      <c r="A323" s="219">
        <v>40288</v>
      </c>
      <c r="B323" s="122">
        <v>174</v>
      </c>
    </row>
    <row r="324" spans="1:2">
      <c r="A324" s="219">
        <v>40287</v>
      </c>
      <c r="B324" s="122">
        <v>174</v>
      </c>
    </row>
    <row r="325" spans="1:2">
      <c r="A325" s="219">
        <v>40284</v>
      </c>
      <c r="B325" s="122">
        <v>177</v>
      </c>
    </row>
    <row r="326" spans="1:2">
      <c r="A326" s="219">
        <v>40283</v>
      </c>
      <c r="B326" s="122">
        <v>166</v>
      </c>
    </row>
    <row r="327" spans="1:2">
      <c r="A327" s="219">
        <v>40282</v>
      </c>
      <c r="B327" s="122">
        <v>168</v>
      </c>
    </row>
    <row r="328" spans="1:2">
      <c r="A328" s="219">
        <v>40281</v>
      </c>
      <c r="B328" s="122">
        <v>178</v>
      </c>
    </row>
    <row r="329" spans="1:2">
      <c r="A329" s="219">
        <v>40280</v>
      </c>
      <c r="B329" s="122">
        <v>180</v>
      </c>
    </row>
    <row r="330" spans="1:2">
      <c r="A330" s="219">
        <v>40277</v>
      </c>
      <c r="B330" s="122">
        <v>175</v>
      </c>
    </row>
    <row r="331" spans="1:2">
      <c r="A331" s="219">
        <v>40276</v>
      </c>
      <c r="B331" s="122">
        <v>173</v>
      </c>
    </row>
    <row r="332" spans="1:2">
      <c r="A332" s="219">
        <v>40275</v>
      </c>
      <c r="B332" s="122">
        <v>182</v>
      </c>
    </row>
    <row r="333" spans="1:2">
      <c r="A333" s="219">
        <v>40274</v>
      </c>
      <c r="B333" s="122">
        <v>172</v>
      </c>
    </row>
    <row r="334" spans="1:2">
      <c r="A334" s="219">
        <v>40273</v>
      </c>
      <c r="B334" s="122">
        <v>171</v>
      </c>
    </row>
    <row r="335" spans="1:2">
      <c r="A335" s="219">
        <v>40269</v>
      </c>
      <c r="B335" s="122">
        <v>181</v>
      </c>
    </row>
    <row r="336" spans="1:2">
      <c r="A336" s="219">
        <v>40268</v>
      </c>
      <c r="B336" s="122">
        <v>184</v>
      </c>
    </row>
    <row r="337" spans="1:2">
      <c r="A337" s="219">
        <v>40267</v>
      </c>
      <c r="B337" s="122">
        <v>180</v>
      </c>
    </row>
    <row r="338" spans="1:2">
      <c r="A338" s="219">
        <v>40266</v>
      </c>
      <c r="B338" s="122">
        <v>180</v>
      </c>
    </row>
    <row r="339" spans="1:2">
      <c r="A339" s="219">
        <v>40263</v>
      </c>
      <c r="B339" s="122">
        <v>182</v>
      </c>
    </row>
    <row r="340" spans="1:2">
      <c r="A340" s="219">
        <v>40262</v>
      </c>
      <c r="B340" s="122">
        <v>173</v>
      </c>
    </row>
    <row r="341" spans="1:2">
      <c r="A341" s="219">
        <v>40261</v>
      </c>
      <c r="B341" s="122">
        <v>180</v>
      </c>
    </row>
    <row r="342" spans="1:2">
      <c r="A342" s="219">
        <v>40260</v>
      </c>
      <c r="B342" s="122">
        <v>191</v>
      </c>
    </row>
    <row r="343" spans="1:2">
      <c r="A343" s="219">
        <v>40259</v>
      </c>
      <c r="B343" s="122">
        <v>196</v>
      </c>
    </row>
    <row r="344" spans="1:2">
      <c r="A344" s="219">
        <v>40256</v>
      </c>
      <c r="B344" s="122">
        <v>194</v>
      </c>
    </row>
    <row r="345" spans="1:2">
      <c r="A345" s="219">
        <v>40255</v>
      </c>
      <c r="B345" s="122">
        <v>190</v>
      </c>
    </row>
    <row r="346" spans="1:2">
      <c r="A346" s="219">
        <v>40254</v>
      </c>
      <c r="B346" s="122">
        <v>189</v>
      </c>
    </row>
    <row r="347" spans="1:2">
      <c r="A347" s="219">
        <v>40253</v>
      </c>
      <c r="B347" s="122">
        <v>187</v>
      </c>
    </row>
    <row r="348" spans="1:2">
      <c r="A348" s="219">
        <v>40252</v>
      </c>
      <c r="B348" s="122">
        <v>186</v>
      </c>
    </row>
    <row r="349" spans="1:2">
      <c r="A349" s="219">
        <v>40249</v>
      </c>
      <c r="B349" s="122">
        <v>187</v>
      </c>
    </row>
    <row r="350" spans="1:2">
      <c r="A350" s="219">
        <v>40248</v>
      </c>
      <c r="B350" s="122">
        <v>190</v>
      </c>
    </row>
    <row r="351" spans="1:2">
      <c r="A351" s="219">
        <v>40247</v>
      </c>
      <c r="B351" s="122">
        <v>185</v>
      </c>
    </row>
    <row r="352" spans="1:2">
      <c r="A352" s="219">
        <v>40246</v>
      </c>
      <c r="B352" s="122">
        <v>182</v>
      </c>
    </row>
    <row r="353" spans="1:2">
      <c r="A353" s="219">
        <v>40245</v>
      </c>
      <c r="B353" s="122">
        <v>181</v>
      </c>
    </row>
    <row r="354" spans="1:2">
      <c r="A354" s="219">
        <v>40242</v>
      </c>
      <c r="B354" s="122">
        <v>187</v>
      </c>
    </row>
    <row r="355" spans="1:2">
      <c r="A355" s="219">
        <v>40241</v>
      </c>
      <c r="B355" s="122">
        <v>196</v>
      </c>
    </row>
    <row r="356" spans="1:2">
      <c r="A356" s="219">
        <v>40240</v>
      </c>
      <c r="B356" s="122">
        <v>201</v>
      </c>
    </row>
    <row r="357" spans="1:2">
      <c r="A357" s="219">
        <v>40239</v>
      </c>
      <c r="B357" s="122">
        <v>201</v>
      </c>
    </row>
    <row r="358" spans="1:2">
      <c r="A358" s="219">
        <v>40238</v>
      </c>
      <c r="B358" s="122">
        <v>201</v>
      </c>
    </row>
    <row r="359" spans="1:2">
      <c r="A359" s="219">
        <v>40235</v>
      </c>
      <c r="B359" s="122">
        <v>213</v>
      </c>
    </row>
    <row r="360" spans="1:2">
      <c r="A360" s="219">
        <v>40234</v>
      </c>
      <c r="B360" s="122">
        <v>220</v>
      </c>
    </row>
    <row r="361" spans="1:2">
      <c r="A361" s="219">
        <v>40233</v>
      </c>
      <c r="B361" s="122">
        <v>217</v>
      </c>
    </row>
    <row r="362" spans="1:2">
      <c r="A362" s="219">
        <v>40232</v>
      </c>
      <c r="B362" s="122">
        <v>219</v>
      </c>
    </row>
    <row r="363" spans="1:2">
      <c r="A363" s="219">
        <v>40231</v>
      </c>
      <c r="B363" s="122">
        <v>208</v>
      </c>
    </row>
    <row r="364" spans="1:2">
      <c r="A364" s="219">
        <v>40228</v>
      </c>
      <c r="B364" s="122">
        <v>209</v>
      </c>
    </row>
    <row r="365" spans="1:2">
      <c r="A365" s="219">
        <v>40227</v>
      </c>
      <c r="B365" s="122">
        <v>206</v>
      </c>
    </row>
    <row r="366" spans="1:2">
      <c r="A366" s="219">
        <v>40226</v>
      </c>
      <c r="B366" s="122">
        <v>210</v>
      </c>
    </row>
    <row r="367" spans="1:2">
      <c r="A367" s="219">
        <v>40221</v>
      </c>
      <c r="B367" s="122">
        <v>219</v>
      </c>
    </row>
    <row r="368" spans="1:2">
      <c r="A368" s="219">
        <v>40220</v>
      </c>
      <c r="B368" s="122">
        <v>212</v>
      </c>
    </row>
    <row r="369" spans="1:2">
      <c r="A369" s="219">
        <v>40219</v>
      </c>
      <c r="B369" s="122">
        <v>220</v>
      </c>
    </row>
    <row r="370" spans="1:2">
      <c r="A370" s="219">
        <v>40218</v>
      </c>
      <c r="B370" s="122">
        <v>233</v>
      </c>
    </row>
    <row r="371" spans="1:2">
      <c r="A371" s="219">
        <v>40217</v>
      </c>
      <c r="B371" s="122">
        <v>241</v>
      </c>
    </row>
    <row r="372" spans="1:2">
      <c r="A372" s="219">
        <v>40214</v>
      </c>
      <c r="B372" s="122">
        <v>243</v>
      </c>
    </row>
    <row r="373" spans="1:2">
      <c r="A373" s="219">
        <v>40213</v>
      </c>
      <c r="B373" s="122">
        <v>242</v>
      </c>
    </row>
    <row r="374" spans="1:2">
      <c r="A374" s="219">
        <v>40212</v>
      </c>
      <c r="B374" s="122">
        <v>223</v>
      </c>
    </row>
    <row r="375" spans="1:2">
      <c r="A375" s="219">
        <v>40211</v>
      </c>
      <c r="B375" s="122">
        <v>230</v>
      </c>
    </row>
    <row r="376" spans="1:2">
      <c r="A376" s="219">
        <v>40210</v>
      </c>
      <c r="B376" s="122">
        <v>229</v>
      </c>
    </row>
    <row r="377" spans="1:2">
      <c r="A377" s="219">
        <v>40207</v>
      </c>
      <c r="B377" s="122">
        <v>233</v>
      </c>
    </row>
    <row r="378" spans="1:2">
      <c r="A378" s="219">
        <v>40206</v>
      </c>
      <c r="B378" s="122">
        <v>226</v>
      </c>
    </row>
    <row r="379" spans="1:2">
      <c r="A379" s="219">
        <v>40205</v>
      </c>
      <c r="B379" s="122">
        <v>223</v>
      </c>
    </row>
    <row r="380" spans="1:2">
      <c r="A380" s="219">
        <v>40204</v>
      </c>
      <c r="B380" s="122">
        <v>219</v>
      </c>
    </row>
    <row r="381" spans="1:2">
      <c r="A381" s="219">
        <v>40203</v>
      </c>
      <c r="B381" s="122">
        <v>217</v>
      </c>
    </row>
    <row r="382" spans="1:2">
      <c r="A382" s="219">
        <v>40200</v>
      </c>
      <c r="B382" s="122">
        <v>222</v>
      </c>
    </row>
    <row r="383" spans="1:2">
      <c r="A383" s="219">
        <v>40199</v>
      </c>
      <c r="B383" s="122">
        <v>220</v>
      </c>
    </row>
    <row r="384" spans="1:2">
      <c r="A384" s="219">
        <v>40198</v>
      </c>
      <c r="B384" s="122">
        <v>213</v>
      </c>
    </row>
    <row r="385" spans="1:2">
      <c r="A385" s="219">
        <v>40197</v>
      </c>
      <c r="B385" s="122">
        <v>203</v>
      </c>
    </row>
    <row r="386" spans="1:2">
      <c r="A386" s="219">
        <v>40196</v>
      </c>
      <c r="B386" s="122">
        <v>209</v>
      </c>
    </row>
    <row r="387" spans="1:2">
      <c r="A387" s="219">
        <v>40193</v>
      </c>
      <c r="B387" s="122">
        <v>209</v>
      </c>
    </row>
    <row r="388" spans="1:2">
      <c r="A388" s="219">
        <v>40192</v>
      </c>
      <c r="B388" s="122">
        <v>202</v>
      </c>
    </row>
    <row r="389" spans="1:2">
      <c r="A389" s="219">
        <v>40191</v>
      </c>
      <c r="B389" s="122">
        <v>191</v>
      </c>
    </row>
    <row r="390" spans="1:2">
      <c r="A390" s="219">
        <v>40190</v>
      </c>
      <c r="B390" s="122">
        <v>200</v>
      </c>
    </row>
    <row r="391" spans="1:2">
      <c r="A391" s="219">
        <v>40189</v>
      </c>
      <c r="B391" s="122">
        <v>187</v>
      </c>
    </row>
    <row r="392" spans="1:2">
      <c r="A392" s="219">
        <v>40186</v>
      </c>
      <c r="B392" s="122">
        <v>191</v>
      </c>
    </row>
    <row r="393" spans="1:2">
      <c r="A393" s="219">
        <v>40185</v>
      </c>
      <c r="B393" s="122">
        <v>191</v>
      </c>
    </row>
    <row r="394" spans="1:2">
      <c r="A394" s="219">
        <v>40184</v>
      </c>
      <c r="B394" s="122">
        <v>191</v>
      </c>
    </row>
    <row r="395" spans="1:2">
      <c r="A395" s="219">
        <v>40183</v>
      </c>
      <c r="B395" s="122">
        <v>196</v>
      </c>
    </row>
    <row r="396" spans="1:2">
      <c r="A396" s="219">
        <v>40182</v>
      </c>
      <c r="B396" s="122">
        <v>189</v>
      </c>
    </row>
    <row r="397" spans="1:2">
      <c r="A397" s="219">
        <v>40179</v>
      </c>
      <c r="B397" s="122">
        <v>195</v>
      </c>
    </row>
    <row r="398" spans="1:2">
      <c r="A398" s="219">
        <v>40178</v>
      </c>
      <c r="B398" s="122">
        <v>196</v>
      </c>
    </row>
    <row r="399" spans="1:2">
      <c r="A399" s="219">
        <v>40177</v>
      </c>
      <c r="B399" s="122">
        <v>196</v>
      </c>
    </row>
    <row r="400" spans="1:2">
      <c r="A400" s="219">
        <v>40176</v>
      </c>
      <c r="B400" s="122">
        <v>197</v>
      </c>
    </row>
    <row r="401" spans="1:2">
      <c r="A401" s="219">
        <v>40175</v>
      </c>
      <c r="B401" s="122">
        <v>194</v>
      </c>
    </row>
    <row r="402" spans="1:2">
      <c r="A402" s="219">
        <v>40171</v>
      </c>
      <c r="B402" s="122">
        <v>198</v>
      </c>
    </row>
    <row r="403" spans="1:2">
      <c r="A403" s="219">
        <v>40170</v>
      </c>
      <c r="B403" s="122">
        <v>203</v>
      </c>
    </row>
    <row r="404" spans="1:2">
      <c r="A404" s="219">
        <v>40169</v>
      </c>
      <c r="B404" s="122">
        <v>205</v>
      </c>
    </row>
    <row r="405" spans="1:2">
      <c r="A405" s="219">
        <v>40168</v>
      </c>
      <c r="B405" s="122">
        <v>200</v>
      </c>
    </row>
    <row r="406" spans="1:2">
      <c r="A406" s="219">
        <v>40165</v>
      </c>
      <c r="B406" s="122">
        <v>211</v>
      </c>
    </row>
    <row r="407" spans="1:2">
      <c r="A407" s="219">
        <v>40164</v>
      </c>
      <c r="B407" s="122">
        <v>216</v>
      </c>
    </row>
    <row r="408" spans="1:2">
      <c r="A408" s="219">
        <v>40163</v>
      </c>
      <c r="B408" s="122">
        <v>201</v>
      </c>
    </row>
    <row r="409" spans="1:2">
      <c r="A409" s="219">
        <v>40162</v>
      </c>
      <c r="B409" s="122">
        <v>195</v>
      </c>
    </row>
    <row r="410" spans="1:2">
      <c r="A410" s="219">
        <v>40161</v>
      </c>
      <c r="B410" s="122">
        <v>202</v>
      </c>
    </row>
    <row r="411" spans="1:2">
      <c r="A411" s="219">
        <v>40158</v>
      </c>
      <c r="B411" s="122">
        <v>203</v>
      </c>
    </row>
    <row r="412" spans="1:2">
      <c r="A412" s="219">
        <v>40157</v>
      </c>
      <c r="B412" s="122">
        <v>204</v>
      </c>
    </row>
    <row r="413" spans="1:2">
      <c r="A413" s="219">
        <v>40156</v>
      </c>
      <c r="B413" s="122">
        <v>208</v>
      </c>
    </row>
    <row r="414" spans="1:2">
      <c r="A414" s="219">
        <v>40155</v>
      </c>
      <c r="B414" s="122">
        <v>212</v>
      </c>
    </row>
    <row r="415" spans="1:2">
      <c r="A415" s="219">
        <v>40154</v>
      </c>
      <c r="B415" s="122">
        <v>207</v>
      </c>
    </row>
    <row r="416" spans="1:2">
      <c r="A416" s="219">
        <v>40151</v>
      </c>
      <c r="B416" s="122">
        <v>205</v>
      </c>
    </row>
    <row r="417" spans="1:2">
      <c r="A417" s="219">
        <v>40150</v>
      </c>
      <c r="B417" s="122">
        <v>212</v>
      </c>
    </row>
    <row r="418" spans="1:2">
      <c r="A418" s="219">
        <v>40149</v>
      </c>
      <c r="B418" s="122">
        <v>215</v>
      </c>
    </row>
    <row r="419" spans="1:2">
      <c r="A419" s="219">
        <v>40148</v>
      </c>
      <c r="B419" s="122">
        <v>220</v>
      </c>
    </row>
    <row r="420" spans="1:2">
      <c r="A420" s="219">
        <v>40147</v>
      </c>
      <c r="B420" s="122">
        <v>230</v>
      </c>
    </row>
    <row r="421" spans="1:2">
      <c r="A421" s="219">
        <v>40144</v>
      </c>
      <c r="B421" s="122">
        <v>226</v>
      </c>
    </row>
    <row r="422" spans="1:2">
      <c r="A422" s="219">
        <v>40143</v>
      </c>
      <c r="B422" s="122">
        <v>216</v>
      </c>
    </row>
    <row r="423" spans="1:2">
      <c r="A423" s="219">
        <v>40142</v>
      </c>
      <c r="B423" s="122">
        <v>212</v>
      </c>
    </row>
    <row r="424" spans="1:2">
      <c r="A424" s="219">
        <v>40141</v>
      </c>
      <c r="B424" s="122">
        <v>215</v>
      </c>
    </row>
    <row r="425" spans="1:2">
      <c r="A425" s="219">
        <v>40140</v>
      </c>
      <c r="B425" s="122">
        <v>212</v>
      </c>
    </row>
    <row r="426" spans="1:2">
      <c r="A426" s="219">
        <v>40137</v>
      </c>
      <c r="B426" s="122">
        <v>214</v>
      </c>
    </row>
    <row r="427" spans="1:2">
      <c r="A427" s="219">
        <v>40136</v>
      </c>
      <c r="B427" s="122">
        <v>219</v>
      </c>
    </row>
    <row r="428" spans="1:2">
      <c r="A428" s="219">
        <v>40135</v>
      </c>
      <c r="B428" s="122">
        <v>218</v>
      </c>
    </row>
    <row r="429" spans="1:2">
      <c r="A429" s="219">
        <v>40134</v>
      </c>
      <c r="B429" s="122">
        <v>219</v>
      </c>
    </row>
    <row r="430" spans="1:2">
      <c r="A430" s="219">
        <v>40133</v>
      </c>
      <c r="B430" s="122">
        <v>216</v>
      </c>
    </row>
    <row r="431" spans="1:2">
      <c r="A431" s="219">
        <v>40130</v>
      </c>
      <c r="B431" s="122">
        <v>218</v>
      </c>
    </row>
    <row r="432" spans="1:2">
      <c r="A432" s="219">
        <v>40129</v>
      </c>
      <c r="B432" s="122">
        <v>216</v>
      </c>
    </row>
    <row r="433" spans="1:2">
      <c r="A433" s="219">
        <v>40128</v>
      </c>
      <c r="B433" s="122">
        <v>209</v>
      </c>
    </row>
    <row r="434" spans="1:2">
      <c r="A434" s="219">
        <v>40127</v>
      </c>
      <c r="B434" s="122">
        <v>209</v>
      </c>
    </row>
    <row r="435" spans="1:2">
      <c r="A435" s="219">
        <v>40126</v>
      </c>
      <c r="B435" s="122">
        <v>215</v>
      </c>
    </row>
    <row r="436" spans="1:2">
      <c r="A436" s="219">
        <v>40123</v>
      </c>
      <c r="B436" s="122">
        <v>227</v>
      </c>
    </row>
    <row r="437" spans="1:2">
      <c r="A437" s="219">
        <v>40122</v>
      </c>
      <c r="B437" s="122">
        <v>228</v>
      </c>
    </row>
    <row r="438" spans="1:2">
      <c r="A438" s="219">
        <v>40121</v>
      </c>
      <c r="B438" s="122">
        <v>229</v>
      </c>
    </row>
    <row r="439" spans="1:2">
      <c r="A439" s="219">
        <v>40120</v>
      </c>
      <c r="B439" s="122">
        <v>236</v>
      </c>
    </row>
    <row r="440" spans="1:2">
      <c r="A440" s="219">
        <v>40116</v>
      </c>
      <c r="B440" s="122">
        <v>233</v>
      </c>
    </row>
    <row r="441" spans="1:2">
      <c r="A441" s="219">
        <v>40115</v>
      </c>
      <c r="B441" s="122">
        <v>227</v>
      </c>
    </row>
    <row r="442" spans="1:2">
      <c r="A442" s="219">
        <v>40114</v>
      </c>
      <c r="B442" s="122">
        <v>243</v>
      </c>
    </row>
    <row r="443" spans="1:2">
      <c r="A443" s="219">
        <v>40113</v>
      </c>
      <c r="B443" s="122">
        <v>240</v>
      </c>
    </row>
    <row r="444" spans="1:2">
      <c r="A444" s="219">
        <v>40112</v>
      </c>
      <c r="B444" s="122">
        <v>221</v>
      </c>
    </row>
    <row r="445" spans="1:2">
      <c r="A445" s="219">
        <v>40109</v>
      </c>
      <c r="B445" s="122">
        <v>219</v>
      </c>
    </row>
    <row r="446" spans="1:2">
      <c r="A446" s="219">
        <v>40108</v>
      </c>
      <c r="B446" s="122">
        <v>222</v>
      </c>
    </row>
    <row r="447" spans="1:2">
      <c r="A447" s="219">
        <v>40107</v>
      </c>
      <c r="B447" s="122">
        <v>223</v>
      </c>
    </row>
    <row r="448" spans="1:2">
      <c r="A448" s="219">
        <v>40106</v>
      </c>
      <c r="B448" s="122">
        <v>222</v>
      </c>
    </row>
    <row r="449" spans="1:2">
      <c r="A449" s="219">
        <v>40105</v>
      </c>
      <c r="B449" s="122">
        <v>219</v>
      </c>
    </row>
    <row r="450" spans="1:2">
      <c r="A450" s="219">
        <v>40102</v>
      </c>
      <c r="B450" s="122">
        <v>216</v>
      </c>
    </row>
    <row r="451" spans="1:2">
      <c r="A451" s="219">
        <v>40101</v>
      </c>
      <c r="B451" s="122">
        <v>207</v>
      </c>
    </row>
    <row r="452" spans="1:2">
      <c r="A452" s="219">
        <v>40100</v>
      </c>
      <c r="B452" s="122">
        <v>206</v>
      </c>
    </row>
    <row r="453" spans="1:2">
      <c r="A453" s="219">
        <v>40099</v>
      </c>
      <c r="B453" s="122">
        <v>213</v>
      </c>
    </row>
    <row r="454" spans="1:2">
      <c r="A454" s="219">
        <v>40095</v>
      </c>
      <c r="B454" s="122">
        <v>212</v>
      </c>
    </row>
    <row r="455" spans="1:2">
      <c r="A455" s="219">
        <v>40094</v>
      </c>
      <c r="B455" s="122">
        <v>221</v>
      </c>
    </row>
    <row r="456" spans="1:2">
      <c r="A456" s="219">
        <v>40093</v>
      </c>
      <c r="B456" s="122">
        <v>234</v>
      </c>
    </row>
    <row r="457" spans="1:2">
      <c r="A457" s="219">
        <v>40092</v>
      </c>
      <c r="B457" s="122">
        <v>229</v>
      </c>
    </row>
    <row r="458" spans="1:2">
      <c r="A458" s="219">
        <v>40091</v>
      </c>
      <c r="B458" s="122">
        <v>239</v>
      </c>
    </row>
    <row r="459" spans="1:2">
      <c r="A459" s="219">
        <v>40088</v>
      </c>
      <c r="B459" s="122">
        <v>246</v>
      </c>
    </row>
    <row r="460" spans="1:2">
      <c r="A460" s="219">
        <v>40087</v>
      </c>
      <c r="B460" s="122">
        <v>252</v>
      </c>
    </row>
    <row r="461" spans="1:2">
      <c r="A461" s="219">
        <v>40086</v>
      </c>
      <c r="B461" s="122">
        <v>234</v>
      </c>
    </row>
    <row r="462" spans="1:2">
      <c r="A462" s="219">
        <v>40085</v>
      </c>
      <c r="B462" s="122">
        <v>235</v>
      </c>
    </row>
    <row r="463" spans="1:2">
      <c r="A463" s="219">
        <v>40084</v>
      </c>
      <c r="B463" s="122">
        <v>243</v>
      </c>
    </row>
    <row r="464" spans="1:2">
      <c r="A464" s="219">
        <v>40081</v>
      </c>
      <c r="B464" s="122">
        <v>238</v>
      </c>
    </row>
    <row r="465" spans="1:2">
      <c r="A465" s="219">
        <v>40080</v>
      </c>
      <c r="B465" s="122">
        <v>232</v>
      </c>
    </row>
    <row r="466" spans="1:2">
      <c r="A466" s="219">
        <v>40079</v>
      </c>
      <c r="B466" s="122">
        <v>226</v>
      </c>
    </row>
    <row r="467" spans="1:2">
      <c r="A467" s="219">
        <v>40078</v>
      </c>
      <c r="B467" s="122">
        <v>220</v>
      </c>
    </row>
    <row r="468" spans="1:2">
      <c r="A468" s="219">
        <v>40077</v>
      </c>
      <c r="B468" s="122">
        <v>221</v>
      </c>
    </row>
    <row r="469" spans="1:2">
      <c r="A469" s="219">
        <v>40074</v>
      </c>
      <c r="B469" s="122">
        <v>221</v>
      </c>
    </row>
    <row r="470" spans="1:2">
      <c r="A470" s="219">
        <v>40073</v>
      </c>
      <c r="B470" s="122">
        <v>228</v>
      </c>
    </row>
    <row r="471" spans="1:2">
      <c r="A471" s="219">
        <v>40072</v>
      </c>
      <c r="B471" s="122">
        <v>210</v>
      </c>
    </row>
    <row r="472" spans="1:2">
      <c r="A472" s="219">
        <v>40071</v>
      </c>
      <c r="B472" s="122">
        <v>224</v>
      </c>
    </row>
    <row r="473" spans="1:2">
      <c r="A473" s="219">
        <v>40070</v>
      </c>
      <c r="B473" s="122">
        <v>233</v>
      </c>
    </row>
    <row r="474" spans="1:2">
      <c r="A474" s="219">
        <v>40067</v>
      </c>
      <c r="B474" s="122">
        <v>249</v>
      </c>
    </row>
    <row r="475" spans="1:2">
      <c r="A475" s="219">
        <v>40066</v>
      </c>
      <c r="B475" s="122">
        <v>245</v>
      </c>
    </row>
    <row r="476" spans="1:2">
      <c r="A476" s="219">
        <v>40065</v>
      </c>
      <c r="B476" s="122">
        <v>238</v>
      </c>
    </row>
    <row r="477" spans="1:2">
      <c r="A477" s="219">
        <v>40064</v>
      </c>
      <c r="B477" s="122">
        <v>237</v>
      </c>
    </row>
    <row r="478" spans="1:2">
      <c r="A478" s="219">
        <v>40060</v>
      </c>
      <c r="B478" s="122">
        <v>250</v>
      </c>
    </row>
    <row r="479" spans="1:2">
      <c r="A479" s="219">
        <v>40059</v>
      </c>
      <c r="B479" s="122">
        <v>258</v>
      </c>
    </row>
    <row r="480" spans="1:2">
      <c r="A480" s="219">
        <v>40058</v>
      </c>
      <c r="B480" s="122">
        <v>284</v>
      </c>
    </row>
    <row r="481" spans="1:2">
      <c r="A481" s="219">
        <v>40057</v>
      </c>
      <c r="B481" s="122">
        <v>274</v>
      </c>
    </row>
    <row r="482" spans="1:2">
      <c r="A482" s="219">
        <v>40056</v>
      </c>
      <c r="B482" s="122">
        <v>270</v>
      </c>
    </row>
    <row r="483" spans="1:2">
      <c r="A483" s="219">
        <v>40053</v>
      </c>
      <c r="B483" s="122">
        <v>266</v>
      </c>
    </row>
    <row r="484" spans="1:2">
      <c r="A484" s="219">
        <v>40052</v>
      </c>
      <c r="B484" s="122">
        <v>265</v>
      </c>
    </row>
    <row r="485" spans="1:2">
      <c r="A485" s="219">
        <v>40051</v>
      </c>
      <c r="B485" s="122">
        <v>265</v>
      </c>
    </row>
    <row r="486" spans="1:2">
      <c r="A486" s="219">
        <v>40050</v>
      </c>
      <c r="B486" s="122">
        <v>264</v>
      </c>
    </row>
    <row r="487" spans="1:2">
      <c r="A487" s="219">
        <v>40049</v>
      </c>
      <c r="B487" s="122">
        <v>257</v>
      </c>
    </row>
    <row r="488" spans="1:2">
      <c r="A488" s="219">
        <v>40046</v>
      </c>
      <c r="B488" s="122">
        <v>251</v>
      </c>
    </row>
    <row r="489" spans="1:2">
      <c r="A489" s="219">
        <v>40045</v>
      </c>
      <c r="B489" s="122">
        <v>265</v>
      </c>
    </row>
    <row r="490" spans="1:2">
      <c r="A490" s="219">
        <v>40044</v>
      </c>
      <c r="B490" s="122">
        <v>263</v>
      </c>
    </row>
    <row r="491" spans="1:2">
      <c r="A491" s="219">
        <v>40043</v>
      </c>
      <c r="B491" s="122">
        <v>255</v>
      </c>
    </row>
    <row r="492" spans="1:2">
      <c r="A492" s="219">
        <v>40042</v>
      </c>
      <c r="B492" s="122">
        <v>263</v>
      </c>
    </row>
    <row r="493" spans="1:2">
      <c r="A493" s="219">
        <v>40039</v>
      </c>
      <c r="B493" s="122">
        <v>255</v>
      </c>
    </row>
    <row r="494" spans="1:2">
      <c r="A494" s="219">
        <v>40038</v>
      </c>
      <c r="B494" s="122">
        <v>253</v>
      </c>
    </row>
    <row r="495" spans="1:2">
      <c r="A495" s="219">
        <v>40037</v>
      </c>
      <c r="B495" s="122">
        <v>244</v>
      </c>
    </row>
    <row r="496" spans="1:2">
      <c r="A496" s="219">
        <v>40036</v>
      </c>
      <c r="B496" s="122">
        <v>247</v>
      </c>
    </row>
    <row r="497" spans="1:2">
      <c r="A497" s="219">
        <v>40035</v>
      </c>
      <c r="B497" s="122">
        <v>238</v>
      </c>
    </row>
    <row r="498" spans="1:2">
      <c r="A498" s="219">
        <v>40032</v>
      </c>
      <c r="B498" s="122">
        <v>228</v>
      </c>
    </row>
    <row r="499" spans="1:2">
      <c r="A499" s="219">
        <v>40031</v>
      </c>
      <c r="B499" s="122">
        <v>234</v>
      </c>
    </row>
    <row r="500" spans="1:2">
      <c r="A500" s="219">
        <v>40030</v>
      </c>
      <c r="B500" s="122">
        <v>231</v>
      </c>
    </row>
    <row r="501" spans="1:2">
      <c r="A501" s="219">
        <v>40029</v>
      </c>
      <c r="B501" s="122">
        <v>240</v>
      </c>
    </row>
    <row r="502" spans="1:2">
      <c r="A502" s="219">
        <v>40028</v>
      </c>
      <c r="B502" s="122">
        <v>249</v>
      </c>
    </row>
    <row r="503" spans="1:2">
      <c r="A503" s="219">
        <v>40025</v>
      </c>
      <c r="B503" s="122">
        <v>267</v>
      </c>
    </row>
    <row r="504" spans="1:2">
      <c r="A504" s="219">
        <v>40024</v>
      </c>
      <c r="B504" s="122">
        <v>260</v>
      </c>
    </row>
    <row r="505" spans="1:2">
      <c r="A505" s="219">
        <v>40023</v>
      </c>
      <c r="B505" s="122">
        <v>256</v>
      </c>
    </row>
    <row r="506" spans="1:2">
      <c r="A506" s="219">
        <v>40022</v>
      </c>
      <c r="B506" s="122">
        <v>251</v>
      </c>
    </row>
    <row r="507" spans="1:2">
      <c r="A507" s="219">
        <v>40021</v>
      </c>
      <c r="B507" s="122">
        <v>248</v>
      </c>
    </row>
    <row r="508" spans="1:2">
      <c r="A508" s="219">
        <v>40018</v>
      </c>
      <c r="B508" s="122">
        <v>245</v>
      </c>
    </row>
    <row r="509" spans="1:2">
      <c r="A509" s="219">
        <v>40017</v>
      </c>
      <c r="B509" s="122">
        <v>250</v>
      </c>
    </row>
    <row r="510" spans="1:2">
      <c r="A510" s="219">
        <v>40016</v>
      </c>
      <c r="B510" s="122">
        <v>268</v>
      </c>
    </row>
    <row r="511" spans="1:2">
      <c r="A511" s="219">
        <v>40015</v>
      </c>
      <c r="B511" s="122">
        <v>267</v>
      </c>
    </row>
    <row r="512" spans="1:2">
      <c r="A512" s="219">
        <v>40014</v>
      </c>
      <c r="B512" s="122">
        <v>250</v>
      </c>
    </row>
    <row r="513" spans="1:2">
      <c r="A513" s="219">
        <v>40011</v>
      </c>
      <c r="B513" s="122">
        <v>252</v>
      </c>
    </row>
    <row r="514" spans="1:2">
      <c r="A514" s="219">
        <v>40010</v>
      </c>
      <c r="B514" s="122">
        <v>262</v>
      </c>
    </row>
    <row r="515" spans="1:2">
      <c r="A515" s="219">
        <v>40009</v>
      </c>
      <c r="B515" s="122">
        <v>265</v>
      </c>
    </row>
    <row r="516" spans="1:2">
      <c r="A516" s="219">
        <v>40008</v>
      </c>
      <c r="B516" s="122">
        <v>275</v>
      </c>
    </row>
    <row r="517" spans="1:2">
      <c r="A517" s="219">
        <v>40007</v>
      </c>
      <c r="B517" s="122">
        <v>275</v>
      </c>
    </row>
    <row r="518" spans="1:2">
      <c r="A518" s="219">
        <v>40004</v>
      </c>
      <c r="B518" s="122">
        <v>290</v>
      </c>
    </row>
    <row r="519" spans="1:2">
      <c r="A519" s="219">
        <v>40003</v>
      </c>
      <c r="B519" s="122">
        <v>298</v>
      </c>
    </row>
    <row r="520" spans="1:2">
      <c r="A520" s="219">
        <v>40002</v>
      </c>
      <c r="B520" s="122">
        <v>304</v>
      </c>
    </row>
    <row r="521" spans="1:2">
      <c r="A521" s="219">
        <v>40001</v>
      </c>
      <c r="B521" s="122">
        <v>293</v>
      </c>
    </row>
    <row r="522" spans="1:2">
      <c r="A522" s="219">
        <v>40000</v>
      </c>
      <c r="B522" s="122">
        <v>281</v>
      </c>
    </row>
    <row r="523" spans="1:2">
      <c r="A523" s="219">
        <v>39997</v>
      </c>
      <c r="B523" s="122">
        <v>289</v>
      </c>
    </row>
    <row r="524" spans="1:2">
      <c r="A524" s="219">
        <v>39996</v>
      </c>
      <c r="B524" s="122">
        <v>289</v>
      </c>
    </row>
    <row r="525" spans="1:2">
      <c r="A525" s="219">
        <v>39995</v>
      </c>
      <c r="B525" s="122">
        <v>275</v>
      </c>
    </row>
    <row r="526" spans="1:2">
      <c r="A526" s="219">
        <v>39994</v>
      </c>
      <c r="B526" s="122">
        <v>284</v>
      </c>
    </row>
    <row r="527" spans="1:2">
      <c r="A527" s="219">
        <v>39993</v>
      </c>
      <c r="B527" s="122">
        <v>279</v>
      </c>
    </row>
    <row r="528" spans="1:2">
      <c r="A528" s="219">
        <v>39990</v>
      </c>
      <c r="B528" s="122">
        <v>290</v>
      </c>
    </row>
    <row r="529" spans="1:2">
      <c r="A529" s="219">
        <v>39989</v>
      </c>
      <c r="B529" s="122">
        <v>295</v>
      </c>
    </row>
    <row r="530" spans="1:2">
      <c r="A530" s="219">
        <v>39988</v>
      </c>
      <c r="B530" s="122">
        <v>294</v>
      </c>
    </row>
    <row r="531" spans="1:2">
      <c r="A531" s="219">
        <v>39987</v>
      </c>
      <c r="B531" s="122">
        <v>309</v>
      </c>
    </row>
    <row r="532" spans="1:2">
      <c r="A532" s="219">
        <v>39986</v>
      </c>
      <c r="B532" s="122">
        <v>309</v>
      </c>
    </row>
    <row r="533" spans="1:2">
      <c r="A533" s="219">
        <v>39983</v>
      </c>
      <c r="B533" s="122">
        <v>291</v>
      </c>
    </row>
    <row r="534" spans="1:2">
      <c r="A534" s="219">
        <v>39982</v>
      </c>
      <c r="B534" s="122">
        <v>285</v>
      </c>
    </row>
    <row r="535" spans="1:2">
      <c r="A535" s="219">
        <v>39981</v>
      </c>
      <c r="B535" s="122">
        <v>294</v>
      </c>
    </row>
    <row r="536" spans="1:2">
      <c r="A536" s="219">
        <v>39980</v>
      </c>
      <c r="B536" s="122">
        <v>281</v>
      </c>
    </row>
    <row r="537" spans="1:2">
      <c r="A537" s="219">
        <v>39979</v>
      </c>
      <c r="B537" s="122">
        <v>274</v>
      </c>
    </row>
    <row r="538" spans="1:2">
      <c r="A538" s="219">
        <v>39976</v>
      </c>
      <c r="B538" s="122">
        <v>265</v>
      </c>
    </row>
    <row r="539" spans="1:2">
      <c r="A539" s="219">
        <v>39975</v>
      </c>
      <c r="B539" s="122">
        <v>260</v>
      </c>
    </row>
    <row r="540" spans="1:2">
      <c r="A540" s="219">
        <v>39974</v>
      </c>
      <c r="B540" s="122">
        <v>260</v>
      </c>
    </row>
    <row r="541" spans="1:2">
      <c r="A541" s="219">
        <v>39973</v>
      </c>
      <c r="B541" s="122">
        <v>264</v>
      </c>
    </row>
    <row r="542" spans="1:2">
      <c r="A542" s="219">
        <v>39972</v>
      </c>
      <c r="B542" s="122">
        <v>266</v>
      </c>
    </row>
    <row r="543" spans="1:2">
      <c r="A543" s="219">
        <v>39969</v>
      </c>
      <c r="B543" s="122">
        <v>269</v>
      </c>
    </row>
    <row r="544" spans="1:2">
      <c r="A544" s="219">
        <v>39968</v>
      </c>
      <c r="B544" s="122">
        <v>278</v>
      </c>
    </row>
    <row r="545" spans="1:2">
      <c r="A545" s="219">
        <v>39967</v>
      </c>
      <c r="B545" s="122">
        <v>291</v>
      </c>
    </row>
    <row r="546" spans="1:2">
      <c r="A546" s="219">
        <v>39966</v>
      </c>
      <c r="B546" s="122">
        <v>280</v>
      </c>
    </row>
    <row r="547" spans="1:2">
      <c r="A547" s="219">
        <v>39965</v>
      </c>
      <c r="B547" s="122">
        <v>266</v>
      </c>
    </row>
    <row r="548" spans="1:2">
      <c r="A548" s="219">
        <v>39962</v>
      </c>
      <c r="B548" s="122">
        <v>294</v>
      </c>
    </row>
    <row r="549" spans="1:2">
      <c r="A549" s="219">
        <v>39961</v>
      </c>
      <c r="B549" s="122">
        <v>282</v>
      </c>
    </row>
    <row r="550" spans="1:2">
      <c r="A550" s="219">
        <v>39960</v>
      </c>
      <c r="B550" s="122">
        <v>278</v>
      </c>
    </row>
    <row r="551" spans="1:2">
      <c r="A551" s="219">
        <v>39959</v>
      </c>
      <c r="B551" s="122">
        <v>291</v>
      </c>
    </row>
    <row r="552" spans="1:2">
      <c r="A552" s="219">
        <v>39955</v>
      </c>
      <c r="B552" s="122">
        <v>300</v>
      </c>
    </row>
    <row r="553" spans="1:2">
      <c r="A553" s="219">
        <v>39954</v>
      </c>
      <c r="B553" s="122">
        <v>306</v>
      </c>
    </row>
    <row r="554" spans="1:2">
      <c r="A554" s="219">
        <v>39953</v>
      </c>
      <c r="B554" s="122">
        <v>310</v>
      </c>
    </row>
    <row r="555" spans="1:2">
      <c r="A555" s="219">
        <v>39952</v>
      </c>
      <c r="B555" s="122">
        <v>309</v>
      </c>
    </row>
    <row r="556" spans="1:2">
      <c r="A556" s="219">
        <v>39951</v>
      </c>
      <c r="B556" s="122">
        <v>316</v>
      </c>
    </row>
    <row r="557" spans="1:2">
      <c r="A557" s="219">
        <v>39948</v>
      </c>
      <c r="B557" s="122">
        <v>330</v>
      </c>
    </row>
    <row r="558" spans="1:2">
      <c r="A558" s="219">
        <v>39947</v>
      </c>
      <c r="B558" s="122">
        <v>333</v>
      </c>
    </row>
    <row r="559" spans="1:2">
      <c r="A559" s="219">
        <v>39946</v>
      </c>
      <c r="B559" s="122">
        <v>337</v>
      </c>
    </row>
    <row r="560" spans="1:2">
      <c r="A560" s="219">
        <v>39945</v>
      </c>
      <c r="B560" s="122">
        <v>326</v>
      </c>
    </row>
    <row r="561" spans="1:2">
      <c r="A561" s="219">
        <v>39944</v>
      </c>
      <c r="B561" s="122">
        <v>324</v>
      </c>
    </row>
    <row r="562" spans="1:2">
      <c r="A562" s="219">
        <v>39941</v>
      </c>
      <c r="B562" s="122">
        <v>310</v>
      </c>
    </row>
    <row r="563" spans="1:2">
      <c r="A563" s="219">
        <v>39940</v>
      </c>
      <c r="B563" s="122">
        <v>305</v>
      </c>
    </row>
    <row r="564" spans="1:2">
      <c r="A564" s="219">
        <v>39939</v>
      </c>
      <c r="B564" s="122">
        <v>314</v>
      </c>
    </row>
    <row r="565" spans="1:2">
      <c r="A565" s="219">
        <v>39938</v>
      </c>
      <c r="B565" s="122">
        <v>330</v>
      </c>
    </row>
    <row r="566" spans="1:2">
      <c r="A566" s="219">
        <v>39937</v>
      </c>
      <c r="B566" s="122">
        <v>342</v>
      </c>
    </row>
    <row r="567" spans="1:2">
      <c r="A567" s="219">
        <v>39934</v>
      </c>
      <c r="B567" s="122">
        <v>351</v>
      </c>
    </row>
    <row r="568" spans="1:2">
      <c r="A568" s="219">
        <v>39933</v>
      </c>
      <c r="B568" s="122">
        <v>355</v>
      </c>
    </row>
    <row r="569" spans="1:2">
      <c r="A569" s="219">
        <v>39932</v>
      </c>
      <c r="B569" s="122">
        <v>359</v>
      </c>
    </row>
    <row r="570" spans="1:2">
      <c r="A570" s="219">
        <v>39931</v>
      </c>
      <c r="B570" s="122">
        <v>370</v>
      </c>
    </row>
    <row r="571" spans="1:2">
      <c r="A571" s="219">
        <v>39930</v>
      </c>
      <c r="B571" s="122">
        <v>384</v>
      </c>
    </row>
    <row r="572" spans="1:2">
      <c r="A572" s="219">
        <v>39927</v>
      </c>
      <c r="B572" s="122">
        <v>376</v>
      </c>
    </row>
    <row r="573" spans="1:2">
      <c r="A573" s="219">
        <v>39926</v>
      </c>
      <c r="B573" s="122">
        <v>389</v>
      </c>
    </row>
    <row r="574" spans="1:2">
      <c r="A574" s="219">
        <v>39925</v>
      </c>
      <c r="B574" s="122">
        <v>386</v>
      </c>
    </row>
    <row r="575" spans="1:2">
      <c r="A575" s="219">
        <v>39924</v>
      </c>
      <c r="B575" s="122">
        <v>391</v>
      </c>
    </row>
    <row r="576" spans="1:2">
      <c r="A576" s="219">
        <v>39923</v>
      </c>
      <c r="B576" s="122">
        <v>399</v>
      </c>
    </row>
    <row r="577" spans="1:2">
      <c r="A577" s="219">
        <v>39920</v>
      </c>
      <c r="B577" s="122">
        <v>381</v>
      </c>
    </row>
    <row r="578" spans="1:2">
      <c r="A578" s="219">
        <v>39919</v>
      </c>
      <c r="B578" s="122">
        <v>388</v>
      </c>
    </row>
    <row r="579" spans="1:2">
      <c r="A579" s="219">
        <v>39918</v>
      </c>
      <c r="B579" s="122">
        <v>388</v>
      </c>
    </row>
    <row r="580" spans="1:2">
      <c r="A580" s="219">
        <v>39917</v>
      </c>
      <c r="B580" s="122">
        <v>380</v>
      </c>
    </row>
    <row r="581" spans="1:2">
      <c r="A581" s="219">
        <v>39916</v>
      </c>
      <c r="B581" s="122">
        <v>368</v>
      </c>
    </row>
    <row r="582" spans="1:2">
      <c r="A582" s="219">
        <v>39912</v>
      </c>
      <c r="B582" s="122">
        <v>368</v>
      </c>
    </row>
    <row r="583" spans="1:2">
      <c r="A583" s="219">
        <v>39911</v>
      </c>
      <c r="B583" s="122">
        <v>376</v>
      </c>
    </row>
    <row r="584" spans="1:2">
      <c r="A584" s="219">
        <v>39910</v>
      </c>
      <c r="B584" s="122">
        <v>383</v>
      </c>
    </row>
    <row r="585" spans="1:2">
      <c r="A585" s="219">
        <v>39909</v>
      </c>
      <c r="B585" s="122">
        <v>378</v>
      </c>
    </row>
    <row r="586" spans="1:2">
      <c r="A586" s="219">
        <v>39906</v>
      </c>
      <c r="B586" s="122">
        <v>384</v>
      </c>
    </row>
    <row r="587" spans="1:2">
      <c r="A587" s="219">
        <v>39905</v>
      </c>
      <c r="B587" s="122">
        <v>412</v>
      </c>
    </row>
    <row r="588" spans="1:2">
      <c r="A588" s="219">
        <v>39904</v>
      </c>
      <c r="B588" s="122">
        <v>427</v>
      </c>
    </row>
    <row r="589" spans="1:2">
      <c r="A589" s="219">
        <v>39903</v>
      </c>
      <c r="B589" s="122">
        <v>425</v>
      </c>
    </row>
    <row r="590" spans="1:2">
      <c r="A590" s="219">
        <v>39902</v>
      </c>
      <c r="B590" s="122">
        <v>427</v>
      </c>
    </row>
    <row r="591" spans="1:2">
      <c r="A591" s="219">
        <v>39899</v>
      </c>
      <c r="B591" s="122">
        <v>414</v>
      </c>
    </row>
    <row r="592" spans="1:2">
      <c r="A592" s="219">
        <v>39898</v>
      </c>
      <c r="B592" s="122">
        <v>411</v>
      </c>
    </row>
    <row r="593" spans="1:2">
      <c r="A593" s="219">
        <v>39897</v>
      </c>
      <c r="B593" s="122">
        <v>417</v>
      </c>
    </row>
    <row r="594" spans="1:2">
      <c r="A594" s="219">
        <v>39896</v>
      </c>
      <c r="B594" s="122">
        <v>421</v>
      </c>
    </row>
    <row r="595" spans="1:2">
      <c r="A595" s="219">
        <v>39895</v>
      </c>
      <c r="B595" s="122">
        <v>419</v>
      </c>
    </row>
    <row r="596" spans="1:2">
      <c r="A596" s="219">
        <v>39892</v>
      </c>
      <c r="B596" s="122">
        <v>426</v>
      </c>
    </row>
    <row r="597" spans="1:2">
      <c r="A597" s="219">
        <v>39891</v>
      </c>
      <c r="B597" s="122">
        <v>423</v>
      </c>
    </row>
    <row r="598" spans="1:2">
      <c r="A598" s="219">
        <v>39890</v>
      </c>
      <c r="B598" s="122">
        <v>438</v>
      </c>
    </row>
    <row r="599" spans="1:2">
      <c r="A599" s="219">
        <v>39889</v>
      </c>
      <c r="B599" s="122">
        <v>428</v>
      </c>
    </row>
    <row r="600" spans="1:2">
      <c r="A600" s="219">
        <v>39888</v>
      </c>
      <c r="B600" s="122">
        <v>431</v>
      </c>
    </row>
    <row r="601" spans="1:2">
      <c r="A601" s="219">
        <v>39885</v>
      </c>
      <c r="B601" s="122">
        <v>442</v>
      </c>
    </row>
    <row r="602" spans="1:2">
      <c r="A602" s="219">
        <v>39884</v>
      </c>
      <c r="B602" s="122">
        <v>446</v>
      </c>
    </row>
    <row r="603" spans="1:2">
      <c r="A603" s="219">
        <v>39883</v>
      </c>
      <c r="B603" s="122">
        <v>446</v>
      </c>
    </row>
    <row r="604" spans="1:2">
      <c r="A604" s="219">
        <v>39882</v>
      </c>
      <c r="B604" s="122">
        <v>442</v>
      </c>
    </row>
    <row r="605" spans="1:2">
      <c r="A605" s="219">
        <v>39881</v>
      </c>
      <c r="B605" s="122">
        <v>453</v>
      </c>
    </row>
    <row r="606" spans="1:2">
      <c r="A606" s="219">
        <v>39878</v>
      </c>
      <c r="B606" s="122">
        <v>457</v>
      </c>
    </row>
    <row r="607" spans="1:2">
      <c r="A607" s="219">
        <v>39877</v>
      </c>
      <c r="B607" s="122">
        <v>458</v>
      </c>
    </row>
    <row r="608" spans="1:2">
      <c r="A608" s="219">
        <v>39876</v>
      </c>
      <c r="B608" s="122">
        <v>434</v>
      </c>
    </row>
    <row r="609" spans="1:2">
      <c r="A609" s="219">
        <v>39875</v>
      </c>
      <c r="B609" s="122">
        <v>441</v>
      </c>
    </row>
    <row r="610" spans="1:2">
      <c r="A610" s="219">
        <v>39874</v>
      </c>
      <c r="B610" s="122">
        <v>442</v>
      </c>
    </row>
    <row r="611" spans="1:2">
      <c r="A611" s="219">
        <v>39871</v>
      </c>
      <c r="B611" s="122">
        <v>421</v>
      </c>
    </row>
    <row r="612" spans="1:2">
      <c r="A612" s="219">
        <v>39870</v>
      </c>
      <c r="B612" s="122">
        <v>419</v>
      </c>
    </row>
    <row r="613" spans="1:2">
      <c r="A613" s="219">
        <v>39869</v>
      </c>
      <c r="B613" s="122">
        <v>420</v>
      </c>
    </row>
    <row r="614" spans="1:2">
      <c r="A614" s="219">
        <v>39868</v>
      </c>
      <c r="B614" s="122">
        <v>431</v>
      </c>
    </row>
    <row r="615" spans="1:2">
      <c r="A615" s="219">
        <v>39867</v>
      </c>
      <c r="B615" s="122">
        <v>439</v>
      </c>
    </row>
    <row r="616" spans="1:2">
      <c r="A616" s="219">
        <v>39864</v>
      </c>
      <c r="B616" s="122">
        <v>426</v>
      </c>
    </row>
    <row r="617" spans="1:2">
      <c r="A617" s="219">
        <v>39863</v>
      </c>
      <c r="B617" s="122">
        <v>417</v>
      </c>
    </row>
    <row r="618" spans="1:2">
      <c r="A618" s="219">
        <v>39862</v>
      </c>
      <c r="B618" s="122">
        <v>441</v>
      </c>
    </row>
    <row r="619" spans="1:2">
      <c r="A619" s="219">
        <v>39861</v>
      </c>
      <c r="B619" s="122">
        <v>451</v>
      </c>
    </row>
    <row r="620" spans="1:2">
      <c r="A620" s="219">
        <v>39857</v>
      </c>
      <c r="B620" s="122">
        <v>426</v>
      </c>
    </row>
    <row r="621" spans="1:2">
      <c r="A621" s="219">
        <v>39856</v>
      </c>
      <c r="B621" s="122">
        <v>451</v>
      </c>
    </row>
    <row r="622" spans="1:2">
      <c r="A622" s="219">
        <v>39855</v>
      </c>
      <c r="B622" s="122">
        <v>439</v>
      </c>
    </row>
    <row r="623" spans="1:2">
      <c r="A623" s="219">
        <v>39854</v>
      </c>
      <c r="B623" s="122">
        <v>426</v>
      </c>
    </row>
    <row r="624" spans="1:2">
      <c r="A624" s="219">
        <v>39853</v>
      </c>
      <c r="B624" s="122">
        <v>408</v>
      </c>
    </row>
    <row r="625" spans="1:2">
      <c r="A625" s="219">
        <v>39850</v>
      </c>
      <c r="B625" s="122">
        <v>413</v>
      </c>
    </row>
    <row r="626" spans="1:2">
      <c r="A626" s="219">
        <v>39849</v>
      </c>
      <c r="B626" s="122">
        <v>429</v>
      </c>
    </row>
    <row r="627" spans="1:2">
      <c r="A627" s="219">
        <v>39848</v>
      </c>
      <c r="B627" s="122">
        <v>418</v>
      </c>
    </row>
    <row r="628" spans="1:2">
      <c r="A628" s="219">
        <v>39847</v>
      </c>
      <c r="B628" s="122">
        <v>413</v>
      </c>
    </row>
    <row r="629" spans="1:2">
      <c r="A629" s="219">
        <v>39846</v>
      </c>
      <c r="B629" s="122">
        <v>426</v>
      </c>
    </row>
    <row r="630" spans="1:2">
      <c r="A630" s="219">
        <v>39843</v>
      </c>
      <c r="B630" s="122">
        <v>409</v>
      </c>
    </row>
    <row r="631" spans="1:2">
      <c r="A631" s="219">
        <v>39842</v>
      </c>
      <c r="B631" s="122">
        <v>412</v>
      </c>
    </row>
    <row r="632" spans="1:2">
      <c r="A632" s="219">
        <v>39841</v>
      </c>
      <c r="B632" s="122">
        <v>413</v>
      </c>
    </row>
    <row r="633" spans="1:2">
      <c r="A633" s="219">
        <v>39840</v>
      </c>
      <c r="B633" s="122">
        <v>429</v>
      </c>
    </row>
    <row r="634" spans="1:2">
      <c r="A634" s="219">
        <v>39839</v>
      </c>
      <c r="B634" s="122">
        <v>423</v>
      </c>
    </row>
    <row r="635" spans="1:2">
      <c r="A635" s="219">
        <v>39836</v>
      </c>
      <c r="B635" s="122">
        <v>432</v>
      </c>
    </row>
    <row r="636" spans="1:2">
      <c r="A636" s="219">
        <v>39835</v>
      </c>
      <c r="B636" s="122">
        <v>438</v>
      </c>
    </row>
    <row r="637" spans="1:2">
      <c r="A637" s="219">
        <v>39834</v>
      </c>
      <c r="B637" s="122">
        <v>448</v>
      </c>
    </row>
    <row r="638" spans="1:2">
      <c r="A638" s="219">
        <v>39833</v>
      </c>
      <c r="B638" s="122">
        <v>460</v>
      </c>
    </row>
    <row r="639" spans="1:2">
      <c r="A639" s="219">
        <v>39829</v>
      </c>
      <c r="B639" s="122">
        <v>450</v>
      </c>
    </row>
    <row r="640" spans="1:2">
      <c r="A640" s="219">
        <v>39828</v>
      </c>
      <c r="B640" s="122">
        <v>465</v>
      </c>
    </row>
    <row r="641" spans="1:2">
      <c r="A641" s="219">
        <v>39827</v>
      </c>
      <c r="B641" s="122">
        <v>459</v>
      </c>
    </row>
    <row r="642" spans="1:2">
      <c r="A642" s="219">
        <v>39826</v>
      </c>
      <c r="B642" s="122">
        <v>446</v>
      </c>
    </row>
    <row r="643" spans="1:2">
      <c r="A643" s="219">
        <v>39825</v>
      </c>
      <c r="B643" s="122">
        <v>445</v>
      </c>
    </row>
    <row r="644" spans="1:2">
      <c r="A644" s="219">
        <v>39822</v>
      </c>
      <c r="B644" s="122">
        <v>423</v>
      </c>
    </row>
    <row r="645" spans="1:2">
      <c r="A645" s="219">
        <v>39821</v>
      </c>
      <c r="B645" s="122">
        <v>426</v>
      </c>
    </row>
    <row r="646" spans="1:2">
      <c r="A646" s="219">
        <v>39820</v>
      </c>
      <c r="B646" s="122">
        <v>402</v>
      </c>
    </row>
    <row r="647" spans="1:2">
      <c r="A647" s="219">
        <v>39819</v>
      </c>
      <c r="B647" s="122">
        <v>388</v>
      </c>
    </row>
    <row r="648" spans="1:2">
      <c r="A648" s="219">
        <v>39818</v>
      </c>
      <c r="B648" s="122">
        <v>393</v>
      </c>
    </row>
    <row r="649" spans="1:2">
      <c r="A649" s="219">
        <v>39815</v>
      </c>
      <c r="B649" s="122">
        <v>405</v>
      </c>
    </row>
    <row r="650" spans="1:2">
      <c r="A650" s="219">
        <v>39813</v>
      </c>
      <c r="B650" s="122">
        <v>428</v>
      </c>
    </row>
    <row r="651" spans="1:2">
      <c r="A651" s="219">
        <v>39812</v>
      </c>
      <c r="B651" s="122">
        <v>430</v>
      </c>
    </row>
    <row r="652" spans="1:2">
      <c r="A652" s="219">
        <v>39811</v>
      </c>
      <c r="B652" s="122">
        <v>439</v>
      </c>
    </row>
    <row r="653" spans="1:2">
      <c r="A653" s="219">
        <v>39808</v>
      </c>
      <c r="B653" s="122">
        <v>437</v>
      </c>
    </row>
    <row r="654" spans="1:2">
      <c r="A654" s="219">
        <v>39806</v>
      </c>
      <c r="B654" s="122">
        <v>436</v>
      </c>
    </row>
    <row r="655" spans="1:2">
      <c r="A655" s="219">
        <v>39805</v>
      </c>
      <c r="B655" s="122">
        <v>437</v>
      </c>
    </row>
    <row r="656" spans="1:2">
      <c r="A656" s="219">
        <v>39804</v>
      </c>
      <c r="B656" s="122">
        <v>445</v>
      </c>
    </row>
    <row r="657" spans="1:2">
      <c r="A657" s="219">
        <v>39801</v>
      </c>
      <c r="B657" s="122">
        <v>448</v>
      </c>
    </row>
    <row r="658" spans="1:2">
      <c r="A658" s="219">
        <v>39800</v>
      </c>
      <c r="B658" s="122">
        <v>453</v>
      </c>
    </row>
    <row r="659" spans="1:2">
      <c r="A659" s="219">
        <v>39799</v>
      </c>
      <c r="B659" s="122">
        <v>463</v>
      </c>
    </row>
    <row r="660" spans="1:2">
      <c r="A660" s="219">
        <v>39798</v>
      </c>
      <c r="B660" s="122">
        <v>503</v>
      </c>
    </row>
    <row r="661" spans="1:2">
      <c r="A661" s="219">
        <v>39797</v>
      </c>
      <c r="B661" s="122">
        <v>506</v>
      </c>
    </row>
    <row r="662" spans="1:2">
      <c r="A662" s="219">
        <v>39794</v>
      </c>
      <c r="B662" s="122">
        <v>495</v>
      </c>
    </row>
    <row r="663" spans="1:2">
      <c r="A663" s="219">
        <v>39793</v>
      </c>
      <c r="B663" s="122">
        <v>489</v>
      </c>
    </row>
    <row r="664" spans="1:2">
      <c r="A664" s="219">
        <v>39792</v>
      </c>
      <c r="B664" s="122">
        <v>489</v>
      </c>
    </row>
    <row r="665" spans="1:2">
      <c r="A665" s="219">
        <v>39791</v>
      </c>
      <c r="B665" s="122">
        <v>498</v>
      </c>
    </row>
    <row r="666" spans="1:2">
      <c r="A666" s="219">
        <v>39790</v>
      </c>
      <c r="B666" s="122">
        <v>499</v>
      </c>
    </row>
    <row r="667" spans="1:2">
      <c r="A667" s="219">
        <v>39787</v>
      </c>
      <c r="B667" s="122">
        <v>523</v>
      </c>
    </row>
    <row r="668" spans="1:2">
      <c r="A668" s="219">
        <v>39786</v>
      </c>
      <c r="B668" s="122">
        <v>530</v>
      </c>
    </row>
    <row r="669" spans="1:2">
      <c r="A669" s="219">
        <v>39785</v>
      </c>
      <c r="B669" s="122">
        <v>524</v>
      </c>
    </row>
    <row r="670" spans="1:2">
      <c r="A670" s="219">
        <v>39784</v>
      </c>
      <c r="B670" s="122">
        <v>526</v>
      </c>
    </row>
    <row r="671" spans="1:2">
      <c r="A671" s="219">
        <v>39783</v>
      </c>
      <c r="B671" s="122">
        <v>530</v>
      </c>
    </row>
    <row r="672" spans="1:2">
      <c r="A672" s="219">
        <v>39780</v>
      </c>
      <c r="B672" s="122">
        <v>489</v>
      </c>
    </row>
    <row r="673" spans="1:2">
      <c r="A673" s="219">
        <v>39778</v>
      </c>
      <c r="B673" s="122">
        <v>488</v>
      </c>
    </row>
    <row r="674" spans="1:2">
      <c r="A674" s="219">
        <v>39777</v>
      </c>
      <c r="B674" s="122">
        <v>483</v>
      </c>
    </row>
    <row r="675" spans="1:2">
      <c r="A675" s="219">
        <v>39776</v>
      </c>
      <c r="B675" s="122">
        <v>499</v>
      </c>
    </row>
    <row r="676" spans="1:2">
      <c r="A676" s="219">
        <v>39773</v>
      </c>
      <c r="B676" s="122">
        <v>539</v>
      </c>
    </row>
    <row r="677" spans="1:2">
      <c r="A677" s="219">
        <v>39772</v>
      </c>
      <c r="B677" s="122">
        <v>534</v>
      </c>
    </row>
    <row r="678" spans="1:2">
      <c r="A678" s="219">
        <v>39771</v>
      </c>
      <c r="B678" s="122">
        <v>495</v>
      </c>
    </row>
    <row r="679" spans="1:2">
      <c r="A679" s="219">
        <v>39770</v>
      </c>
      <c r="B679" s="122">
        <v>465</v>
      </c>
    </row>
    <row r="680" spans="1:2">
      <c r="A680" s="219">
        <v>39769</v>
      </c>
      <c r="B680" s="122">
        <v>451</v>
      </c>
    </row>
    <row r="681" spans="1:2">
      <c r="A681" s="219">
        <v>39766</v>
      </c>
      <c r="B681" s="122">
        <v>460</v>
      </c>
    </row>
    <row r="682" spans="1:2">
      <c r="A682" s="219">
        <v>39765</v>
      </c>
      <c r="B682" s="122">
        <v>460</v>
      </c>
    </row>
    <row r="683" spans="1:2">
      <c r="A683" s="219">
        <v>39764</v>
      </c>
      <c r="B683" s="122">
        <v>461</v>
      </c>
    </row>
    <row r="684" spans="1:2">
      <c r="A684" s="219">
        <v>39762</v>
      </c>
      <c r="B684" s="122">
        <v>434</v>
      </c>
    </row>
    <row r="685" spans="1:2">
      <c r="A685" s="219">
        <v>39759</v>
      </c>
      <c r="B685" s="122">
        <v>440</v>
      </c>
    </row>
    <row r="686" spans="1:2">
      <c r="A686" s="219">
        <v>39758</v>
      </c>
      <c r="B686" s="122">
        <v>451</v>
      </c>
    </row>
    <row r="687" spans="1:2">
      <c r="A687" s="219">
        <v>39757</v>
      </c>
      <c r="B687" s="122">
        <v>443</v>
      </c>
    </row>
    <row r="688" spans="1:2">
      <c r="A688" s="219">
        <v>39756</v>
      </c>
      <c r="B688" s="122">
        <v>418</v>
      </c>
    </row>
    <row r="689" spans="1:2">
      <c r="A689" s="219">
        <v>39755</v>
      </c>
      <c r="B689" s="122">
        <v>439</v>
      </c>
    </row>
    <row r="690" spans="1:2">
      <c r="A690" s="219">
        <v>39752</v>
      </c>
      <c r="B690" s="122">
        <v>449</v>
      </c>
    </row>
    <row r="691" spans="1:2">
      <c r="A691" s="219">
        <v>39751</v>
      </c>
      <c r="B691" s="122">
        <v>488</v>
      </c>
    </row>
    <row r="692" spans="1:2">
      <c r="A692" s="219">
        <v>39750</v>
      </c>
      <c r="B692" s="122">
        <v>515</v>
      </c>
    </row>
    <row r="693" spans="1:2">
      <c r="A693" s="219">
        <v>39749</v>
      </c>
      <c r="B693" s="122">
        <v>560</v>
      </c>
    </row>
    <row r="694" spans="1:2">
      <c r="A694" s="219">
        <v>39748</v>
      </c>
      <c r="B694" s="122">
        <v>613</v>
      </c>
    </row>
    <row r="695" spans="1:2">
      <c r="A695" s="219">
        <v>39745</v>
      </c>
      <c r="B695" s="122">
        <v>668</v>
      </c>
    </row>
    <row r="696" spans="1:2">
      <c r="A696" s="219">
        <v>39744</v>
      </c>
      <c r="B696" s="122">
        <v>688</v>
      </c>
    </row>
    <row r="697" spans="1:2">
      <c r="A697" s="219">
        <v>39743</v>
      </c>
      <c r="B697" s="122">
        <v>671</v>
      </c>
    </row>
    <row r="698" spans="1:2">
      <c r="A698" s="219">
        <v>39742</v>
      </c>
      <c r="B698" s="122">
        <v>530</v>
      </c>
    </row>
    <row r="699" spans="1:2">
      <c r="A699" s="219">
        <v>39741</v>
      </c>
      <c r="B699" s="122">
        <v>489</v>
      </c>
    </row>
    <row r="700" spans="1:2">
      <c r="A700" s="219">
        <v>39738</v>
      </c>
      <c r="B700" s="122">
        <v>482</v>
      </c>
    </row>
    <row r="701" spans="1:2">
      <c r="A701" s="219">
        <v>39737</v>
      </c>
      <c r="B701" s="122">
        <v>493</v>
      </c>
    </row>
    <row r="702" spans="1:2">
      <c r="A702" s="219">
        <v>39736</v>
      </c>
      <c r="B702" s="122">
        <v>467</v>
      </c>
    </row>
    <row r="703" spans="1:2">
      <c r="A703" s="219">
        <v>39735</v>
      </c>
      <c r="B703" s="122">
        <v>437</v>
      </c>
    </row>
    <row r="704" spans="1:2">
      <c r="A704" s="219">
        <v>39731</v>
      </c>
      <c r="B704" s="122">
        <v>520</v>
      </c>
    </row>
    <row r="705" spans="1:2">
      <c r="A705" s="219">
        <v>39730</v>
      </c>
      <c r="B705" s="122">
        <v>440</v>
      </c>
    </row>
    <row r="706" spans="1:2">
      <c r="A706" s="219">
        <v>39729</v>
      </c>
      <c r="B706" s="122">
        <v>438</v>
      </c>
    </row>
    <row r="707" spans="1:2">
      <c r="A707" s="219">
        <v>39728</v>
      </c>
      <c r="B707" s="122">
        <v>404</v>
      </c>
    </row>
    <row r="708" spans="1:2">
      <c r="A708" s="219">
        <v>39727</v>
      </c>
      <c r="B708" s="122">
        <v>409</v>
      </c>
    </row>
    <row r="709" spans="1:2">
      <c r="A709" s="219">
        <v>39724</v>
      </c>
      <c r="B709" s="122">
        <v>349</v>
      </c>
    </row>
    <row r="710" spans="1:2">
      <c r="A710" s="219">
        <v>39723</v>
      </c>
      <c r="B710" s="122">
        <v>356</v>
      </c>
    </row>
    <row r="711" spans="1:2">
      <c r="A711" s="219">
        <v>39722</v>
      </c>
      <c r="B711" s="122">
        <v>337</v>
      </c>
    </row>
    <row r="712" spans="1:2">
      <c r="A712" s="219">
        <v>39721</v>
      </c>
      <c r="B712" s="122">
        <v>331</v>
      </c>
    </row>
    <row r="713" spans="1:2">
      <c r="A713" s="219">
        <v>39720</v>
      </c>
      <c r="B713" s="122">
        <v>337</v>
      </c>
    </row>
    <row r="714" spans="1:2">
      <c r="A714" s="219">
        <v>39717</v>
      </c>
      <c r="B714" s="122">
        <v>296</v>
      </c>
    </row>
    <row r="715" spans="1:2">
      <c r="A715" s="219">
        <v>39716</v>
      </c>
      <c r="B715" s="122">
        <v>285</v>
      </c>
    </row>
    <row r="716" spans="1:2">
      <c r="A716" s="219">
        <v>39715</v>
      </c>
      <c r="B716" s="122">
        <v>296</v>
      </c>
    </row>
    <row r="717" spans="1:2">
      <c r="A717" s="219">
        <v>39714</v>
      </c>
      <c r="B717" s="122">
        <v>289</v>
      </c>
    </row>
    <row r="718" spans="1:2">
      <c r="A718" s="219">
        <v>39713</v>
      </c>
      <c r="B718" s="122">
        <v>278</v>
      </c>
    </row>
    <row r="719" spans="1:2">
      <c r="A719" s="219">
        <v>39710</v>
      </c>
      <c r="B719" s="122">
        <v>285</v>
      </c>
    </row>
    <row r="720" spans="1:2">
      <c r="A720" s="219">
        <v>39709</v>
      </c>
      <c r="B720" s="122">
        <v>339</v>
      </c>
    </row>
    <row r="721" spans="1:2">
      <c r="A721" s="219">
        <v>39708</v>
      </c>
      <c r="B721" s="122">
        <v>373</v>
      </c>
    </row>
    <row r="722" spans="1:2">
      <c r="A722" s="219">
        <v>39707</v>
      </c>
      <c r="B722" s="122">
        <v>350</v>
      </c>
    </row>
    <row r="723" spans="1:2">
      <c r="A723" s="219">
        <v>39706</v>
      </c>
      <c r="B723" s="122">
        <v>310</v>
      </c>
    </row>
    <row r="724" spans="1:2">
      <c r="A724" s="219">
        <v>39703</v>
      </c>
      <c r="B724" s="122">
        <v>268</v>
      </c>
    </row>
    <row r="725" spans="1:2">
      <c r="A725" s="219">
        <v>39702</v>
      </c>
      <c r="B725" s="122">
        <v>272</v>
      </c>
    </row>
    <row r="726" spans="1:2">
      <c r="A726" s="219">
        <v>39701</v>
      </c>
      <c r="B726" s="122">
        <v>268</v>
      </c>
    </row>
    <row r="727" spans="1:2">
      <c r="A727" s="219">
        <v>39700</v>
      </c>
      <c r="B727" s="122">
        <v>268</v>
      </c>
    </row>
    <row r="728" spans="1:2">
      <c r="A728" s="219">
        <v>39699</v>
      </c>
      <c r="B728" s="122">
        <v>254</v>
      </c>
    </row>
    <row r="729" spans="1:2">
      <c r="A729" s="219">
        <v>39696</v>
      </c>
      <c r="B729" s="122">
        <v>262</v>
      </c>
    </row>
    <row r="730" spans="1:2">
      <c r="A730" s="219">
        <v>39695</v>
      </c>
      <c r="B730" s="122">
        <v>259</v>
      </c>
    </row>
    <row r="731" spans="1:2">
      <c r="A731" s="219">
        <v>39694</v>
      </c>
      <c r="B731" s="122">
        <v>252</v>
      </c>
    </row>
    <row r="732" spans="1:2">
      <c r="A732" s="219">
        <v>39693</v>
      </c>
      <c r="B732" s="122">
        <v>246</v>
      </c>
    </row>
    <row r="733" spans="1:2">
      <c r="A733" s="219">
        <v>39689</v>
      </c>
      <c r="B733" s="122">
        <v>240</v>
      </c>
    </row>
    <row r="734" spans="1:2">
      <c r="A734" s="219">
        <v>39688</v>
      </c>
      <c r="B734" s="122">
        <v>244</v>
      </c>
    </row>
    <row r="735" spans="1:2">
      <c r="A735" s="219">
        <v>39687</v>
      </c>
      <c r="B735" s="122">
        <v>248</v>
      </c>
    </row>
    <row r="736" spans="1:2">
      <c r="A736" s="219">
        <v>39686</v>
      </c>
      <c r="B736" s="122">
        <v>247</v>
      </c>
    </row>
    <row r="737" spans="1:2">
      <c r="A737" s="219">
        <v>39685</v>
      </c>
      <c r="B737" s="122">
        <v>247</v>
      </c>
    </row>
    <row r="738" spans="1:2">
      <c r="A738" s="219">
        <v>39682</v>
      </c>
      <c r="B738" s="122">
        <v>240</v>
      </c>
    </row>
    <row r="739" spans="1:2">
      <c r="A739" s="219">
        <v>39681</v>
      </c>
      <c r="B739" s="122">
        <v>241</v>
      </c>
    </row>
    <row r="740" spans="1:2">
      <c r="A740" s="219">
        <v>39680</v>
      </c>
      <c r="B740" s="122">
        <v>245</v>
      </c>
    </row>
    <row r="741" spans="1:2">
      <c r="A741" s="219">
        <v>39679</v>
      </c>
      <c r="B741" s="122">
        <v>241</v>
      </c>
    </row>
    <row r="742" spans="1:2">
      <c r="A742" s="219">
        <v>39678</v>
      </c>
      <c r="B742" s="122">
        <v>244</v>
      </c>
    </row>
    <row r="743" spans="1:2">
      <c r="A743" s="219">
        <v>39675</v>
      </c>
      <c r="B743" s="122">
        <v>239</v>
      </c>
    </row>
    <row r="744" spans="1:2">
      <c r="A744" s="219">
        <v>39674</v>
      </c>
      <c r="B744" s="122">
        <v>235</v>
      </c>
    </row>
    <row r="745" spans="1:2">
      <c r="A745" s="219">
        <v>39673</v>
      </c>
      <c r="B745" s="122">
        <v>231</v>
      </c>
    </row>
    <row r="746" spans="1:2">
      <c r="A746" s="219">
        <v>39672</v>
      </c>
      <c r="B746" s="122">
        <v>231</v>
      </c>
    </row>
    <row r="747" spans="1:2">
      <c r="A747" s="219">
        <v>39671</v>
      </c>
      <c r="B747" s="122">
        <v>225</v>
      </c>
    </row>
    <row r="748" spans="1:2">
      <c r="A748" s="219">
        <v>39668</v>
      </c>
      <c r="B748" s="122">
        <v>230</v>
      </c>
    </row>
    <row r="749" spans="1:2">
      <c r="A749" s="219">
        <v>39667</v>
      </c>
      <c r="B749" s="122">
        <v>229</v>
      </c>
    </row>
    <row r="750" spans="1:2">
      <c r="A750" s="219">
        <v>39666</v>
      </c>
      <c r="B750" s="122">
        <v>220</v>
      </c>
    </row>
    <row r="751" spans="1:2">
      <c r="A751" s="219">
        <v>39665</v>
      </c>
      <c r="B751" s="122">
        <v>224</v>
      </c>
    </row>
    <row r="752" spans="1:2">
      <c r="A752" s="219">
        <v>39664</v>
      </c>
      <c r="B752" s="122">
        <v>227</v>
      </c>
    </row>
    <row r="753" spans="1:2">
      <c r="A753" s="219">
        <v>39661</v>
      </c>
      <c r="B753" s="122">
        <v>228</v>
      </c>
    </row>
    <row r="754" spans="1:2">
      <c r="A754" s="219">
        <v>39660</v>
      </c>
      <c r="B754" s="122">
        <v>226</v>
      </c>
    </row>
    <row r="755" spans="1:2">
      <c r="A755" s="219">
        <v>39659</v>
      </c>
      <c r="B755" s="122">
        <v>221</v>
      </c>
    </row>
    <row r="756" spans="1:2">
      <c r="A756" s="219">
        <v>39658</v>
      </c>
      <c r="B756" s="122">
        <v>220</v>
      </c>
    </row>
    <row r="757" spans="1:2">
      <c r="A757" s="219">
        <v>39657</v>
      </c>
      <c r="B757" s="122">
        <v>222</v>
      </c>
    </row>
    <row r="758" spans="1:2">
      <c r="A758" s="219">
        <v>39654</v>
      </c>
      <c r="B758" s="122">
        <v>217</v>
      </c>
    </row>
    <row r="759" spans="1:2">
      <c r="A759" s="219">
        <v>39653</v>
      </c>
      <c r="B759" s="122">
        <v>225</v>
      </c>
    </row>
    <row r="760" spans="1:2">
      <c r="A760" s="219">
        <v>39652</v>
      </c>
      <c r="B760" s="122">
        <v>217</v>
      </c>
    </row>
    <row r="761" spans="1:2">
      <c r="A761" s="219">
        <v>39651</v>
      </c>
      <c r="B761" s="122">
        <v>223</v>
      </c>
    </row>
    <row r="762" spans="1:2">
      <c r="A762" s="219">
        <v>39650</v>
      </c>
      <c r="B762" s="122">
        <v>226</v>
      </c>
    </row>
    <row r="763" spans="1:2">
      <c r="A763" s="219">
        <v>39647</v>
      </c>
      <c r="B763" s="122">
        <v>226</v>
      </c>
    </row>
    <row r="764" spans="1:2">
      <c r="A764" s="219">
        <v>39646</v>
      </c>
      <c r="B764" s="122">
        <v>228</v>
      </c>
    </row>
    <row r="765" spans="1:2">
      <c r="A765" s="219">
        <v>39645</v>
      </c>
      <c r="B765" s="122">
        <v>239</v>
      </c>
    </row>
    <row r="766" spans="1:2">
      <c r="A766" s="219">
        <v>39644</v>
      </c>
      <c r="B766" s="122">
        <v>248</v>
      </c>
    </row>
    <row r="767" spans="1:2">
      <c r="A767" s="219">
        <v>39643</v>
      </c>
      <c r="B767" s="122">
        <v>249</v>
      </c>
    </row>
    <row r="768" spans="1:2">
      <c r="A768" s="219">
        <v>39640</v>
      </c>
      <c r="B768" s="122">
        <v>241</v>
      </c>
    </row>
    <row r="769" spans="1:2">
      <c r="A769" s="219">
        <v>39639</v>
      </c>
      <c r="B769" s="122">
        <v>249</v>
      </c>
    </row>
    <row r="770" spans="1:2">
      <c r="A770" s="219">
        <v>39638</v>
      </c>
      <c r="B770" s="122">
        <v>247</v>
      </c>
    </row>
    <row r="771" spans="1:2">
      <c r="A771" s="219">
        <v>39637</v>
      </c>
      <c r="B771" s="122">
        <v>244</v>
      </c>
    </row>
    <row r="772" spans="1:2">
      <c r="A772" s="219">
        <v>39636</v>
      </c>
      <c r="B772" s="122">
        <v>238</v>
      </c>
    </row>
    <row r="773" spans="1:2">
      <c r="A773" s="219">
        <v>39632</v>
      </c>
      <c r="B773" s="122">
        <v>235</v>
      </c>
    </row>
    <row r="774" spans="1:2">
      <c r="A774" s="219">
        <v>39631</v>
      </c>
      <c r="B774" s="122">
        <v>235</v>
      </c>
    </row>
    <row r="775" spans="1:2">
      <c r="A775" s="219">
        <v>39630</v>
      </c>
      <c r="B775" s="122">
        <v>232</v>
      </c>
    </row>
    <row r="776" spans="1:2">
      <c r="A776" s="219">
        <v>39629</v>
      </c>
      <c r="B776" s="122">
        <v>228</v>
      </c>
    </row>
    <row r="777" spans="1:2">
      <c r="A777" s="219">
        <v>39626</v>
      </c>
      <c r="B777" s="122">
        <v>229</v>
      </c>
    </row>
    <row r="778" spans="1:2">
      <c r="A778" s="219">
        <v>39625</v>
      </c>
      <c r="B778" s="122">
        <v>221</v>
      </c>
    </row>
    <row r="779" spans="1:2">
      <c r="A779" s="219">
        <v>39624</v>
      </c>
      <c r="B779" s="122">
        <v>209</v>
      </c>
    </row>
    <row r="780" spans="1:2">
      <c r="A780" s="219">
        <v>39623</v>
      </c>
      <c r="B780" s="122">
        <v>206</v>
      </c>
    </row>
    <row r="781" spans="1:2">
      <c r="A781" s="219">
        <v>39622</v>
      </c>
      <c r="B781" s="122">
        <v>199</v>
      </c>
    </row>
    <row r="782" spans="1:2">
      <c r="A782" s="219">
        <v>39619</v>
      </c>
      <c r="B782" s="122">
        <v>197</v>
      </c>
    </row>
    <row r="783" spans="1:2">
      <c r="A783" s="219">
        <v>39618</v>
      </c>
      <c r="B783" s="122">
        <v>190</v>
      </c>
    </row>
    <row r="784" spans="1:2">
      <c r="A784" s="219">
        <v>39617</v>
      </c>
      <c r="B784" s="122">
        <v>194</v>
      </c>
    </row>
    <row r="785" spans="1:2">
      <c r="A785" s="219">
        <v>39616</v>
      </c>
      <c r="B785" s="122">
        <v>187</v>
      </c>
    </row>
    <row r="786" spans="1:2">
      <c r="A786" s="219">
        <v>39615</v>
      </c>
      <c r="B786" s="122">
        <v>188</v>
      </c>
    </row>
    <row r="787" spans="1:2">
      <c r="A787" s="219">
        <v>39612</v>
      </c>
      <c r="B787" s="122">
        <v>183</v>
      </c>
    </row>
    <row r="788" spans="1:2">
      <c r="A788" s="219">
        <v>39611</v>
      </c>
      <c r="B788" s="122">
        <v>186</v>
      </c>
    </row>
    <row r="789" spans="1:2">
      <c r="A789" s="219">
        <v>39610</v>
      </c>
      <c r="B789" s="122">
        <v>192</v>
      </c>
    </row>
    <row r="790" spans="1:2">
      <c r="A790" s="219">
        <v>39609</v>
      </c>
      <c r="B790" s="122">
        <v>184</v>
      </c>
    </row>
    <row r="791" spans="1:2">
      <c r="A791" s="219">
        <v>39608</v>
      </c>
      <c r="B791" s="122">
        <v>195</v>
      </c>
    </row>
    <row r="792" spans="1:2">
      <c r="A792" s="219">
        <v>39605</v>
      </c>
      <c r="B792" s="122">
        <v>190</v>
      </c>
    </row>
    <row r="793" spans="1:2">
      <c r="A793" s="219">
        <v>39604</v>
      </c>
      <c r="B793" s="122">
        <v>179</v>
      </c>
    </row>
    <row r="794" spans="1:2">
      <c r="A794" s="219">
        <v>39603</v>
      </c>
      <c r="B794" s="122">
        <v>180</v>
      </c>
    </row>
    <row r="795" spans="1:2">
      <c r="A795" s="219">
        <v>39602</v>
      </c>
      <c r="B795" s="122">
        <v>184</v>
      </c>
    </row>
    <row r="796" spans="1:2">
      <c r="A796" s="219">
        <v>39601</v>
      </c>
      <c r="B796" s="122">
        <v>179</v>
      </c>
    </row>
    <row r="797" spans="1:2">
      <c r="A797" s="219">
        <v>39598</v>
      </c>
      <c r="B797" s="122">
        <v>181</v>
      </c>
    </row>
    <row r="798" spans="1:2">
      <c r="A798" s="219">
        <v>39597</v>
      </c>
      <c r="B798" s="122">
        <v>191</v>
      </c>
    </row>
    <row r="799" spans="1:2">
      <c r="A799" s="219">
        <v>39596</v>
      </c>
      <c r="B799" s="122">
        <v>207</v>
      </c>
    </row>
    <row r="800" spans="1:2">
      <c r="A800" s="219">
        <v>39595</v>
      </c>
      <c r="B800" s="122">
        <v>208</v>
      </c>
    </row>
    <row r="801" spans="1:2">
      <c r="A801" s="219">
        <v>39591</v>
      </c>
      <c r="B801" s="122">
        <v>210</v>
      </c>
    </row>
    <row r="802" spans="1:2">
      <c r="A802" s="219">
        <v>39590</v>
      </c>
      <c r="B802" s="122">
        <v>202</v>
      </c>
    </row>
    <row r="803" spans="1:2">
      <c r="A803" s="219">
        <v>39589</v>
      </c>
      <c r="B803" s="122">
        <v>208</v>
      </c>
    </row>
    <row r="804" spans="1:2">
      <c r="A804" s="219">
        <v>39588</v>
      </c>
      <c r="B804" s="122">
        <v>210</v>
      </c>
    </row>
    <row r="805" spans="1:2">
      <c r="A805" s="219">
        <v>39587</v>
      </c>
      <c r="B805" s="122">
        <v>206</v>
      </c>
    </row>
    <row r="806" spans="1:2">
      <c r="A806" s="219">
        <v>39584</v>
      </c>
      <c r="B806" s="122">
        <v>205</v>
      </c>
    </row>
    <row r="807" spans="1:2">
      <c r="A807" s="219">
        <v>39583</v>
      </c>
      <c r="B807" s="122">
        <v>210</v>
      </c>
    </row>
    <row r="808" spans="1:2">
      <c r="A808" s="219">
        <v>39582</v>
      </c>
      <c r="B808" s="122">
        <v>205</v>
      </c>
    </row>
    <row r="809" spans="1:2">
      <c r="A809" s="219">
        <v>39581</v>
      </c>
      <c r="B809" s="122">
        <v>205</v>
      </c>
    </row>
    <row r="810" spans="1:2">
      <c r="A810" s="219">
        <v>39580</v>
      </c>
      <c r="B810" s="122">
        <v>216</v>
      </c>
    </row>
    <row r="811" spans="1:2">
      <c r="A811" s="219">
        <v>39577</v>
      </c>
      <c r="B811" s="122">
        <v>216</v>
      </c>
    </row>
    <row r="812" spans="1:2">
      <c r="A812" s="219">
        <v>39576</v>
      </c>
      <c r="B812" s="122">
        <v>211</v>
      </c>
    </row>
    <row r="813" spans="1:2">
      <c r="A813" s="219">
        <v>39575</v>
      </c>
      <c r="B813" s="122">
        <v>204</v>
      </c>
    </row>
    <row r="814" spans="1:2">
      <c r="A814" s="219">
        <v>39574</v>
      </c>
      <c r="B814" s="122">
        <v>198</v>
      </c>
    </row>
    <row r="815" spans="1:2">
      <c r="A815" s="219">
        <v>39573</v>
      </c>
      <c r="B815" s="122">
        <v>201</v>
      </c>
    </row>
    <row r="816" spans="1:2">
      <c r="A816" s="219">
        <v>39570</v>
      </c>
      <c r="B816" s="122">
        <v>201</v>
      </c>
    </row>
    <row r="817" spans="1:2">
      <c r="A817" s="219">
        <v>39569</v>
      </c>
      <c r="B817" s="122">
        <v>207</v>
      </c>
    </row>
    <row r="818" spans="1:2">
      <c r="A818" s="219">
        <v>39568</v>
      </c>
      <c r="B818" s="122">
        <v>218</v>
      </c>
    </row>
    <row r="819" spans="1:2">
      <c r="A819" s="219">
        <v>39567</v>
      </c>
      <c r="B819" s="122">
        <v>225</v>
      </c>
    </row>
    <row r="820" spans="1:2">
      <c r="A820" s="219">
        <v>39566</v>
      </c>
      <c r="B820" s="122">
        <v>228</v>
      </c>
    </row>
    <row r="821" spans="1:2">
      <c r="A821" s="219">
        <v>39563</v>
      </c>
      <c r="B821" s="122">
        <v>225</v>
      </c>
    </row>
    <row r="822" spans="1:2">
      <c r="A822" s="219">
        <v>39562</v>
      </c>
      <c r="B822" s="122">
        <v>228</v>
      </c>
    </row>
    <row r="823" spans="1:2">
      <c r="A823" s="219">
        <v>39561</v>
      </c>
      <c r="B823" s="122">
        <v>233</v>
      </c>
    </row>
    <row r="824" spans="1:2">
      <c r="A824" s="219">
        <v>39560</v>
      </c>
      <c r="B824" s="122">
        <v>234</v>
      </c>
    </row>
    <row r="825" spans="1:2">
      <c r="A825" s="219">
        <v>39559</v>
      </c>
      <c r="B825" s="122">
        <v>235</v>
      </c>
    </row>
    <row r="826" spans="1:2">
      <c r="A826" s="219">
        <v>39556</v>
      </c>
      <c r="B826" s="122">
        <v>229</v>
      </c>
    </row>
    <row r="827" spans="1:2">
      <c r="A827" s="219">
        <v>39555</v>
      </c>
      <c r="B827" s="122">
        <v>230</v>
      </c>
    </row>
    <row r="828" spans="1:2">
      <c r="A828" s="219">
        <v>39554</v>
      </c>
      <c r="B828" s="122">
        <v>228</v>
      </c>
    </row>
    <row r="829" spans="1:2">
      <c r="A829" s="219">
        <v>39553</v>
      </c>
      <c r="B829" s="122">
        <v>245</v>
      </c>
    </row>
    <row r="830" spans="1:2">
      <c r="A830" s="219">
        <v>39552</v>
      </c>
      <c r="B830" s="122">
        <v>252</v>
      </c>
    </row>
    <row r="831" spans="1:2">
      <c r="A831" s="219">
        <v>39549</v>
      </c>
      <c r="B831" s="122">
        <v>256</v>
      </c>
    </row>
    <row r="832" spans="1:2">
      <c r="A832" s="219">
        <v>39548</v>
      </c>
      <c r="B832" s="122">
        <v>256</v>
      </c>
    </row>
    <row r="833" spans="1:2">
      <c r="A833" s="219">
        <v>39547</v>
      </c>
      <c r="B833" s="122">
        <v>264</v>
      </c>
    </row>
    <row r="834" spans="1:2">
      <c r="A834" s="219">
        <v>39546</v>
      </c>
      <c r="B834" s="122">
        <v>256</v>
      </c>
    </row>
    <row r="835" spans="1:2">
      <c r="A835" s="219">
        <v>39545</v>
      </c>
      <c r="B835" s="122">
        <v>258</v>
      </c>
    </row>
    <row r="836" spans="1:2">
      <c r="A836" s="219">
        <v>39542</v>
      </c>
      <c r="B836" s="122">
        <v>265</v>
      </c>
    </row>
    <row r="837" spans="1:2">
      <c r="A837" s="219">
        <v>39541</v>
      </c>
      <c r="B837" s="122">
        <v>263</v>
      </c>
    </row>
    <row r="838" spans="1:2">
      <c r="A838" s="219">
        <v>39540</v>
      </c>
      <c r="B838" s="122">
        <v>268</v>
      </c>
    </row>
    <row r="839" spans="1:2">
      <c r="A839" s="219">
        <v>39539</v>
      </c>
      <c r="B839" s="122">
        <v>273</v>
      </c>
    </row>
    <row r="840" spans="1:2">
      <c r="A840" s="219">
        <v>39538</v>
      </c>
      <c r="B840" s="122">
        <v>284</v>
      </c>
    </row>
    <row r="841" spans="1:2">
      <c r="A841" s="219">
        <v>39535</v>
      </c>
      <c r="B841" s="122">
        <v>278</v>
      </c>
    </row>
    <row r="842" spans="1:2">
      <c r="A842" s="219">
        <v>39534</v>
      </c>
      <c r="B842" s="122">
        <v>273</v>
      </c>
    </row>
    <row r="843" spans="1:2">
      <c r="A843" s="219">
        <v>39533</v>
      </c>
      <c r="B843" s="122">
        <v>277</v>
      </c>
    </row>
    <row r="844" spans="1:2">
      <c r="A844" s="219">
        <v>39532</v>
      </c>
      <c r="B844" s="122">
        <v>275</v>
      </c>
    </row>
    <row r="845" spans="1:2">
      <c r="A845" s="219">
        <v>39531</v>
      </c>
      <c r="B845" s="122">
        <v>273</v>
      </c>
    </row>
    <row r="846" spans="1:2">
      <c r="A846" s="219">
        <v>39527</v>
      </c>
      <c r="B846" s="122">
        <v>291</v>
      </c>
    </row>
    <row r="847" spans="1:2">
      <c r="A847" s="219">
        <v>39526</v>
      </c>
      <c r="B847" s="122">
        <v>290</v>
      </c>
    </row>
    <row r="848" spans="1:2">
      <c r="A848" s="219">
        <v>39525</v>
      </c>
      <c r="B848" s="122">
        <v>285</v>
      </c>
    </row>
    <row r="849" spans="1:2">
      <c r="A849" s="219">
        <v>39524</v>
      </c>
      <c r="B849" s="122">
        <v>305</v>
      </c>
    </row>
    <row r="850" spans="1:2">
      <c r="A850" s="219">
        <v>39521</v>
      </c>
      <c r="B850" s="122">
        <v>289</v>
      </c>
    </row>
    <row r="851" spans="1:2">
      <c r="A851" s="219">
        <v>39520</v>
      </c>
      <c r="B851" s="122">
        <v>277</v>
      </c>
    </row>
    <row r="852" spans="1:2">
      <c r="A852" s="219">
        <v>39519</v>
      </c>
      <c r="B852" s="122">
        <v>272</v>
      </c>
    </row>
    <row r="853" spans="1:2">
      <c r="A853" s="219">
        <v>39518</v>
      </c>
      <c r="B853" s="122">
        <v>265</v>
      </c>
    </row>
    <row r="854" spans="1:2">
      <c r="A854" s="219">
        <v>39517</v>
      </c>
      <c r="B854" s="122">
        <v>284</v>
      </c>
    </row>
    <row r="855" spans="1:2">
      <c r="A855" s="219">
        <v>39514</v>
      </c>
      <c r="B855" s="122">
        <v>273</v>
      </c>
    </row>
    <row r="856" spans="1:2">
      <c r="A856" s="219">
        <v>39513</v>
      </c>
      <c r="B856" s="122">
        <v>257</v>
      </c>
    </row>
    <row r="857" spans="1:2">
      <c r="A857" s="219">
        <v>39512</v>
      </c>
      <c r="B857" s="122">
        <v>252</v>
      </c>
    </row>
    <row r="858" spans="1:2">
      <c r="A858" s="219">
        <v>39511</v>
      </c>
      <c r="B858" s="122">
        <v>258</v>
      </c>
    </row>
    <row r="859" spans="1:2">
      <c r="A859" s="219">
        <v>39510</v>
      </c>
      <c r="B859" s="122">
        <v>267</v>
      </c>
    </row>
    <row r="860" spans="1:2">
      <c r="A860" s="219">
        <v>39507</v>
      </c>
      <c r="B860" s="122">
        <v>265</v>
      </c>
    </row>
    <row r="861" spans="1:2">
      <c r="A861" s="219">
        <v>39506</v>
      </c>
      <c r="B861" s="122">
        <v>255</v>
      </c>
    </row>
    <row r="862" spans="1:2">
      <c r="A862" s="219">
        <v>39505</v>
      </c>
      <c r="B862" s="122">
        <v>240</v>
      </c>
    </row>
    <row r="863" spans="1:2">
      <c r="A863" s="219">
        <v>39504</v>
      </c>
      <c r="B863" s="122">
        <v>238</v>
      </c>
    </row>
    <row r="864" spans="1:2">
      <c r="A864" s="219">
        <v>39503</v>
      </c>
      <c r="B864" s="122">
        <v>239</v>
      </c>
    </row>
    <row r="865" spans="1:2">
      <c r="A865" s="219">
        <v>39500</v>
      </c>
      <c r="B865" s="122">
        <v>248</v>
      </c>
    </row>
    <row r="866" spans="1:2">
      <c r="A866" s="219">
        <v>39499</v>
      </c>
      <c r="B866" s="122">
        <v>255</v>
      </c>
    </row>
    <row r="867" spans="1:2">
      <c r="A867" s="219">
        <v>39498</v>
      </c>
      <c r="B867" s="122">
        <v>252</v>
      </c>
    </row>
    <row r="868" spans="1:2">
      <c r="A868" s="219">
        <v>39497</v>
      </c>
      <c r="B868" s="122">
        <v>261</v>
      </c>
    </row>
    <row r="869" spans="1:2">
      <c r="A869" s="219">
        <v>39496</v>
      </c>
      <c r="B869" s="122">
        <v>261</v>
      </c>
    </row>
    <row r="870" spans="1:2">
      <c r="A870" s="219">
        <v>39493</v>
      </c>
      <c r="B870" s="122">
        <v>261</v>
      </c>
    </row>
    <row r="871" spans="1:2">
      <c r="A871" s="219">
        <v>39492</v>
      </c>
      <c r="B871" s="122">
        <v>252</v>
      </c>
    </row>
    <row r="872" spans="1:2">
      <c r="A872" s="219">
        <v>39491</v>
      </c>
      <c r="B872" s="122">
        <v>258</v>
      </c>
    </row>
    <row r="873" spans="1:2">
      <c r="A873" s="219">
        <v>39490</v>
      </c>
      <c r="B873" s="122">
        <v>263</v>
      </c>
    </row>
    <row r="874" spans="1:2">
      <c r="A874" s="219">
        <v>39489</v>
      </c>
      <c r="B874" s="122">
        <v>273</v>
      </c>
    </row>
    <row r="875" spans="1:2">
      <c r="A875" s="219">
        <v>39486</v>
      </c>
      <c r="B875" s="122">
        <v>273</v>
      </c>
    </row>
    <row r="876" spans="1:2">
      <c r="A876" s="219">
        <v>39485</v>
      </c>
      <c r="B876" s="122">
        <v>257</v>
      </c>
    </row>
    <row r="877" spans="1:2">
      <c r="A877" s="219">
        <v>39484</v>
      </c>
      <c r="B877" s="122">
        <v>265</v>
      </c>
    </row>
    <row r="878" spans="1:2">
      <c r="A878" s="219">
        <v>39479</v>
      </c>
      <c r="B878" s="122">
        <v>259</v>
      </c>
    </row>
    <row r="879" spans="1:2">
      <c r="A879" s="219">
        <v>39478</v>
      </c>
      <c r="B879" s="122">
        <v>255</v>
      </c>
    </row>
    <row r="880" spans="1:2">
      <c r="A880" s="219">
        <v>39477</v>
      </c>
      <c r="B880" s="122">
        <v>244</v>
      </c>
    </row>
    <row r="881" spans="1:2">
      <c r="A881" s="219">
        <v>39476</v>
      </c>
      <c r="B881" s="122">
        <v>253</v>
      </c>
    </row>
    <row r="882" spans="1:2">
      <c r="A882" s="219">
        <v>39475</v>
      </c>
      <c r="B882" s="122">
        <v>259</v>
      </c>
    </row>
    <row r="883" spans="1:2">
      <c r="A883" s="219">
        <v>39472</v>
      </c>
      <c r="B883" s="122">
        <v>258</v>
      </c>
    </row>
    <row r="884" spans="1:2">
      <c r="A884" s="219">
        <v>39471</v>
      </c>
      <c r="B884" s="122">
        <v>252</v>
      </c>
    </row>
    <row r="885" spans="1:2">
      <c r="A885" s="219">
        <v>39470</v>
      </c>
      <c r="B885" s="122">
        <v>275</v>
      </c>
    </row>
    <row r="886" spans="1:2">
      <c r="A886" s="219">
        <v>39469</v>
      </c>
      <c r="B886" s="122">
        <v>269</v>
      </c>
    </row>
    <row r="887" spans="1:2">
      <c r="A887" s="219">
        <v>39465</v>
      </c>
      <c r="B887" s="122">
        <v>252</v>
      </c>
    </row>
    <row r="888" spans="1:2">
      <c r="A888" s="219">
        <v>39464</v>
      </c>
      <c r="B888" s="122">
        <v>248</v>
      </c>
    </row>
    <row r="889" spans="1:2">
      <c r="A889" s="219">
        <v>39463</v>
      </c>
      <c r="B889" s="122">
        <v>236</v>
      </c>
    </row>
    <row r="890" spans="1:2">
      <c r="A890" s="219">
        <v>39462</v>
      </c>
      <c r="B890" s="122">
        <v>238</v>
      </c>
    </row>
    <row r="891" spans="1:2">
      <c r="A891" s="219">
        <v>39461</v>
      </c>
      <c r="B891" s="122">
        <v>231</v>
      </c>
    </row>
    <row r="892" spans="1:2">
      <c r="A892" s="219">
        <v>39458</v>
      </c>
      <c r="B892" s="122">
        <v>231</v>
      </c>
    </row>
    <row r="893" spans="1:2">
      <c r="A893" s="219">
        <v>39457</v>
      </c>
      <c r="B893" s="122">
        <v>226</v>
      </c>
    </row>
    <row r="894" spans="1:2">
      <c r="A894" s="219">
        <v>39456</v>
      </c>
      <c r="B894" s="122">
        <v>238</v>
      </c>
    </row>
    <row r="895" spans="1:2">
      <c r="A895" s="219">
        <v>39455</v>
      </c>
      <c r="B895" s="122">
        <v>225</v>
      </c>
    </row>
    <row r="896" spans="1:2">
      <c r="A896" s="219">
        <v>39454</v>
      </c>
      <c r="B896" s="122">
        <v>229</v>
      </c>
    </row>
    <row r="897" spans="1:2">
      <c r="A897" s="219">
        <v>39451</v>
      </c>
      <c r="B897" s="122">
        <v>231</v>
      </c>
    </row>
    <row r="898" spans="1:2">
      <c r="A898" s="219">
        <v>39450</v>
      </c>
      <c r="B898" s="122">
        <v>226</v>
      </c>
    </row>
    <row r="899" spans="1:2">
      <c r="A899" s="219">
        <v>39449</v>
      </c>
      <c r="B899" s="122">
        <v>227</v>
      </c>
    </row>
    <row r="900" spans="1:2">
      <c r="A900" s="219">
        <v>39447</v>
      </c>
      <c r="B900" s="122">
        <v>221</v>
      </c>
    </row>
    <row r="901" spans="1:2">
      <c r="A901" s="219">
        <v>39444</v>
      </c>
      <c r="B901" s="122">
        <v>213</v>
      </c>
    </row>
    <row r="902" spans="1:2">
      <c r="A902" s="219">
        <v>39443</v>
      </c>
      <c r="B902" s="122">
        <v>205</v>
      </c>
    </row>
    <row r="903" spans="1:2">
      <c r="A903" s="219">
        <v>39442</v>
      </c>
      <c r="B903" s="122">
        <v>203</v>
      </c>
    </row>
    <row r="904" spans="1:2">
      <c r="A904" s="219">
        <v>39440</v>
      </c>
      <c r="B904" s="122">
        <v>207</v>
      </c>
    </row>
    <row r="905" spans="1:2">
      <c r="A905" s="219">
        <v>39437</v>
      </c>
      <c r="B905" s="122">
        <v>214</v>
      </c>
    </row>
    <row r="906" spans="1:2">
      <c r="A906" s="219">
        <v>39436</v>
      </c>
      <c r="B906" s="122">
        <v>228</v>
      </c>
    </row>
    <row r="907" spans="1:2">
      <c r="A907" s="219">
        <v>39435</v>
      </c>
      <c r="B907" s="122">
        <v>223</v>
      </c>
    </row>
    <row r="908" spans="1:2">
      <c r="A908" s="219">
        <v>39434</v>
      </c>
      <c r="B908" s="122">
        <v>217</v>
      </c>
    </row>
    <row r="909" spans="1:2">
      <c r="A909" s="219">
        <v>39433</v>
      </c>
      <c r="B909" s="122">
        <v>212</v>
      </c>
    </row>
    <row r="910" spans="1:2">
      <c r="A910" s="219">
        <v>39430</v>
      </c>
      <c r="B910" s="122">
        <v>202</v>
      </c>
    </row>
    <row r="911" spans="1:2">
      <c r="A911" s="219">
        <v>39429</v>
      </c>
      <c r="B911" s="122">
        <v>205</v>
      </c>
    </row>
    <row r="912" spans="1:2">
      <c r="A912" s="219">
        <v>39428</v>
      </c>
      <c r="B912" s="122">
        <v>214</v>
      </c>
    </row>
    <row r="913" spans="1:2">
      <c r="A913" s="219">
        <v>39427</v>
      </c>
      <c r="B913" s="122">
        <v>216</v>
      </c>
    </row>
    <row r="914" spans="1:2">
      <c r="A914" s="219">
        <v>39426</v>
      </c>
      <c r="B914" s="122">
        <v>205</v>
      </c>
    </row>
    <row r="915" spans="1:2">
      <c r="A915" s="219">
        <v>39423</v>
      </c>
      <c r="B915" s="122">
        <v>211</v>
      </c>
    </row>
    <row r="916" spans="1:2">
      <c r="A916" s="219">
        <v>39422</v>
      </c>
      <c r="B916" s="122">
        <v>218</v>
      </c>
    </row>
    <row r="917" spans="1:2">
      <c r="A917" s="219">
        <v>39421</v>
      </c>
      <c r="B917" s="122">
        <v>227</v>
      </c>
    </row>
    <row r="918" spans="1:2">
      <c r="A918" s="219">
        <v>39420</v>
      </c>
      <c r="B918" s="122">
        <v>231</v>
      </c>
    </row>
    <row r="919" spans="1:2">
      <c r="A919" s="219">
        <v>39419</v>
      </c>
      <c r="B919" s="122">
        <v>230</v>
      </c>
    </row>
    <row r="920" spans="1:2">
      <c r="A920" s="219">
        <v>39416</v>
      </c>
      <c r="B920" s="122">
        <v>220</v>
      </c>
    </row>
    <row r="921" spans="1:2">
      <c r="A921" s="219">
        <v>39415</v>
      </c>
      <c r="B921" s="122">
        <v>233</v>
      </c>
    </row>
    <row r="922" spans="1:2">
      <c r="A922" s="219">
        <v>39413</v>
      </c>
      <c r="B922" s="122">
        <v>246</v>
      </c>
    </row>
    <row r="923" spans="1:2">
      <c r="A923" s="219">
        <v>39412</v>
      </c>
      <c r="B923" s="122">
        <v>254</v>
      </c>
    </row>
    <row r="924" spans="1:2">
      <c r="A924" s="219">
        <v>39409</v>
      </c>
      <c r="B924" s="122">
        <v>233</v>
      </c>
    </row>
    <row r="925" spans="1:2">
      <c r="A925" s="219">
        <v>39407</v>
      </c>
      <c r="B925" s="122">
        <v>234</v>
      </c>
    </row>
    <row r="926" spans="1:2">
      <c r="A926" s="219">
        <v>39406</v>
      </c>
      <c r="B926" s="122">
        <v>221</v>
      </c>
    </row>
    <row r="927" spans="1:2">
      <c r="A927" s="219">
        <v>39405</v>
      </c>
      <c r="B927" s="122">
        <v>220</v>
      </c>
    </row>
    <row r="928" spans="1:2">
      <c r="A928" s="219">
        <v>39402</v>
      </c>
      <c r="B928" s="122">
        <v>210</v>
      </c>
    </row>
    <row r="929" spans="1:2">
      <c r="A929" s="219">
        <v>39400</v>
      </c>
      <c r="B929" s="122">
        <v>197</v>
      </c>
    </row>
    <row r="930" spans="1:2">
      <c r="A930" s="219">
        <v>39399</v>
      </c>
      <c r="B930" s="122">
        <v>202</v>
      </c>
    </row>
    <row r="931" spans="1:2">
      <c r="A931" s="219">
        <v>39395</v>
      </c>
      <c r="B931" s="122">
        <v>202</v>
      </c>
    </row>
    <row r="932" spans="1:2">
      <c r="A932" s="219">
        <v>39394</v>
      </c>
      <c r="B932" s="122">
        <v>200</v>
      </c>
    </row>
    <row r="933" spans="1:2">
      <c r="A933" s="219">
        <v>39393</v>
      </c>
      <c r="B933" s="122">
        <v>191</v>
      </c>
    </row>
    <row r="934" spans="1:2">
      <c r="A934" s="219">
        <v>39392</v>
      </c>
      <c r="B934" s="122">
        <v>184</v>
      </c>
    </row>
    <row r="935" spans="1:2">
      <c r="A935" s="219">
        <v>39391</v>
      </c>
      <c r="B935" s="122">
        <v>186</v>
      </c>
    </row>
    <row r="936" spans="1:2">
      <c r="A936" s="219">
        <v>39388</v>
      </c>
      <c r="B936" s="122">
        <v>187</v>
      </c>
    </row>
    <row r="937" spans="1:2">
      <c r="A937" s="219">
        <v>39387</v>
      </c>
      <c r="B937" s="122">
        <v>179</v>
      </c>
    </row>
    <row r="938" spans="1:2">
      <c r="A938" s="219">
        <v>39386</v>
      </c>
      <c r="B938" s="122">
        <v>167</v>
      </c>
    </row>
    <row r="939" spans="1:2">
      <c r="A939" s="219">
        <v>39385</v>
      </c>
      <c r="B939" s="122">
        <v>175</v>
      </c>
    </row>
    <row r="940" spans="1:2">
      <c r="A940" s="219">
        <v>39384</v>
      </c>
      <c r="B940" s="122">
        <v>176</v>
      </c>
    </row>
    <row r="941" spans="1:2">
      <c r="A941" s="219">
        <v>39381</v>
      </c>
      <c r="B941" s="122">
        <v>177</v>
      </c>
    </row>
    <row r="942" spans="1:2">
      <c r="A942" s="219">
        <v>39380</v>
      </c>
      <c r="B942" s="122">
        <v>180</v>
      </c>
    </row>
    <row r="943" spans="1:2">
      <c r="A943" s="219">
        <v>39379</v>
      </c>
      <c r="B943" s="122">
        <v>183</v>
      </c>
    </row>
    <row r="944" spans="1:2">
      <c r="A944" s="219">
        <v>39378</v>
      </c>
      <c r="B944" s="122">
        <v>177</v>
      </c>
    </row>
    <row r="945" spans="1:2">
      <c r="A945" s="219">
        <v>39377</v>
      </c>
      <c r="B945" s="122">
        <v>179</v>
      </c>
    </row>
    <row r="946" spans="1:2">
      <c r="A946" s="219">
        <v>39374</v>
      </c>
      <c r="B946" s="122">
        <v>177</v>
      </c>
    </row>
    <row r="947" spans="1:2">
      <c r="A947" s="219">
        <v>39373</v>
      </c>
      <c r="B947" s="122">
        <v>167</v>
      </c>
    </row>
    <row r="948" spans="1:2">
      <c r="A948" s="219">
        <v>39372</v>
      </c>
      <c r="B948" s="122">
        <v>170</v>
      </c>
    </row>
    <row r="949" spans="1:2">
      <c r="A949" s="219">
        <v>39371</v>
      </c>
      <c r="B949" s="122">
        <v>161</v>
      </c>
    </row>
    <row r="950" spans="1:2">
      <c r="A950" s="219">
        <v>39370</v>
      </c>
      <c r="B950" s="122">
        <v>160</v>
      </c>
    </row>
    <row r="951" spans="1:2">
      <c r="A951" s="219">
        <v>39367</v>
      </c>
      <c r="B951" s="122">
        <v>158</v>
      </c>
    </row>
    <row r="952" spans="1:2">
      <c r="A952" s="219">
        <v>39366</v>
      </c>
      <c r="B952" s="122">
        <v>161</v>
      </c>
    </row>
    <row r="953" spans="1:2">
      <c r="A953" s="219">
        <v>39365</v>
      </c>
      <c r="B953" s="122">
        <v>162</v>
      </c>
    </row>
    <row r="954" spans="1:2">
      <c r="A954" s="219">
        <v>39364</v>
      </c>
      <c r="B954" s="122">
        <v>161</v>
      </c>
    </row>
    <row r="955" spans="1:2">
      <c r="A955" s="219">
        <v>39363</v>
      </c>
      <c r="B955" s="122">
        <v>165</v>
      </c>
    </row>
    <row r="956" spans="1:2">
      <c r="A956" s="219">
        <v>39360</v>
      </c>
      <c r="B956" s="122">
        <v>171</v>
      </c>
    </row>
    <row r="957" spans="1:2">
      <c r="A957" s="219">
        <v>39359</v>
      </c>
      <c r="B957" s="122">
        <v>170</v>
      </c>
    </row>
    <row r="958" spans="1:2">
      <c r="A958" s="219">
        <v>39358</v>
      </c>
      <c r="B958" s="122">
        <v>173</v>
      </c>
    </row>
    <row r="959" spans="1:2">
      <c r="A959" s="219">
        <v>39357</v>
      </c>
      <c r="B959" s="122">
        <v>173</v>
      </c>
    </row>
    <row r="960" spans="1:2">
      <c r="A960" s="219">
        <v>39356</v>
      </c>
      <c r="B960" s="122">
        <v>173</v>
      </c>
    </row>
    <row r="961" spans="1:2">
      <c r="A961" s="219">
        <v>39353</v>
      </c>
      <c r="B961" s="122">
        <v>176</v>
      </c>
    </row>
    <row r="962" spans="1:2">
      <c r="A962" s="219">
        <v>39352</v>
      </c>
      <c r="B962" s="122">
        <v>172</v>
      </c>
    </row>
    <row r="963" spans="1:2">
      <c r="A963" s="219">
        <v>39351</v>
      </c>
      <c r="B963" s="122">
        <v>173</v>
      </c>
    </row>
    <row r="964" spans="1:2">
      <c r="A964" s="219">
        <v>39350</v>
      </c>
      <c r="B964" s="122">
        <v>174</v>
      </c>
    </row>
    <row r="965" spans="1:2">
      <c r="A965" s="219">
        <v>39349</v>
      </c>
      <c r="B965" s="122">
        <v>172</v>
      </c>
    </row>
    <row r="966" spans="1:2">
      <c r="A966" s="219">
        <v>39346</v>
      </c>
      <c r="B966" s="122">
        <v>172</v>
      </c>
    </row>
    <row r="967" spans="1:2">
      <c r="A967" s="219">
        <v>39345</v>
      </c>
      <c r="B967" s="122">
        <v>177</v>
      </c>
    </row>
    <row r="968" spans="1:2">
      <c r="A968" s="219">
        <v>39344</v>
      </c>
      <c r="B968" s="122">
        <v>188</v>
      </c>
    </row>
    <row r="969" spans="1:2">
      <c r="A969" s="219">
        <v>39343</v>
      </c>
      <c r="B969" s="122">
        <v>199</v>
      </c>
    </row>
    <row r="970" spans="1:2">
      <c r="A970" s="219">
        <v>39342</v>
      </c>
      <c r="B970" s="122">
        <v>198</v>
      </c>
    </row>
    <row r="971" spans="1:2">
      <c r="A971" s="219">
        <v>39339</v>
      </c>
      <c r="B971" s="122">
        <v>199</v>
      </c>
    </row>
    <row r="972" spans="1:2">
      <c r="A972" s="219">
        <v>39338</v>
      </c>
      <c r="B972" s="122">
        <v>207</v>
      </c>
    </row>
    <row r="973" spans="1:2">
      <c r="A973" s="219">
        <v>39337</v>
      </c>
      <c r="B973" s="122">
        <v>210</v>
      </c>
    </row>
    <row r="974" spans="1:2">
      <c r="A974" s="219">
        <v>39336</v>
      </c>
      <c r="B974" s="122">
        <v>219</v>
      </c>
    </row>
    <row r="975" spans="1:2">
      <c r="A975" s="219">
        <v>39335</v>
      </c>
      <c r="B975" s="122">
        <v>212</v>
      </c>
    </row>
    <row r="976" spans="1:2">
      <c r="A976" s="219">
        <v>39332</v>
      </c>
      <c r="B976" s="122">
        <v>204</v>
      </c>
    </row>
    <row r="977" spans="1:2">
      <c r="A977" s="219">
        <v>39331</v>
      </c>
      <c r="B977" s="122">
        <v>204</v>
      </c>
    </row>
    <row r="978" spans="1:2">
      <c r="A978" s="219">
        <v>39330</v>
      </c>
      <c r="B978" s="122">
        <v>206</v>
      </c>
    </row>
    <row r="979" spans="1:2">
      <c r="A979" s="219">
        <v>39329</v>
      </c>
      <c r="B979" s="122">
        <v>196</v>
      </c>
    </row>
    <row r="980" spans="1:2">
      <c r="A980" s="219">
        <v>39325</v>
      </c>
      <c r="B980" s="122">
        <v>195</v>
      </c>
    </row>
    <row r="981" spans="1:2">
      <c r="A981" s="219">
        <v>39324</v>
      </c>
      <c r="B981" s="122">
        <v>206</v>
      </c>
    </row>
    <row r="982" spans="1:2">
      <c r="A982" s="219">
        <v>39323</v>
      </c>
      <c r="B982" s="122">
        <v>200</v>
      </c>
    </row>
    <row r="983" spans="1:2">
      <c r="A983" s="219">
        <v>39322</v>
      </c>
      <c r="B983" s="122">
        <v>207</v>
      </c>
    </row>
    <row r="984" spans="1:2">
      <c r="A984" s="219">
        <v>39321</v>
      </c>
      <c r="B984" s="122">
        <v>200</v>
      </c>
    </row>
    <row r="985" spans="1:2">
      <c r="A985" s="219">
        <v>39318</v>
      </c>
      <c r="B985" s="122">
        <v>200</v>
      </c>
    </row>
    <row r="986" spans="1:2">
      <c r="A986" s="219">
        <v>39317</v>
      </c>
      <c r="B986" s="122">
        <v>207</v>
      </c>
    </row>
    <row r="987" spans="1:2">
      <c r="A987" s="219">
        <v>39316</v>
      </c>
      <c r="B987" s="122">
        <v>210</v>
      </c>
    </row>
    <row r="988" spans="1:2">
      <c r="A988" s="219">
        <v>39315</v>
      </c>
      <c r="B988" s="122">
        <v>217</v>
      </c>
    </row>
    <row r="989" spans="1:2">
      <c r="A989" s="219">
        <v>39314</v>
      </c>
      <c r="B989" s="122">
        <v>216</v>
      </c>
    </row>
    <row r="990" spans="1:2">
      <c r="A990" s="219">
        <v>39311</v>
      </c>
      <c r="B990" s="122">
        <v>208</v>
      </c>
    </row>
    <row r="991" spans="1:2">
      <c r="A991" s="219">
        <v>39310</v>
      </c>
      <c r="B991" s="122">
        <v>229</v>
      </c>
    </row>
    <row r="992" spans="1:2">
      <c r="A992" s="219">
        <v>39309</v>
      </c>
      <c r="B992" s="122">
        <v>200</v>
      </c>
    </row>
    <row r="993" spans="1:2">
      <c r="A993" s="219">
        <v>39308</v>
      </c>
      <c r="B993" s="122">
        <v>197</v>
      </c>
    </row>
    <row r="994" spans="1:2">
      <c r="A994" s="219">
        <v>39307</v>
      </c>
      <c r="B994" s="122">
        <v>189</v>
      </c>
    </row>
    <row r="995" spans="1:2">
      <c r="A995" s="219">
        <v>39304</v>
      </c>
      <c r="B995" s="122">
        <v>190</v>
      </c>
    </row>
    <row r="996" spans="1:2">
      <c r="A996" s="219">
        <v>39303</v>
      </c>
      <c r="B996" s="122">
        <v>184</v>
      </c>
    </row>
    <row r="997" spans="1:2">
      <c r="A997" s="219">
        <v>39302</v>
      </c>
      <c r="B997" s="122">
        <v>175</v>
      </c>
    </row>
    <row r="998" spans="1:2">
      <c r="A998" s="219">
        <v>39301</v>
      </c>
      <c r="B998" s="122">
        <v>194</v>
      </c>
    </row>
    <row r="999" spans="1:2">
      <c r="A999" s="219">
        <v>39300</v>
      </c>
      <c r="B999" s="122">
        <v>200</v>
      </c>
    </row>
    <row r="1000" spans="1:2">
      <c r="A1000" s="219">
        <v>39297</v>
      </c>
      <c r="B1000" s="122">
        <v>201</v>
      </c>
    </row>
    <row r="1001" spans="1:2">
      <c r="A1001" s="219">
        <v>39296</v>
      </c>
      <c r="B1001" s="122">
        <v>201</v>
      </c>
    </row>
    <row r="1002" spans="1:2">
      <c r="A1002" s="219">
        <v>39295</v>
      </c>
      <c r="B1002" s="122">
        <v>206</v>
      </c>
    </row>
    <row r="1003" spans="1:2">
      <c r="A1003" s="219">
        <v>39294</v>
      </c>
      <c r="B1003" s="122">
        <v>208</v>
      </c>
    </row>
    <row r="1004" spans="1:2">
      <c r="A1004" s="219">
        <v>39293</v>
      </c>
      <c r="B1004" s="122">
        <v>207</v>
      </c>
    </row>
    <row r="1005" spans="1:2">
      <c r="A1005" s="219">
        <v>39290</v>
      </c>
      <c r="B1005" s="122">
        <v>212</v>
      </c>
    </row>
    <row r="1006" spans="1:2">
      <c r="A1006" s="219">
        <v>39289</v>
      </c>
      <c r="B1006" s="122">
        <v>222</v>
      </c>
    </row>
    <row r="1007" spans="1:2">
      <c r="A1007" s="219">
        <v>39288</v>
      </c>
      <c r="B1007" s="122">
        <v>183</v>
      </c>
    </row>
    <row r="1008" spans="1:2">
      <c r="A1008" s="219">
        <v>39287</v>
      </c>
      <c r="B1008" s="122">
        <v>176</v>
      </c>
    </row>
    <row r="1009" spans="1:2">
      <c r="A1009" s="219">
        <v>39286</v>
      </c>
      <c r="B1009" s="122">
        <v>169</v>
      </c>
    </row>
    <row r="1010" spans="1:2">
      <c r="A1010" s="219">
        <v>39283</v>
      </c>
      <c r="B1010" s="122">
        <v>167</v>
      </c>
    </row>
    <row r="1011" spans="1:2">
      <c r="A1011" s="219">
        <v>39282</v>
      </c>
      <c r="B1011" s="122">
        <v>160</v>
      </c>
    </row>
    <row r="1012" spans="1:2">
      <c r="A1012" s="219">
        <v>39281</v>
      </c>
      <c r="B1012" s="122">
        <v>162</v>
      </c>
    </row>
    <row r="1013" spans="1:2">
      <c r="A1013" s="219">
        <v>39280</v>
      </c>
      <c r="B1013" s="122">
        <v>155</v>
      </c>
    </row>
    <row r="1014" spans="1:2">
      <c r="A1014" s="219">
        <v>39279</v>
      </c>
      <c r="B1014" s="122">
        <v>158</v>
      </c>
    </row>
    <row r="1015" spans="1:2">
      <c r="A1015" s="219">
        <v>39276</v>
      </c>
      <c r="B1015" s="122">
        <v>154</v>
      </c>
    </row>
    <row r="1016" spans="1:2">
      <c r="A1016" s="219">
        <v>39275</v>
      </c>
      <c r="B1016" s="122">
        <v>151</v>
      </c>
    </row>
    <row r="1017" spans="1:2">
      <c r="A1017" s="219">
        <v>39274</v>
      </c>
      <c r="B1017" s="122">
        <v>154</v>
      </c>
    </row>
    <row r="1018" spans="1:2">
      <c r="A1018" s="219">
        <v>39273</v>
      </c>
      <c r="B1018" s="122">
        <v>158</v>
      </c>
    </row>
    <row r="1019" spans="1:2">
      <c r="A1019" s="219">
        <v>39272</v>
      </c>
      <c r="B1019" s="122">
        <v>148</v>
      </c>
    </row>
    <row r="1020" spans="1:2">
      <c r="A1020" s="219">
        <v>39269</v>
      </c>
      <c r="B1020" s="122">
        <v>147</v>
      </c>
    </row>
    <row r="1021" spans="1:2">
      <c r="A1021" s="219">
        <v>39268</v>
      </c>
      <c r="B1021" s="122">
        <v>153</v>
      </c>
    </row>
    <row r="1022" spans="1:2">
      <c r="A1022" s="219">
        <v>39266</v>
      </c>
      <c r="B1022" s="122">
        <v>157</v>
      </c>
    </row>
    <row r="1023" spans="1:2">
      <c r="A1023" s="219">
        <v>39265</v>
      </c>
      <c r="B1023" s="122">
        <v>157</v>
      </c>
    </row>
    <row r="1024" spans="1:2">
      <c r="A1024" s="219">
        <v>39262</v>
      </c>
      <c r="B1024" s="122">
        <v>160</v>
      </c>
    </row>
    <row r="1025" spans="1:2">
      <c r="A1025" s="219">
        <v>39261</v>
      </c>
      <c r="B1025" s="122">
        <v>151</v>
      </c>
    </row>
    <row r="1026" spans="1:2">
      <c r="A1026" s="219">
        <v>39260</v>
      </c>
      <c r="B1026" s="122">
        <v>158</v>
      </c>
    </row>
    <row r="1027" spans="1:2">
      <c r="A1027" s="219">
        <v>39259</v>
      </c>
      <c r="B1027" s="122">
        <v>157</v>
      </c>
    </row>
    <row r="1028" spans="1:2">
      <c r="A1028" s="219">
        <v>39258</v>
      </c>
      <c r="B1028" s="122">
        <v>154</v>
      </c>
    </row>
    <row r="1029" spans="1:2">
      <c r="A1029" s="219">
        <v>39255</v>
      </c>
      <c r="B1029" s="122">
        <v>147</v>
      </c>
    </row>
    <row r="1030" spans="1:2">
      <c r="A1030" s="219">
        <v>39254</v>
      </c>
      <c r="B1030" s="122">
        <v>145</v>
      </c>
    </row>
    <row r="1031" spans="1:2">
      <c r="A1031" s="219">
        <v>39253</v>
      </c>
      <c r="B1031" s="122">
        <v>142</v>
      </c>
    </row>
    <row r="1032" spans="1:2">
      <c r="A1032" s="219">
        <v>39252</v>
      </c>
      <c r="B1032" s="122">
        <v>143</v>
      </c>
    </row>
    <row r="1033" spans="1:2">
      <c r="A1033" s="219">
        <v>39251</v>
      </c>
      <c r="B1033" s="122">
        <v>138</v>
      </c>
    </row>
    <row r="1034" spans="1:2">
      <c r="A1034" s="219">
        <v>39248</v>
      </c>
      <c r="B1034" s="122">
        <v>141</v>
      </c>
    </row>
    <row r="1035" spans="1:2">
      <c r="A1035" s="219">
        <v>39247</v>
      </c>
      <c r="B1035" s="122">
        <v>148</v>
      </c>
    </row>
    <row r="1036" spans="1:2">
      <c r="A1036" s="219">
        <v>39246</v>
      </c>
      <c r="B1036" s="122">
        <v>151</v>
      </c>
    </row>
    <row r="1037" spans="1:2">
      <c r="A1037" s="219">
        <v>39245</v>
      </c>
      <c r="B1037" s="122">
        <v>143</v>
      </c>
    </row>
    <row r="1038" spans="1:2">
      <c r="A1038" s="219">
        <v>39244</v>
      </c>
      <c r="B1038" s="122">
        <v>146</v>
      </c>
    </row>
    <row r="1039" spans="1:2">
      <c r="A1039" s="219">
        <v>39241</v>
      </c>
      <c r="B1039" s="122">
        <v>146</v>
      </c>
    </row>
    <row r="1040" spans="1:2">
      <c r="A1040" s="219">
        <v>39239</v>
      </c>
      <c r="B1040" s="122">
        <v>146</v>
      </c>
    </row>
    <row r="1041" spans="1:2">
      <c r="A1041" s="219">
        <v>39238</v>
      </c>
      <c r="B1041" s="122">
        <v>144</v>
      </c>
    </row>
    <row r="1042" spans="1:2">
      <c r="A1042" s="219">
        <v>39237</v>
      </c>
      <c r="B1042" s="122">
        <v>144</v>
      </c>
    </row>
    <row r="1043" spans="1:2">
      <c r="A1043" s="219">
        <v>39234</v>
      </c>
      <c r="B1043" s="122">
        <v>139</v>
      </c>
    </row>
    <row r="1044" spans="1:2">
      <c r="A1044" s="219">
        <v>39233</v>
      </c>
      <c r="B1044" s="122">
        <v>142</v>
      </c>
    </row>
    <row r="1045" spans="1:2">
      <c r="A1045" s="219">
        <v>39232</v>
      </c>
      <c r="B1045" s="122">
        <v>146</v>
      </c>
    </row>
    <row r="1046" spans="1:2">
      <c r="A1046" s="219">
        <v>39231</v>
      </c>
      <c r="B1046" s="122">
        <v>142</v>
      </c>
    </row>
    <row r="1047" spans="1:2">
      <c r="A1047" s="219">
        <v>39227</v>
      </c>
      <c r="B1047" s="122">
        <v>140</v>
      </c>
    </row>
    <row r="1048" spans="1:2">
      <c r="A1048" s="219">
        <v>39226</v>
      </c>
      <c r="B1048" s="122">
        <v>143</v>
      </c>
    </row>
    <row r="1049" spans="1:2">
      <c r="A1049" s="219">
        <v>39225</v>
      </c>
      <c r="B1049" s="122">
        <v>139</v>
      </c>
    </row>
    <row r="1050" spans="1:2">
      <c r="A1050" s="219">
        <v>39224</v>
      </c>
      <c r="B1050" s="122">
        <v>139</v>
      </c>
    </row>
    <row r="1051" spans="1:2">
      <c r="A1051" s="219">
        <v>39223</v>
      </c>
      <c r="B1051" s="122">
        <v>143</v>
      </c>
    </row>
    <row r="1052" spans="1:2">
      <c r="A1052" s="219">
        <v>39220</v>
      </c>
      <c r="B1052" s="122">
        <v>141</v>
      </c>
    </row>
    <row r="1053" spans="1:2">
      <c r="A1053" s="219">
        <v>39219</v>
      </c>
      <c r="B1053" s="122">
        <v>145</v>
      </c>
    </row>
    <row r="1054" spans="1:2">
      <c r="A1054" s="219">
        <v>39218</v>
      </c>
      <c r="B1054" s="122">
        <v>148</v>
      </c>
    </row>
    <row r="1055" spans="1:2">
      <c r="A1055" s="219">
        <v>39217</v>
      </c>
      <c r="B1055" s="122">
        <v>150</v>
      </c>
    </row>
    <row r="1056" spans="1:2">
      <c r="A1056" s="219">
        <v>39216</v>
      </c>
      <c r="B1056" s="122">
        <v>152</v>
      </c>
    </row>
    <row r="1057" spans="1:2">
      <c r="A1057" s="219">
        <v>39213</v>
      </c>
      <c r="B1057" s="122">
        <v>152</v>
      </c>
    </row>
    <row r="1058" spans="1:2">
      <c r="A1058" s="219">
        <v>39212</v>
      </c>
      <c r="B1058" s="122">
        <v>154</v>
      </c>
    </row>
    <row r="1059" spans="1:2">
      <c r="A1059" s="219">
        <v>39211</v>
      </c>
      <c r="B1059" s="122">
        <v>152</v>
      </c>
    </row>
    <row r="1060" spans="1:2">
      <c r="A1060" s="219">
        <v>39210</v>
      </c>
      <c r="B1060" s="122">
        <v>155</v>
      </c>
    </row>
    <row r="1061" spans="1:2">
      <c r="A1061" s="219">
        <v>39209</v>
      </c>
      <c r="B1061" s="122">
        <v>156</v>
      </c>
    </row>
    <row r="1062" spans="1:2">
      <c r="A1062" s="219">
        <v>39206</v>
      </c>
      <c r="B1062" s="122">
        <v>157</v>
      </c>
    </row>
    <row r="1063" spans="1:2">
      <c r="A1063" s="219">
        <v>39205</v>
      </c>
      <c r="B1063" s="122">
        <v>152</v>
      </c>
    </row>
    <row r="1064" spans="1:2">
      <c r="A1064" s="219">
        <v>39204</v>
      </c>
      <c r="B1064" s="122">
        <v>153</v>
      </c>
    </row>
    <row r="1065" spans="1:2">
      <c r="A1065" s="219">
        <v>39202</v>
      </c>
      <c r="B1065" s="122">
        <v>156</v>
      </c>
    </row>
    <row r="1066" spans="1:2">
      <c r="A1066" s="219">
        <v>39199</v>
      </c>
      <c r="B1066" s="122">
        <v>148</v>
      </c>
    </row>
    <row r="1067" spans="1:2">
      <c r="A1067" s="219">
        <v>39198</v>
      </c>
      <c r="B1067" s="122">
        <v>148</v>
      </c>
    </row>
    <row r="1068" spans="1:2">
      <c r="A1068" s="219">
        <v>39197</v>
      </c>
      <c r="B1068" s="122">
        <v>148</v>
      </c>
    </row>
    <row r="1069" spans="1:2">
      <c r="A1069" s="219">
        <v>39196</v>
      </c>
      <c r="B1069" s="122">
        <v>149</v>
      </c>
    </row>
    <row r="1070" spans="1:2">
      <c r="A1070" s="219">
        <v>39195</v>
      </c>
      <c r="B1070" s="122">
        <v>148</v>
      </c>
    </row>
    <row r="1071" spans="1:2">
      <c r="A1071" s="219">
        <v>39192</v>
      </c>
      <c r="B1071" s="122">
        <v>146</v>
      </c>
    </row>
    <row r="1072" spans="1:2">
      <c r="A1072" s="219">
        <v>39191</v>
      </c>
      <c r="B1072" s="122">
        <v>148</v>
      </c>
    </row>
    <row r="1073" spans="1:2">
      <c r="A1073" s="219">
        <v>39190</v>
      </c>
      <c r="B1073" s="122">
        <v>153</v>
      </c>
    </row>
    <row r="1074" spans="1:2">
      <c r="A1074" s="219">
        <v>39189</v>
      </c>
      <c r="B1074" s="122">
        <v>155</v>
      </c>
    </row>
    <row r="1075" spans="1:2">
      <c r="A1075" s="219">
        <v>39188</v>
      </c>
      <c r="B1075" s="122">
        <v>154</v>
      </c>
    </row>
    <row r="1076" spans="1:2">
      <c r="A1076" s="219">
        <v>39185</v>
      </c>
      <c r="B1076" s="122">
        <v>154</v>
      </c>
    </row>
    <row r="1077" spans="1:2">
      <c r="A1077" s="219">
        <v>39184</v>
      </c>
      <c r="B1077" s="122">
        <v>157</v>
      </c>
    </row>
    <row r="1078" spans="1:2">
      <c r="A1078" s="219">
        <v>39183</v>
      </c>
      <c r="B1078" s="122">
        <v>156</v>
      </c>
    </row>
    <row r="1079" spans="1:2">
      <c r="A1079" s="219">
        <v>39182</v>
      </c>
      <c r="B1079" s="122">
        <v>158</v>
      </c>
    </row>
    <row r="1080" spans="1:2">
      <c r="A1080" s="219">
        <v>39181</v>
      </c>
      <c r="B1080" s="122">
        <v>156</v>
      </c>
    </row>
    <row r="1081" spans="1:2">
      <c r="A1081" s="219">
        <v>39177</v>
      </c>
      <c r="B1081" s="122">
        <v>164</v>
      </c>
    </row>
    <row r="1082" spans="1:2">
      <c r="A1082" s="219">
        <v>39176</v>
      </c>
      <c r="B1082" s="122">
        <v>165</v>
      </c>
    </row>
    <row r="1083" spans="1:2">
      <c r="A1083" s="219">
        <v>39175</v>
      </c>
      <c r="B1083" s="122">
        <v>164</v>
      </c>
    </row>
    <row r="1084" spans="1:2">
      <c r="A1084" s="219">
        <v>39174</v>
      </c>
      <c r="B1084" s="122">
        <v>167</v>
      </c>
    </row>
    <row r="1085" spans="1:2">
      <c r="A1085" s="219">
        <v>39171</v>
      </c>
      <c r="B1085" s="122">
        <v>170</v>
      </c>
    </row>
    <row r="1086" spans="1:2">
      <c r="A1086" s="219">
        <v>39170</v>
      </c>
      <c r="B1086" s="122">
        <v>172</v>
      </c>
    </row>
    <row r="1087" spans="1:2">
      <c r="A1087" s="219">
        <v>39169</v>
      </c>
      <c r="B1087" s="122">
        <v>173</v>
      </c>
    </row>
    <row r="1088" spans="1:2">
      <c r="A1088" s="219">
        <v>39168</v>
      </c>
      <c r="B1088" s="122">
        <v>174</v>
      </c>
    </row>
    <row r="1089" spans="1:2">
      <c r="A1089" s="219">
        <v>39167</v>
      </c>
      <c r="B1089" s="122">
        <v>175</v>
      </c>
    </row>
    <row r="1090" spans="1:2">
      <c r="A1090" s="219">
        <v>39164</v>
      </c>
      <c r="B1090" s="122">
        <v>175</v>
      </c>
    </row>
    <row r="1091" spans="1:2">
      <c r="A1091" s="219">
        <v>39163</v>
      </c>
      <c r="B1091" s="122">
        <v>181</v>
      </c>
    </row>
    <row r="1092" spans="1:2">
      <c r="A1092" s="219">
        <v>39162</v>
      </c>
      <c r="B1092" s="122">
        <v>186</v>
      </c>
    </row>
    <row r="1093" spans="1:2">
      <c r="A1093" s="219">
        <v>39161</v>
      </c>
      <c r="B1093" s="122">
        <v>186</v>
      </c>
    </row>
    <row r="1094" spans="1:2">
      <c r="A1094" s="219">
        <v>39160</v>
      </c>
      <c r="B1094" s="122">
        <v>191</v>
      </c>
    </row>
    <row r="1095" spans="1:2">
      <c r="A1095" s="219">
        <v>39157</v>
      </c>
      <c r="B1095" s="122">
        <v>193</v>
      </c>
    </row>
    <row r="1096" spans="1:2">
      <c r="A1096" s="219">
        <v>39156</v>
      </c>
      <c r="B1096" s="122">
        <v>194</v>
      </c>
    </row>
    <row r="1097" spans="1:2">
      <c r="A1097" s="219">
        <v>39155</v>
      </c>
      <c r="B1097" s="122">
        <v>198</v>
      </c>
    </row>
    <row r="1098" spans="1:2">
      <c r="A1098" s="219">
        <v>39154</v>
      </c>
      <c r="B1098" s="122">
        <v>191</v>
      </c>
    </row>
    <row r="1099" spans="1:2">
      <c r="A1099" s="219">
        <v>39153</v>
      </c>
      <c r="B1099" s="122">
        <v>190</v>
      </c>
    </row>
    <row r="1100" spans="1:2">
      <c r="A1100" s="219">
        <v>39150</v>
      </c>
      <c r="B1100" s="122">
        <v>197</v>
      </c>
    </row>
    <row r="1101" spans="1:2">
      <c r="A1101" s="219">
        <v>39149</v>
      </c>
      <c r="B1101" s="122">
        <v>199</v>
      </c>
    </row>
    <row r="1102" spans="1:2">
      <c r="A1102" s="219">
        <v>39148</v>
      </c>
      <c r="B1102" s="122">
        <v>197</v>
      </c>
    </row>
    <row r="1103" spans="1:2">
      <c r="A1103" s="219">
        <v>39147</v>
      </c>
      <c r="B1103" s="122">
        <v>201</v>
      </c>
    </row>
    <row r="1104" spans="1:2">
      <c r="A1104" s="219">
        <v>39146</v>
      </c>
      <c r="B1104" s="122">
        <v>201</v>
      </c>
    </row>
    <row r="1105" spans="1:2">
      <c r="A1105" s="219">
        <v>39143</v>
      </c>
      <c r="B1105" s="122">
        <v>195</v>
      </c>
    </row>
    <row r="1106" spans="1:2">
      <c r="A1106" s="219">
        <v>39142</v>
      </c>
      <c r="B1106" s="122">
        <v>195</v>
      </c>
    </row>
    <row r="1107" spans="1:2">
      <c r="A1107" s="219">
        <v>39141</v>
      </c>
      <c r="B1107" s="122">
        <v>204</v>
      </c>
    </row>
    <row r="1108" spans="1:2">
      <c r="A1108" s="219">
        <v>39140</v>
      </c>
      <c r="B1108" s="122">
        <v>182</v>
      </c>
    </row>
    <row r="1109" spans="1:2">
      <c r="A1109" s="219">
        <v>39139</v>
      </c>
      <c r="B1109" s="122">
        <v>179</v>
      </c>
    </row>
    <row r="1110" spans="1:2">
      <c r="A1110" s="219">
        <v>39136</v>
      </c>
      <c r="B1110" s="122">
        <v>176</v>
      </c>
    </row>
    <row r="1111" spans="1:2">
      <c r="A1111" s="219">
        <v>39135</v>
      </c>
      <c r="B1111" s="122">
        <v>179</v>
      </c>
    </row>
    <row r="1112" spans="1:2">
      <c r="A1112" s="219">
        <v>39134</v>
      </c>
      <c r="B1112" s="122">
        <v>181</v>
      </c>
    </row>
    <row r="1113" spans="1:2">
      <c r="A1113" s="219">
        <v>39129</v>
      </c>
      <c r="B1113" s="122">
        <v>182</v>
      </c>
    </row>
    <row r="1114" spans="1:2">
      <c r="A1114" s="219">
        <v>39128</v>
      </c>
      <c r="B1114" s="122">
        <v>180</v>
      </c>
    </row>
    <row r="1115" spans="1:2">
      <c r="A1115" s="219">
        <v>39127</v>
      </c>
      <c r="B1115" s="122">
        <v>181</v>
      </c>
    </row>
    <row r="1116" spans="1:2">
      <c r="A1116" s="219">
        <v>39126</v>
      </c>
      <c r="B1116" s="122">
        <v>177</v>
      </c>
    </row>
    <row r="1117" spans="1:2">
      <c r="A1117" s="219">
        <v>39125</v>
      </c>
      <c r="B1117" s="122">
        <v>182</v>
      </c>
    </row>
    <row r="1118" spans="1:2">
      <c r="A1118" s="219">
        <v>39122</v>
      </c>
      <c r="B1118" s="122">
        <v>184</v>
      </c>
    </row>
    <row r="1119" spans="1:2">
      <c r="A1119" s="219">
        <v>39121</v>
      </c>
      <c r="B1119" s="122">
        <v>186</v>
      </c>
    </row>
    <row r="1120" spans="1:2">
      <c r="A1120" s="219">
        <v>39120</v>
      </c>
      <c r="B1120" s="122">
        <v>186</v>
      </c>
    </row>
    <row r="1121" spans="1:2">
      <c r="A1121" s="219">
        <v>39119</v>
      </c>
      <c r="B1121" s="122">
        <v>181</v>
      </c>
    </row>
    <row r="1122" spans="1:2">
      <c r="A1122" s="219">
        <v>39118</v>
      </c>
      <c r="B1122" s="122">
        <v>182</v>
      </c>
    </row>
    <row r="1123" spans="1:2">
      <c r="A1123" s="219">
        <v>39115</v>
      </c>
      <c r="B1123" s="122">
        <v>182</v>
      </c>
    </row>
    <row r="1124" spans="1:2">
      <c r="A1124" s="219">
        <v>39114</v>
      </c>
      <c r="B1124" s="122">
        <v>182</v>
      </c>
    </row>
    <row r="1125" spans="1:2">
      <c r="A1125" s="219">
        <v>39113</v>
      </c>
      <c r="B1125" s="122">
        <v>190</v>
      </c>
    </row>
    <row r="1126" spans="1:2">
      <c r="A1126" s="219">
        <v>39112</v>
      </c>
      <c r="B1126" s="122">
        <v>190</v>
      </c>
    </row>
    <row r="1127" spans="1:2">
      <c r="A1127" s="219">
        <v>39111</v>
      </c>
      <c r="B1127" s="122">
        <v>190</v>
      </c>
    </row>
    <row r="1128" spans="1:2">
      <c r="A1128" s="219">
        <v>39108</v>
      </c>
      <c r="B1128" s="122">
        <v>186</v>
      </c>
    </row>
    <row r="1129" spans="1:2">
      <c r="A1129" s="219">
        <v>39107</v>
      </c>
      <c r="B1129" s="122">
        <v>184</v>
      </c>
    </row>
    <row r="1130" spans="1:2">
      <c r="A1130" s="219">
        <v>39106</v>
      </c>
      <c r="B1130" s="122">
        <v>185</v>
      </c>
    </row>
    <row r="1131" spans="1:2">
      <c r="A1131" s="219">
        <v>39105</v>
      </c>
      <c r="B1131" s="122">
        <v>185</v>
      </c>
    </row>
    <row r="1132" spans="1:2">
      <c r="A1132" s="219">
        <v>39104</v>
      </c>
      <c r="B1132" s="122">
        <v>188</v>
      </c>
    </row>
    <row r="1133" spans="1:2">
      <c r="A1133" s="219">
        <v>39101</v>
      </c>
      <c r="B1133" s="122">
        <v>187</v>
      </c>
    </row>
    <row r="1134" spans="1:2">
      <c r="A1134" s="219">
        <v>39100</v>
      </c>
      <c r="B1134" s="122">
        <v>190</v>
      </c>
    </row>
    <row r="1135" spans="1:2">
      <c r="A1135" s="219">
        <v>39099</v>
      </c>
      <c r="B1135" s="122">
        <v>186</v>
      </c>
    </row>
    <row r="1136" spans="1:2">
      <c r="A1136" s="219">
        <v>39094</v>
      </c>
      <c r="B1136" s="122">
        <v>192</v>
      </c>
    </row>
    <row r="1137" spans="1:2">
      <c r="A1137" s="219">
        <v>39093</v>
      </c>
      <c r="B1137" s="122">
        <v>193</v>
      </c>
    </row>
    <row r="1138" spans="1:2">
      <c r="A1138" s="219">
        <v>39092</v>
      </c>
      <c r="B1138" s="122">
        <v>196</v>
      </c>
    </row>
    <row r="1139" spans="1:2">
      <c r="A1139" s="219">
        <v>39091</v>
      </c>
      <c r="B1139" s="122">
        <v>199</v>
      </c>
    </row>
    <row r="1140" spans="1:2">
      <c r="A1140" s="219">
        <v>39090</v>
      </c>
      <c r="B1140" s="122">
        <v>200</v>
      </c>
    </row>
    <row r="1141" spans="1:2">
      <c r="A1141" s="219">
        <v>39087</v>
      </c>
      <c r="B1141" s="122">
        <v>197</v>
      </c>
    </row>
    <row r="1142" spans="1:2">
      <c r="A1142" s="219">
        <v>39086</v>
      </c>
      <c r="B1142" s="122">
        <v>198</v>
      </c>
    </row>
    <row r="1143" spans="1:2">
      <c r="A1143" s="219">
        <v>39085</v>
      </c>
      <c r="B1143" s="122">
        <v>199</v>
      </c>
    </row>
    <row r="1144" spans="1:2">
      <c r="A1144" s="219">
        <v>39084</v>
      </c>
      <c r="B1144" s="122">
        <v>194</v>
      </c>
    </row>
    <row r="1145" spans="1:2">
      <c r="A1145" s="219">
        <v>39079</v>
      </c>
      <c r="B1145" s="122">
        <v>194</v>
      </c>
    </row>
    <row r="1146" spans="1:2">
      <c r="A1146" s="219">
        <v>39078</v>
      </c>
      <c r="B1146" s="122">
        <v>192</v>
      </c>
    </row>
    <row r="1147" spans="1:2">
      <c r="A1147" s="219">
        <v>39077</v>
      </c>
      <c r="B1147" s="122">
        <v>196</v>
      </c>
    </row>
    <row r="1148" spans="1:2">
      <c r="A1148" s="219">
        <v>39073</v>
      </c>
      <c r="B1148" s="122">
        <v>200</v>
      </c>
    </row>
    <row r="1149" spans="1:2">
      <c r="A1149" s="219">
        <v>39072</v>
      </c>
      <c r="B1149" s="122">
        <v>198</v>
      </c>
    </row>
    <row r="1150" spans="1:2">
      <c r="A1150" s="219">
        <v>39071</v>
      </c>
      <c r="B1150" s="122">
        <v>201</v>
      </c>
    </row>
    <row r="1151" spans="1:2">
      <c r="A1151" s="219">
        <v>39070</v>
      </c>
      <c r="B1151" s="122">
        <v>201</v>
      </c>
    </row>
    <row r="1152" spans="1:2">
      <c r="A1152" s="219">
        <v>39069</v>
      </c>
      <c r="B1152" s="122">
        <v>200</v>
      </c>
    </row>
    <row r="1153" spans="1:2">
      <c r="A1153" s="219">
        <v>39066</v>
      </c>
      <c r="B1153" s="122">
        <v>203</v>
      </c>
    </row>
    <row r="1154" spans="1:2">
      <c r="A1154" s="219">
        <v>39065</v>
      </c>
      <c r="B1154" s="122">
        <v>202</v>
      </c>
    </row>
    <row r="1155" spans="1:2">
      <c r="A1155" s="219">
        <v>39064</v>
      </c>
      <c r="B1155" s="122">
        <v>203</v>
      </c>
    </row>
    <row r="1156" spans="1:2">
      <c r="A1156" s="219">
        <v>39063</v>
      </c>
      <c r="B1156" s="122">
        <v>206</v>
      </c>
    </row>
    <row r="1157" spans="1:2">
      <c r="A1157" s="219">
        <v>39062</v>
      </c>
      <c r="B1157" s="122">
        <v>213</v>
      </c>
    </row>
    <row r="1158" spans="1:2">
      <c r="A1158" s="219">
        <v>39059</v>
      </c>
      <c r="B1158" s="122">
        <v>210</v>
      </c>
    </row>
    <row r="1159" spans="1:2">
      <c r="A1159" s="219">
        <v>39058</v>
      </c>
      <c r="B1159" s="122">
        <v>210</v>
      </c>
    </row>
    <row r="1160" spans="1:2">
      <c r="A1160" s="219">
        <v>39057</v>
      </c>
      <c r="B1160" s="122">
        <v>216</v>
      </c>
    </row>
    <row r="1161" spans="1:2">
      <c r="A1161" s="219">
        <v>39056</v>
      </c>
      <c r="B1161" s="122">
        <v>216</v>
      </c>
    </row>
    <row r="1162" spans="1:2">
      <c r="A1162" s="219">
        <v>39055</v>
      </c>
      <c r="B1162" s="122">
        <v>218</v>
      </c>
    </row>
    <row r="1163" spans="1:2">
      <c r="A1163" s="219">
        <v>39052</v>
      </c>
      <c r="B1163" s="122">
        <v>224</v>
      </c>
    </row>
    <row r="1164" spans="1:2">
      <c r="A1164" s="219">
        <v>39051</v>
      </c>
      <c r="B1164" s="122">
        <v>229</v>
      </c>
    </row>
    <row r="1165" spans="1:2">
      <c r="A1165" s="219">
        <v>39050</v>
      </c>
      <c r="B1165" s="122">
        <v>223</v>
      </c>
    </row>
    <row r="1166" spans="1:2">
      <c r="A1166" s="219">
        <v>39049</v>
      </c>
      <c r="B1166" s="122">
        <v>222</v>
      </c>
    </row>
    <row r="1167" spans="1:2">
      <c r="A1167" s="219">
        <v>39048</v>
      </c>
      <c r="B1167" s="122">
        <v>230</v>
      </c>
    </row>
    <row r="1168" spans="1:2">
      <c r="A1168" s="219">
        <v>39045</v>
      </c>
      <c r="B1168" s="122">
        <v>229</v>
      </c>
    </row>
    <row r="1169" spans="1:2">
      <c r="A1169" s="219">
        <v>39043</v>
      </c>
      <c r="B1169" s="122">
        <v>223</v>
      </c>
    </row>
    <row r="1170" spans="1:2">
      <c r="A1170" s="219">
        <v>39042</v>
      </c>
      <c r="B1170" s="122">
        <v>221</v>
      </c>
    </row>
    <row r="1171" spans="1:2">
      <c r="A1171" s="219">
        <v>39041</v>
      </c>
      <c r="B1171" s="122">
        <v>220</v>
      </c>
    </row>
    <row r="1172" spans="1:2">
      <c r="A1172" s="219">
        <v>39038</v>
      </c>
      <c r="B1172" s="122">
        <v>219</v>
      </c>
    </row>
    <row r="1173" spans="1:2">
      <c r="A1173" s="219">
        <v>39037</v>
      </c>
      <c r="B1173" s="122">
        <v>219</v>
      </c>
    </row>
    <row r="1174" spans="1:2">
      <c r="A1174" s="219">
        <v>39036</v>
      </c>
      <c r="B1174" s="122">
        <v>214</v>
      </c>
    </row>
    <row r="1175" spans="1:2">
      <c r="A1175" s="219">
        <v>39035</v>
      </c>
      <c r="B1175" s="122">
        <v>216</v>
      </c>
    </row>
    <row r="1176" spans="1:2">
      <c r="A1176" s="219">
        <v>39034</v>
      </c>
      <c r="B1176" s="122">
        <v>218</v>
      </c>
    </row>
    <row r="1177" spans="1:2">
      <c r="A1177" s="219">
        <v>39031</v>
      </c>
      <c r="B1177" s="122">
        <v>220</v>
      </c>
    </row>
    <row r="1178" spans="1:2">
      <c r="A1178" s="219">
        <v>39030</v>
      </c>
      <c r="B1178" s="122">
        <v>221</v>
      </c>
    </row>
    <row r="1179" spans="1:2">
      <c r="A1179" s="219">
        <v>39029</v>
      </c>
      <c r="B1179" s="122">
        <v>219</v>
      </c>
    </row>
    <row r="1180" spans="1:2">
      <c r="A1180" s="219">
        <v>39028</v>
      </c>
      <c r="B1180" s="122">
        <v>217</v>
      </c>
    </row>
    <row r="1181" spans="1:2">
      <c r="A1181" s="219">
        <v>39027</v>
      </c>
      <c r="B1181" s="122">
        <v>216</v>
      </c>
    </row>
    <row r="1182" spans="1:2">
      <c r="A1182" s="219">
        <v>39024</v>
      </c>
      <c r="B1182" s="122">
        <v>212</v>
      </c>
    </row>
    <row r="1183" spans="1:2">
      <c r="A1183" s="219">
        <v>39022</v>
      </c>
      <c r="B1183" s="122">
        <v>213</v>
      </c>
    </row>
    <row r="1184" spans="1:2">
      <c r="A1184" s="219">
        <v>39021</v>
      </c>
      <c r="B1184" s="122">
        <v>224</v>
      </c>
    </row>
    <row r="1185" spans="1:2">
      <c r="A1185" s="219">
        <v>39020</v>
      </c>
      <c r="B1185" s="122">
        <v>223</v>
      </c>
    </row>
    <row r="1186" spans="1:2">
      <c r="A1186" s="219">
        <v>39017</v>
      </c>
      <c r="B1186" s="122">
        <v>218</v>
      </c>
    </row>
    <row r="1187" spans="1:2">
      <c r="A1187" s="219">
        <v>39016</v>
      </c>
      <c r="B1187" s="122">
        <v>215</v>
      </c>
    </row>
    <row r="1188" spans="1:2">
      <c r="A1188" s="219">
        <v>39015</v>
      </c>
      <c r="B1188" s="122">
        <v>213</v>
      </c>
    </row>
    <row r="1189" spans="1:2">
      <c r="A1189" s="219">
        <v>39014</v>
      </c>
      <c r="B1189" s="122">
        <v>212</v>
      </c>
    </row>
    <row r="1190" spans="1:2">
      <c r="A1190" s="219">
        <v>39013</v>
      </c>
      <c r="B1190" s="122">
        <v>212</v>
      </c>
    </row>
    <row r="1191" spans="1:2">
      <c r="A1191" s="219">
        <v>39010</v>
      </c>
      <c r="B1191" s="122">
        <v>211</v>
      </c>
    </row>
    <row r="1192" spans="1:2">
      <c r="A1192" s="219">
        <v>39009</v>
      </c>
      <c r="B1192" s="122">
        <v>212</v>
      </c>
    </row>
    <row r="1193" spans="1:2">
      <c r="A1193" s="219">
        <v>39008</v>
      </c>
      <c r="B1193" s="122">
        <v>210</v>
      </c>
    </row>
    <row r="1194" spans="1:2">
      <c r="A1194" s="219">
        <v>39007</v>
      </c>
      <c r="B1194" s="122">
        <v>211</v>
      </c>
    </row>
    <row r="1195" spans="1:2">
      <c r="A1195" s="219">
        <v>39006</v>
      </c>
      <c r="B1195" s="122">
        <v>213</v>
      </c>
    </row>
    <row r="1196" spans="1:2">
      <c r="A1196" s="219">
        <v>39003</v>
      </c>
      <c r="B1196" s="122">
        <v>210</v>
      </c>
    </row>
    <row r="1197" spans="1:2">
      <c r="A1197" s="219">
        <v>39002</v>
      </c>
      <c r="B1197" s="122">
        <v>210</v>
      </c>
    </row>
    <row r="1198" spans="1:2">
      <c r="A1198" s="219">
        <v>39001</v>
      </c>
      <c r="B1198" s="122">
        <v>212</v>
      </c>
    </row>
    <row r="1199" spans="1:2">
      <c r="A1199" s="219">
        <v>39000</v>
      </c>
      <c r="B1199" s="122">
        <v>216</v>
      </c>
    </row>
    <row r="1200" spans="1:2">
      <c r="A1200" s="219">
        <v>38996</v>
      </c>
      <c r="B1200" s="122">
        <v>217</v>
      </c>
    </row>
    <row r="1201" spans="1:2">
      <c r="A1201" s="219">
        <v>38995</v>
      </c>
      <c r="B1201" s="122">
        <v>223</v>
      </c>
    </row>
    <row r="1202" spans="1:2">
      <c r="A1202" s="219">
        <v>38994</v>
      </c>
      <c r="B1202" s="122">
        <v>228</v>
      </c>
    </row>
    <row r="1203" spans="1:2">
      <c r="A1203" s="219">
        <v>38993</v>
      </c>
      <c r="B1203" s="122">
        <v>234</v>
      </c>
    </row>
    <row r="1204" spans="1:2">
      <c r="A1204" s="219">
        <v>38992</v>
      </c>
      <c r="B1204" s="122">
        <v>236</v>
      </c>
    </row>
    <row r="1205" spans="1:2">
      <c r="A1205" s="219">
        <v>38989</v>
      </c>
      <c r="B1205" s="122">
        <v>231</v>
      </c>
    </row>
    <row r="1206" spans="1:2">
      <c r="A1206" s="219">
        <v>38988</v>
      </c>
      <c r="B1206" s="122">
        <v>233</v>
      </c>
    </row>
    <row r="1207" spans="1:2">
      <c r="A1207" s="219">
        <v>38987</v>
      </c>
      <c r="B1207" s="122">
        <v>233</v>
      </c>
    </row>
    <row r="1208" spans="1:2">
      <c r="A1208" s="219">
        <v>38986</v>
      </c>
      <c r="B1208" s="122">
        <v>240</v>
      </c>
    </row>
    <row r="1209" spans="1:2">
      <c r="A1209" s="219">
        <v>38985</v>
      </c>
      <c r="B1209" s="122">
        <v>244</v>
      </c>
    </row>
    <row r="1210" spans="1:2">
      <c r="A1210" s="219">
        <v>38982</v>
      </c>
      <c r="B1210" s="122">
        <v>250</v>
      </c>
    </row>
    <row r="1211" spans="1:2">
      <c r="A1211" s="219">
        <v>38981</v>
      </c>
      <c r="B1211" s="122">
        <v>252</v>
      </c>
    </row>
    <row r="1212" spans="1:2">
      <c r="A1212" s="219">
        <v>38980</v>
      </c>
      <c r="B1212" s="122">
        <v>244</v>
      </c>
    </row>
    <row r="1213" spans="1:2">
      <c r="A1213" s="219">
        <v>38979</v>
      </c>
      <c r="B1213" s="122">
        <v>228</v>
      </c>
    </row>
    <row r="1214" spans="1:2">
      <c r="A1214" s="219">
        <v>38978</v>
      </c>
      <c r="B1214" s="122">
        <v>226</v>
      </c>
    </row>
    <row r="1215" spans="1:2">
      <c r="A1215" s="219">
        <v>38975</v>
      </c>
      <c r="B1215" s="122">
        <v>218</v>
      </c>
    </row>
    <row r="1216" spans="1:2">
      <c r="A1216" s="219">
        <v>38974</v>
      </c>
      <c r="B1216" s="122">
        <v>220</v>
      </c>
    </row>
    <row r="1217" spans="1:2">
      <c r="A1217" s="219">
        <v>38973</v>
      </c>
      <c r="B1217" s="122">
        <v>223</v>
      </c>
    </row>
    <row r="1218" spans="1:2">
      <c r="A1218" s="219">
        <v>38972</v>
      </c>
      <c r="B1218" s="122">
        <v>225</v>
      </c>
    </row>
    <row r="1219" spans="1:2">
      <c r="A1219" s="219">
        <v>38971</v>
      </c>
      <c r="B1219" s="122">
        <v>225</v>
      </c>
    </row>
    <row r="1220" spans="1:2">
      <c r="A1220" s="219">
        <v>38968</v>
      </c>
      <c r="B1220" s="122">
        <v>224</v>
      </c>
    </row>
    <row r="1221" spans="1:2">
      <c r="A1221" s="219">
        <v>38967</v>
      </c>
      <c r="B1221" s="122">
        <v>223</v>
      </c>
    </row>
    <row r="1222" spans="1:2">
      <c r="A1222" s="219">
        <v>38966</v>
      </c>
      <c r="B1222" s="122">
        <v>221</v>
      </c>
    </row>
    <row r="1223" spans="1:2">
      <c r="A1223" s="219">
        <v>38965</v>
      </c>
      <c r="B1223" s="122">
        <v>218</v>
      </c>
    </row>
    <row r="1224" spans="1:2">
      <c r="A1224" s="219">
        <v>38961</v>
      </c>
      <c r="B1224" s="122">
        <v>214</v>
      </c>
    </row>
    <row r="1225" spans="1:2">
      <c r="A1225" s="219">
        <v>38960</v>
      </c>
      <c r="B1225" s="122">
        <v>223</v>
      </c>
    </row>
    <row r="1226" spans="1:2">
      <c r="A1226" s="219">
        <v>38959</v>
      </c>
      <c r="B1226" s="122">
        <v>223</v>
      </c>
    </row>
    <row r="1227" spans="1:2">
      <c r="A1227" s="219">
        <v>38958</v>
      </c>
      <c r="B1227" s="122">
        <v>225</v>
      </c>
    </row>
    <row r="1228" spans="1:2">
      <c r="A1228" s="219">
        <v>38957</v>
      </c>
      <c r="B1228" s="122">
        <v>229</v>
      </c>
    </row>
    <row r="1229" spans="1:2">
      <c r="A1229" s="219">
        <v>38954</v>
      </c>
      <c r="B1229" s="122">
        <v>227</v>
      </c>
    </row>
    <row r="1230" spans="1:2">
      <c r="A1230" s="219">
        <v>38953</v>
      </c>
      <c r="B1230" s="122">
        <v>230</v>
      </c>
    </row>
    <row r="1231" spans="1:2">
      <c r="A1231" s="219">
        <v>38952</v>
      </c>
      <c r="B1231" s="122">
        <v>226</v>
      </c>
    </row>
    <row r="1232" spans="1:2">
      <c r="A1232" s="219">
        <v>38951</v>
      </c>
      <c r="B1232" s="122">
        <v>223</v>
      </c>
    </row>
    <row r="1233" spans="1:2">
      <c r="A1233" s="219">
        <v>38950</v>
      </c>
      <c r="B1233" s="122">
        <v>219</v>
      </c>
    </row>
  </sheetData>
  <hyperlinks>
    <hyperlink ref="C4" r:id="rId1"/>
  </hyperlinks>
  <pageMargins left="0.511811024" right="0.511811024" top="0.78740157499999996" bottom="0.78740157499999996" header="0.31496062000000002" footer="0.31496062000000002"/>
  <pageSetup paperSize="9" orientation="portrait" horizontalDpi="200" verticalDpi="20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43"/>
  <sheetViews>
    <sheetView zoomScale="80" zoomScaleNormal="80" workbookViewId="0">
      <selection activeCell="G7" sqref="G7"/>
    </sheetView>
  </sheetViews>
  <sheetFormatPr defaultRowHeight="12.75"/>
  <cols>
    <col min="1" max="1" width="24.140625" style="124" customWidth="1"/>
    <col min="2" max="2" width="15.140625" style="124" bestFit="1" customWidth="1"/>
    <col min="3" max="3" width="18.7109375" style="124" customWidth="1"/>
    <col min="4" max="4" width="17.28515625" style="124" bestFit="1" customWidth="1"/>
    <col min="5" max="5" width="17.28515625" style="124" customWidth="1"/>
    <col min="6" max="6" width="17" style="124" customWidth="1"/>
    <col min="7" max="7" width="18.85546875" style="124" bestFit="1" customWidth="1"/>
    <col min="8" max="8" width="21.28515625" style="124" customWidth="1"/>
    <col min="9" max="9" width="16.140625" style="124" bestFit="1" customWidth="1"/>
    <col min="10" max="10" width="15.85546875" style="124" customWidth="1"/>
    <col min="11" max="16384" width="9.140625" style="124"/>
  </cols>
  <sheetData>
    <row r="1" spans="1:12">
      <c r="A1" s="220" t="s">
        <v>171</v>
      </c>
      <c r="B1" s="166"/>
      <c r="C1" s="167"/>
      <c r="K1" s="168"/>
      <c r="L1" s="168"/>
    </row>
    <row r="2" spans="1:12">
      <c r="A2" s="169" t="s">
        <v>76</v>
      </c>
      <c r="B2" s="154"/>
      <c r="C2" s="170"/>
      <c r="K2" s="168"/>
      <c r="L2" s="168"/>
    </row>
    <row r="3" spans="1:12">
      <c r="A3" s="169" t="s">
        <v>150</v>
      </c>
      <c r="B3" s="154"/>
      <c r="C3" s="170"/>
      <c r="K3" s="168"/>
      <c r="L3" s="168"/>
    </row>
    <row r="4" spans="1:12">
      <c r="A4" s="169" t="s">
        <v>151</v>
      </c>
      <c r="B4" s="154"/>
      <c r="C4" s="170"/>
      <c r="K4" s="168"/>
      <c r="L4" s="168"/>
    </row>
    <row r="5" spans="1:12">
      <c r="A5" s="169"/>
      <c r="B5" s="154"/>
      <c r="C5" s="170"/>
      <c r="K5" s="168"/>
      <c r="L5" s="168"/>
    </row>
    <row r="6" spans="1:12">
      <c r="A6" s="169"/>
      <c r="B6" s="154"/>
      <c r="C6" s="170"/>
      <c r="F6" s="274" t="s">
        <v>172</v>
      </c>
      <c r="G6" s="275"/>
      <c r="H6" s="171"/>
      <c r="K6" s="168"/>
      <c r="L6" s="168"/>
    </row>
    <row r="7" spans="1:12">
      <c r="A7" s="169"/>
      <c r="B7" s="154"/>
      <c r="C7" s="170"/>
      <c r="F7" s="172" t="s">
        <v>84</v>
      </c>
      <c r="G7" s="173">
        <f>SUMPRODUCT(J18:J33,E18:E33)</f>
        <v>0.85025999269635311</v>
      </c>
      <c r="K7" s="168"/>
      <c r="L7" s="168"/>
    </row>
    <row r="8" spans="1:12">
      <c r="A8" s="169"/>
      <c r="B8" s="154"/>
      <c r="C8" s="170"/>
      <c r="F8" s="172" t="s">
        <v>101</v>
      </c>
      <c r="G8" s="174">
        <f>Wacc!$C$23/Wacc!$C$24</f>
        <v>1</v>
      </c>
      <c r="K8" s="168"/>
      <c r="L8" s="168"/>
    </row>
    <row r="9" spans="1:12">
      <c r="A9" s="169"/>
      <c r="B9" s="154"/>
      <c r="C9" s="170"/>
      <c r="F9" s="172" t="s">
        <v>102</v>
      </c>
      <c r="G9" s="182">
        <f>Wacc!$C$9</f>
        <v>0.34</v>
      </c>
      <c r="K9" s="168"/>
      <c r="L9" s="168"/>
    </row>
    <row r="10" spans="1:12">
      <c r="A10" s="169"/>
      <c r="B10" s="154"/>
      <c r="C10" s="170"/>
      <c r="F10" s="172" t="s">
        <v>103</v>
      </c>
      <c r="G10" s="268">
        <f>G7*(1+(1-G9)*G8)</f>
        <v>1.411431587875946</v>
      </c>
      <c r="K10" s="168"/>
      <c r="L10" s="168"/>
    </row>
    <row r="11" spans="1:12">
      <c r="A11" s="169"/>
      <c r="B11" s="154"/>
      <c r="C11" s="170"/>
      <c r="F11" s="171"/>
      <c r="G11" s="171"/>
      <c r="H11" s="171"/>
      <c r="K11" s="168"/>
      <c r="L11" s="168"/>
    </row>
    <row r="12" spans="1:12">
      <c r="A12" s="169"/>
      <c r="B12" s="154"/>
      <c r="C12" s="170"/>
      <c r="K12" s="168"/>
      <c r="L12" s="168"/>
    </row>
    <row r="13" spans="1:12">
      <c r="A13" s="175" t="s">
        <v>173</v>
      </c>
      <c r="B13" s="176"/>
      <c r="C13" s="177"/>
      <c r="K13" s="168"/>
      <c r="L13" s="168"/>
    </row>
    <row r="14" spans="1:12">
      <c r="K14" s="168"/>
      <c r="L14" s="168"/>
    </row>
    <row r="16" spans="1:12" ht="13.5" thickBot="1"/>
    <row r="17" spans="1:10" ht="13.5" thickBot="1">
      <c r="A17" s="259" t="s">
        <v>94</v>
      </c>
      <c r="B17" s="260" t="s">
        <v>214</v>
      </c>
      <c r="C17" s="260" t="s">
        <v>215</v>
      </c>
      <c r="D17" s="260" t="s">
        <v>158</v>
      </c>
      <c r="E17" s="261" t="s">
        <v>104</v>
      </c>
      <c r="F17" s="260" t="s">
        <v>95</v>
      </c>
      <c r="G17" s="260" t="s">
        <v>216</v>
      </c>
      <c r="H17" s="260" t="s">
        <v>217</v>
      </c>
      <c r="I17" s="260" t="s">
        <v>161</v>
      </c>
      <c r="J17" s="262" t="s">
        <v>84</v>
      </c>
    </row>
    <row r="18" spans="1:10">
      <c r="A18" s="241" t="s">
        <v>97</v>
      </c>
      <c r="B18" s="242" t="s">
        <v>98</v>
      </c>
      <c r="C18" s="242" t="s">
        <v>96</v>
      </c>
      <c r="D18" s="263">
        <v>9815.2999999999993</v>
      </c>
      <c r="E18" s="264">
        <f>D18/$D$34</f>
        <v>0.19595250168695671</v>
      </c>
      <c r="F18" s="242">
        <v>1.2</v>
      </c>
      <c r="G18" s="265">
        <v>0.25547000000000003</v>
      </c>
      <c r="H18" s="265">
        <v>2.0290770531720885</v>
      </c>
      <c r="I18" s="266">
        <v>0.66986643705455196</v>
      </c>
      <c r="J18" s="267">
        <f>F18/(1+(1-G18)*H18)</f>
        <v>0.47795269186244899</v>
      </c>
    </row>
    <row r="19" spans="1:10">
      <c r="A19" s="243" t="s">
        <v>196</v>
      </c>
      <c r="B19" s="144" t="s">
        <v>197</v>
      </c>
      <c r="C19" s="144" t="s">
        <v>96</v>
      </c>
      <c r="D19" s="255">
        <v>1315.7</v>
      </c>
      <c r="E19" s="221">
        <f t="shared" ref="E19:E33" si="0">D19/$D$34</f>
        <v>2.6266615026492211E-2</v>
      </c>
      <c r="F19" s="144">
        <v>1.65</v>
      </c>
      <c r="G19" s="239">
        <v>0.55795000000000006</v>
      </c>
      <c r="H19" s="239">
        <v>0</v>
      </c>
      <c r="I19" s="240">
        <v>0</v>
      </c>
      <c r="J19" s="244">
        <f t="shared" ref="J19:J33" si="1">F19/(1+(1-G19)*H19)</f>
        <v>1.65</v>
      </c>
    </row>
    <row r="20" spans="1:10">
      <c r="A20" s="243" t="s">
        <v>198</v>
      </c>
      <c r="B20" s="144" t="s">
        <v>199</v>
      </c>
      <c r="C20" s="144" t="s">
        <v>96</v>
      </c>
      <c r="D20" s="255">
        <v>202.7</v>
      </c>
      <c r="E20" s="221">
        <f t="shared" si="0"/>
        <v>4.0466997536444255E-3</v>
      </c>
      <c r="F20" s="144">
        <v>2</v>
      </c>
      <c r="G20" s="239">
        <v>0.54430000000000001</v>
      </c>
      <c r="H20" s="239">
        <v>0.104588061174149</v>
      </c>
      <c r="I20" s="240">
        <v>9.4685127288968302E-2</v>
      </c>
      <c r="J20" s="244">
        <f t="shared" si="1"/>
        <v>1.9090148635690085</v>
      </c>
    </row>
    <row r="21" spans="1:10">
      <c r="A21" s="243" t="s">
        <v>108</v>
      </c>
      <c r="B21" s="144" t="s">
        <v>109</v>
      </c>
      <c r="C21" s="144" t="s">
        <v>96</v>
      </c>
      <c r="D21" s="255">
        <v>33.4</v>
      </c>
      <c r="E21" s="221">
        <f t="shared" si="0"/>
        <v>6.6679709803514457E-4</v>
      </c>
      <c r="F21" s="144">
        <v>1.35</v>
      </c>
      <c r="G21" s="239">
        <v>0.6</v>
      </c>
      <c r="H21" s="239">
        <v>9.281437125748504E-2</v>
      </c>
      <c r="I21" s="240">
        <v>8.4931506849315067E-2</v>
      </c>
      <c r="J21" s="244">
        <f>F21/(1+(1-G21)*H21)</f>
        <v>1.3016743648960738</v>
      </c>
    </row>
    <row r="22" spans="1:10">
      <c r="A22" s="243" t="s">
        <v>200</v>
      </c>
      <c r="B22" s="144" t="s">
        <v>201</v>
      </c>
      <c r="C22" s="144" t="s">
        <v>96</v>
      </c>
      <c r="D22" s="255">
        <v>118.3</v>
      </c>
      <c r="E22" s="221">
        <f t="shared" si="0"/>
        <v>2.3617394220825632E-3</v>
      </c>
      <c r="F22" s="144">
        <v>1.45</v>
      </c>
      <c r="G22" s="239">
        <v>0.22647999999999999</v>
      </c>
      <c r="H22" s="239">
        <v>0.2967032967032967</v>
      </c>
      <c r="I22" s="240">
        <v>0.2288135593220339</v>
      </c>
      <c r="J22" s="244">
        <f t="shared" si="1"/>
        <v>1.1793355036562529</v>
      </c>
    </row>
    <row r="23" spans="1:10">
      <c r="A23" s="243" t="s">
        <v>202</v>
      </c>
      <c r="B23" s="144" t="s">
        <v>203</v>
      </c>
      <c r="C23" s="144" t="s">
        <v>96</v>
      </c>
      <c r="D23" s="255">
        <v>4</v>
      </c>
      <c r="E23" s="221">
        <f t="shared" si="0"/>
        <v>7.9855939884448455E-5</v>
      </c>
      <c r="F23" s="144">
        <v>0.85</v>
      </c>
      <c r="G23" s="239">
        <v>0.20014999999999999</v>
      </c>
      <c r="H23" s="239">
        <v>0.65</v>
      </c>
      <c r="I23" s="240">
        <v>0.39393939393939398</v>
      </c>
      <c r="J23" s="244">
        <f t="shared" si="1"/>
        <v>0.55924639902888507</v>
      </c>
    </row>
    <row r="24" spans="1:10">
      <c r="A24" s="243" t="s">
        <v>110</v>
      </c>
      <c r="B24" s="144" t="s">
        <v>111</v>
      </c>
      <c r="C24" s="144" t="s">
        <v>96</v>
      </c>
      <c r="D24" s="255">
        <v>2660.1</v>
      </c>
      <c r="E24" s="221">
        <f t="shared" si="0"/>
        <v>5.3106196421655337E-2</v>
      </c>
      <c r="F24" s="144">
        <v>0.95</v>
      </c>
      <c r="G24" s="239">
        <v>0.36412999999999995</v>
      </c>
      <c r="H24" s="239">
        <v>0.90113153640840571</v>
      </c>
      <c r="I24" s="240">
        <v>0.47399746895515305</v>
      </c>
      <c r="J24" s="244">
        <f t="shared" si="1"/>
        <v>0.60394054931684216</v>
      </c>
    </row>
    <row r="25" spans="1:10">
      <c r="A25" s="243" t="s">
        <v>112</v>
      </c>
      <c r="B25" s="144" t="s">
        <v>113</v>
      </c>
      <c r="C25" s="144" t="s">
        <v>96</v>
      </c>
      <c r="D25" s="255">
        <v>12428.2</v>
      </c>
      <c r="E25" s="221">
        <f t="shared" si="0"/>
        <v>0.24811639801797561</v>
      </c>
      <c r="F25" s="144">
        <v>1</v>
      </c>
      <c r="G25" s="239">
        <v>0.255</v>
      </c>
      <c r="H25" s="239">
        <v>1.5992500925315007</v>
      </c>
      <c r="I25" s="240">
        <v>0.61527365032194148</v>
      </c>
      <c r="J25" s="244">
        <f t="shared" si="1"/>
        <v>0.45632068326864428</v>
      </c>
    </row>
    <row r="26" spans="1:10">
      <c r="A26" s="243" t="s">
        <v>114</v>
      </c>
      <c r="B26" s="144" t="s">
        <v>115</v>
      </c>
      <c r="C26" s="144" t="s">
        <v>96</v>
      </c>
      <c r="D26" s="255">
        <v>11284.7</v>
      </c>
      <c r="E26" s="221">
        <f t="shared" si="0"/>
        <v>0.22528758120350889</v>
      </c>
      <c r="F26" s="144">
        <v>1.45</v>
      </c>
      <c r="G26" s="239">
        <v>6.7279999999999993E-2</v>
      </c>
      <c r="H26" s="239">
        <v>1.5507722845977295E-2</v>
      </c>
      <c r="I26" s="240">
        <v>1.5270905870136216E-2</v>
      </c>
      <c r="J26" s="244">
        <f t="shared" si="1"/>
        <v>1.4293257136707556</v>
      </c>
    </row>
    <row r="27" spans="1:10">
      <c r="A27" s="243" t="s">
        <v>116</v>
      </c>
      <c r="B27" s="144" t="s">
        <v>117</v>
      </c>
      <c r="C27" s="144" t="s">
        <v>96</v>
      </c>
      <c r="D27" s="255">
        <v>366.1</v>
      </c>
      <c r="E27" s="221">
        <f t="shared" si="0"/>
        <v>7.3088148979241459E-3</v>
      </c>
      <c r="F27" s="144">
        <v>0.95</v>
      </c>
      <c r="G27" s="239">
        <v>4.4900000000000001E-3</v>
      </c>
      <c r="H27" s="239">
        <v>1.2482928161704452</v>
      </c>
      <c r="I27" s="240">
        <v>0.55521807799781309</v>
      </c>
      <c r="J27" s="244">
        <f t="shared" si="1"/>
        <v>0.42359882777630792</v>
      </c>
    </row>
    <row r="28" spans="1:10">
      <c r="A28" s="243" t="s">
        <v>118</v>
      </c>
      <c r="B28" s="144" t="s">
        <v>99</v>
      </c>
      <c r="C28" s="144" t="s">
        <v>96</v>
      </c>
      <c r="D28" s="255">
        <v>4779.5</v>
      </c>
      <c r="E28" s="221">
        <f t="shared" si="0"/>
        <v>9.5417866169430349E-2</v>
      </c>
      <c r="F28" s="144">
        <v>1.1499999999999999</v>
      </c>
      <c r="G28" s="239">
        <v>0.44717000000000001</v>
      </c>
      <c r="H28" s="239">
        <v>1.7612720995920075</v>
      </c>
      <c r="I28" s="240">
        <v>0.63784807728736503</v>
      </c>
      <c r="J28" s="244">
        <f t="shared" si="1"/>
        <v>0.58266671263469583</v>
      </c>
    </row>
    <row r="29" spans="1:10">
      <c r="A29" s="243" t="s">
        <v>119</v>
      </c>
      <c r="B29" s="144" t="s">
        <v>100</v>
      </c>
      <c r="C29" s="144" t="s">
        <v>96</v>
      </c>
      <c r="D29" s="255">
        <v>1340.2</v>
      </c>
      <c r="E29" s="221">
        <f t="shared" si="0"/>
        <v>2.6755732658284459E-2</v>
      </c>
      <c r="F29" s="144">
        <v>1.1499999999999999</v>
      </c>
      <c r="G29" s="239">
        <v>0.20306999999999997</v>
      </c>
      <c r="H29" s="239">
        <v>0.4659006118489778</v>
      </c>
      <c r="I29" s="240">
        <v>0.31782551155451494</v>
      </c>
      <c r="J29" s="244">
        <f t="shared" si="1"/>
        <v>0.8386262960972316</v>
      </c>
    </row>
    <row r="30" spans="1:10">
      <c r="A30" s="243" t="s">
        <v>204</v>
      </c>
      <c r="B30" s="144" t="s">
        <v>205</v>
      </c>
      <c r="C30" s="144" t="s">
        <v>96</v>
      </c>
      <c r="D30" s="255">
        <v>1368.8</v>
      </c>
      <c r="E30" s="221">
        <f t="shared" si="0"/>
        <v>2.7326702628458262E-2</v>
      </c>
      <c r="F30" s="144">
        <v>1.65</v>
      </c>
      <c r="G30" s="239">
        <v>0.37618000000000001</v>
      </c>
      <c r="H30" s="239">
        <v>0</v>
      </c>
      <c r="I30" s="240">
        <v>0</v>
      </c>
      <c r="J30" s="244">
        <f t="shared" si="1"/>
        <v>1.65</v>
      </c>
    </row>
    <row r="31" spans="1:10">
      <c r="A31" s="243" t="s">
        <v>120</v>
      </c>
      <c r="B31" s="144" t="s">
        <v>121</v>
      </c>
      <c r="C31" s="144" t="s">
        <v>96</v>
      </c>
      <c r="D31" s="255">
        <v>1303.0999999999999</v>
      </c>
      <c r="E31" s="221">
        <f t="shared" si="0"/>
        <v>2.6015068815856194E-2</v>
      </c>
      <c r="F31" s="144">
        <v>1.75</v>
      </c>
      <c r="G31" s="239">
        <v>0.47497</v>
      </c>
      <c r="H31" s="239">
        <v>0.60279333896093934</v>
      </c>
      <c r="I31" s="240">
        <v>0.37608924638513841</v>
      </c>
      <c r="J31" s="244">
        <f t="shared" si="1"/>
        <v>1.3292977506968164</v>
      </c>
    </row>
    <row r="32" spans="1:10">
      <c r="A32" s="243" t="s">
        <v>206</v>
      </c>
      <c r="B32" s="144" t="s">
        <v>207</v>
      </c>
      <c r="C32" s="144" t="s">
        <v>96</v>
      </c>
      <c r="D32" s="255">
        <v>1455.4</v>
      </c>
      <c r="E32" s="221">
        <f t="shared" si="0"/>
        <v>2.9055583726956574E-2</v>
      </c>
      <c r="F32" s="144">
        <v>1.95</v>
      </c>
      <c r="G32" s="239">
        <v>2.7530000000000002E-2</v>
      </c>
      <c r="H32" s="239">
        <v>0.99993129036690931</v>
      </c>
      <c r="I32" s="240">
        <v>0.4999828220015804</v>
      </c>
      <c r="J32" s="244">
        <f t="shared" si="1"/>
        <v>0.98864168231515537</v>
      </c>
    </row>
    <row r="33" spans="1:10" ht="13.5" thickBot="1">
      <c r="A33" s="245" t="s">
        <v>208</v>
      </c>
      <c r="B33" s="246" t="s">
        <v>209</v>
      </c>
      <c r="C33" s="246" t="s">
        <v>96</v>
      </c>
      <c r="D33" s="256">
        <v>1614.7</v>
      </c>
      <c r="E33" s="247">
        <f t="shared" si="0"/>
        <v>3.2235846532854731E-2</v>
      </c>
      <c r="F33" s="246">
        <v>1.8</v>
      </c>
      <c r="G33" s="248">
        <v>0.20196000000000003</v>
      </c>
      <c r="H33" s="248">
        <v>0.36229640180838546</v>
      </c>
      <c r="I33" s="249">
        <v>0.26594535618493431</v>
      </c>
      <c r="J33" s="250">
        <f t="shared" si="1"/>
        <v>1.3962937486974873</v>
      </c>
    </row>
    <row r="34" spans="1:10" ht="13.5" thickBot="1">
      <c r="A34" s="251"/>
      <c r="B34" s="252"/>
      <c r="C34" s="252"/>
      <c r="D34" s="257">
        <f>SUM(D18:D33)</f>
        <v>50090.2</v>
      </c>
      <c r="E34" s="253"/>
      <c r="F34" s="252"/>
      <c r="G34" s="252"/>
      <c r="H34" s="252"/>
      <c r="I34" s="252"/>
      <c r="J34" s="254"/>
    </row>
    <row r="35" spans="1:10">
      <c r="E35" s="258"/>
    </row>
    <row r="36" spans="1:10">
      <c r="E36" s="258"/>
    </row>
    <row r="37" spans="1:10">
      <c r="E37" s="258"/>
    </row>
    <row r="38" spans="1:10">
      <c r="E38" s="258"/>
    </row>
    <row r="39" spans="1:10">
      <c r="E39" s="258"/>
    </row>
    <row r="40" spans="1:10">
      <c r="E40" s="258"/>
    </row>
    <row r="41" spans="1:10">
      <c r="E41" s="258"/>
    </row>
    <row r="42" spans="1:10">
      <c r="E42" s="258"/>
    </row>
    <row r="43" spans="1:10">
      <c r="E43" s="258"/>
    </row>
  </sheetData>
  <mergeCells count="1">
    <mergeCell ref="F6:G6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170dd81-d668-4700-8a56-b3118161f9dc">EQAOID-339-1616</_dlc_DocId>
    <_dlc_DocIdUrl xmlns="e170dd81-d668-4700-8a56-b3118161f9dc">
      <Url>http://portal/projetos/neoenergia/_layouts/DocIdRedir.aspx?ID=EQAOID-339-1616</Url>
      <Description>EQAOID-339-1616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525B64F43C2B4194AF53939E7CBBB4" ma:contentTypeVersion="2" ma:contentTypeDescription="Create a new document." ma:contentTypeScope="" ma:versionID="784291fcaf800955e83e3951eb4c9ccb">
  <xsd:schema xmlns:xsd="http://www.w3.org/2001/XMLSchema" xmlns:p="http://schemas.microsoft.com/office/2006/metadata/properties" xmlns:ns2="0e6f4cf3-a2bc-41f3-a29e-0b5c32fb267d" targetNamespace="http://schemas.microsoft.com/office/2006/metadata/properties" ma:root="true" ma:fieldsID="0707849b8ba7ed87bee041450b312417" ns2:_="">
    <xsd:import namespace="0e6f4cf3-a2bc-41f3-a29e-0b5c32fb267d"/>
    <xsd:element name="properties">
      <xsd:complexType>
        <xsd:sequence>
          <xsd:element name="documentManagement">
            <xsd:complexType>
              <xsd:all>
                <xsd:element ref="ns2:Contract_x0020_I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0e6f4cf3-a2bc-41f3-a29e-0b5c32fb267d" elementFormDefault="qualified">
    <xsd:import namespace="http://schemas.microsoft.com/office/2006/documentManagement/types"/>
    <xsd:element name="Contract_x0020_ID" ma:index="8" nillable="true" ma:displayName="Contract ID" ma:decimals="0" ma:description="Project Contract ID" ma:internalName="Contract_x0020_ID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ract_x0020_ID xmlns="0e6f4cf3-a2bc-41f3-a29e-0b5c32fb267d">68696</Contract_x0020_ID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F6B4FB-0F28-4123-B141-C334B9E04F7D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e170dd81-d668-4700-8a56-b3118161f9dc"/>
    <ds:schemaRef ds:uri="http://schemas.openxmlformats.org/package/2006/metadata/core-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6DBB99-12FE-4FA4-8D55-81253A638954}"/>
</file>

<file path=customXml/itemProps3.xml><?xml version="1.0" encoding="utf-8"?>
<ds:datastoreItem xmlns:ds="http://schemas.openxmlformats.org/officeDocument/2006/customXml" ds:itemID="{1CF6B4FB-0F28-4123-B141-C334B9E04F7D}"/>
</file>

<file path=customXml/itemProps4.xml><?xml version="1.0" encoding="utf-8"?>
<ds:datastoreItem xmlns:ds="http://schemas.openxmlformats.org/officeDocument/2006/customXml" ds:itemID="{E722EBC1-576F-460C-8320-70E32CD74F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Wacc</vt:lpstr>
      <vt:lpstr>beta total</vt:lpstr>
      <vt:lpstr>TJLP</vt:lpstr>
      <vt:lpstr>Returns by year</vt:lpstr>
      <vt:lpstr>T.Notes</vt:lpstr>
      <vt:lpstr>EMBI+</vt:lpstr>
      <vt:lpstr>Beta 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ricardo esparta</dc:creator>
  <cp:lastModifiedBy>BM</cp:lastModifiedBy>
  <cp:lastPrinted>2006-08-11T15:04:22Z</cp:lastPrinted>
  <dcterms:created xsi:type="dcterms:W3CDTF">2005-07-07T11:49:10Z</dcterms:created>
  <dcterms:modified xsi:type="dcterms:W3CDTF">2012-10-02T18:22:15Z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f7e3c19d-0bc6-406f-a271-4d9562f10b09</vt:lpwstr>
  </property>
  <property fmtid="{D5CDD505-2E9C-101B-9397-08002B2CF9AE}" pid="3" name="ContentTypeId">
    <vt:lpwstr>0x0101008E525B64F43C2B4194AF53939E7CBBB4</vt:lpwstr>
  </property>
  <property fmtid="{D5CDD505-2E9C-101B-9397-08002B2CF9AE}" pid="4" name="_dlc_DocId">
    <vt:lpwstr>EQAOID-339-1616</vt:lpwstr>
  </property>
  <property fmtid="{D5CDD505-2E9C-101B-9397-08002B2CF9AE}" pid="5" name="_dlc_DocIdUrl">
    <vt:lpwstr>http://portal/projetos/neoenergia/_layouts/DocIdRedir.aspx?ID=EQAOID-339-1616EQAOID-339-1616</vt:lpwstr>
  </property>
  <property fmtid="{D5CDD505-2E9C-101B-9397-08002B2CF9AE}" pid="6" name="Order">
    <vt:r8>1143300</vt:r8>
  </property>
</Properties>
</file>