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195" windowWidth="20115" windowHeight="7875" firstSheet="1" activeTab="3"/>
  </bookViews>
  <sheets>
    <sheet name="Read Me" sheetId="18" r:id="rId1"/>
    <sheet name="CERS Estimation" sheetId="14" r:id="rId2"/>
    <sheet name="CM" sheetId="12" r:id="rId3"/>
    <sheet name="BM" sheetId="11" r:id="rId4"/>
    <sheet name="OM" sheetId="10" r:id="rId5"/>
    <sheet name=" NCV Values and Fuel EF" sheetId="9" r:id="rId6"/>
    <sheet name="NCV Values CNE 2010" sheetId="15" r:id="rId7"/>
    <sheet name="Pivot Table" sheetId="8" r:id="rId8"/>
    <sheet name="DataBase for Pivot Table" sheetId="1" r:id="rId9"/>
    <sheet name="Electricity Generation by Unit" sheetId="4" r:id="rId10"/>
    <sheet name="Generating Units" sheetId="5" r:id="rId11"/>
    <sheet name="Fuel Consumption by Unit" sheetId="6" r:id="rId12"/>
    <sheet name="Electricity Generation by Fuel" sheetId="7" r:id="rId13"/>
    <sheet name="Sheet2" sheetId="17" r:id="rId14"/>
  </sheets>
  <externalReferences>
    <externalReference r:id="rId15"/>
  </externalReferences>
  <definedNames>
    <definedName name="_xlnm._FilterDatabase" localSheetId="8" hidden="1">'DataBase for Pivot Table'!$A$1:$F$651</definedName>
  </definedNames>
  <calcPr calcId="144525"/>
  <pivotCaches>
    <pivotCache cacheId="0" r:id="rId16"/>
  </pivotCaches>
</workbook>
</file>

<file path=xl/calcChain.xml><?xml version="1.0" encoding="utf-8"?>
<calcChain xmlns="http://schemas.openxmlformats.org/spreadsheetml/2006/main">
  <c r="H8" i="11" l="1"/>
  <c r="H7" i="11" l="1"/>
  <c r="C8" i="11"/>
  <c r="C7" i="11"/>
  <c r="B7" i="10" l="1"/>
  <c r="C6" i="11" l="1"/>
  <c r="C5" i="11"/>
  <c r="C4" i="11"/>
  <c r="C20" i="10"/>
  <c r="D20" i="10"/>
  <c r="B20" i="10"/>
  <c r="AL16" i="7"/>
  <c r="AL17" i="7"/>
  <c r="AL15" i="7"/>
  <c r="G4" i="11"/>
  <c r="H4" i="11" s="1"/>
  <c r="F17" i="15"/>
  <c r="B2" i="9"/>
  <c r="G6" i="11" l="1"/>
  <c r="H6" i="11" s="1"/>
  <c r="G5" i="11"/>
  <c r="H5" i="11" l="1"/>
  <c r="H10" i="11" s="1"/>
  <c r="F4" i="12" s="1"/>
  <c r="H4" i="10"/>
  <c r="B5" i="9"/>
  <c r="B4" i="9"/>
  <c r="B3" i="9"/>
  <c r="C4" i="12" l="1"/>
  <c r="B6" i="12" s="1"/>
  <c r="D7" i="10"/>
  <c r="C7" i="10"/>
  <c r="J4" i="10" l="1"/>
  <c r="J5" i="10"/>
  <c r="J6" i="10"/>
  <c r="I5" i="10"/>
  <c r="I6" i="10"/>
  <c r="I4" i="10"/>
  <c r="H5" i="10"/>
  <c r="H6" i="10"/>
  <c r="H7" i="10"/>
  <c r="J7" i="10"/>
  <c r="I7" i="10"/>
  <c r="H8" i="10" l="1"/>
  <c r="B19" i="10" s="1"/>
  <c r="B21" i="10" s="1"/>
  <c r="I8" i="10"/>
  <c r="J8" i="10"/>
  <c r="N100" i="7"/>
  <c r="M100" i="7"/>
  <c r="L100" i="7"/>
  <c r="K100" i="7"/>
  <c r="J100" i="7"/>
  <c r="I100" i="7"/>
  <c r="H100" i="7"/>
  <c r="G100" i="7"/>
  <c r="F100" i="7"/>
  <c r="E100" i="7"/>
  <c r="D100" i="7"/>
  <c r="C100" i="7"/>
  <c r="O99" i="7"/>
  <c r="O98" i="7"/>
  <c r="O97" i="7"/>
  <c r="R8" i="7" s="1"/>
  <c r="O96" i="7"/>
  <c r="O95" i="7"/>
  <c r="O94" i="7"/>
  <c r="O93" i="7"/>
  <c r="O100" i="7" s="1"/>
  <c r="N89" i="7"/>
  <c r="M89" i="7"/>
  <c r="L89" i="7"/>
  <c r="K89" i="7"/>
  <c r="J89" i="7"/>
  <c r="I89" i="7"/>
  <c r="H89" i="7"/>
  <c r="G89" i="7"/>
  <c r="F89" i="7"/>
  <c r="E89" i="7"/>
  <c r="D89" i="7"/>
  <c r="C89" i="7"/>
  <c r="O88" i="7"/>
  <c r="O87" i="7"/>
  <c r="O86" i="7"/>
  <c r="S8" i="7" s="1"/>
  <c r="O85" i="7"/>
  <c r="O84" i="7"/>
  <c r="O83" i="7"/>
  <c r="O82" i="7"/>
  <c r="O89" i="7" s="1"/>
  <c r="AO57" i="7"/>
  <c r="AN55" i="7"/>
  <c r="AM55" i="7"/>
  <c r="AK55" i="7"/>
  <c r="AJ55" i="7"/>
  <c r="AI55" i="7"/>
  <c r="AN52" i="7"/>
  <c r="AM52" i="7"/>
  <c r="AL52" i="7"/>
  <c r="AL55" i="7" s="1"/>
  <c r="AK52" i="7"/>
  <c r="AJ52" i="7"/>
  <c r="AI52" i="7"/>
  <c r="AH52" i="7"/>
  <c r="AG52" i="7"/>
  <c r="AF52" i="7"/>
  <c r="AE52" i="7"/>
  <c r="AD52" i="7"/>
  <c r="AO51" i="7" s="1"/>
  <c r="AC52" i="7"/>
  <c r="AO50" i="7"/>
  <c r="AO49" i="7"/>
  <c r="AO48" i="7"/>
  <c r="AO47" i="7"/>
  <c r="AO46" i="7"/>
  <c r="AO45" i="7"/>
  <c r="AO44" i="7"/>
  <c r="AO52" i="7" s="1"/>
  <c r="W37" i="7"/>
  <c r="V37" i="7"/>
  <c r="U37" i="7"/>
  <c r="T37" i="7"/>
  <c r="S37" i="7"/>
  <c r="R37" i="7"/>
  <c r="X37" i="7" s="1"/>
  <c r="X36" i="7"/>
  <c r="N23" i="7"/>
  <c r="M23" i="7"/>
  <c r="L23" i="7"/>
  <c r="K23" i="7"/>
  <c r="J23" i="7"/>
  <c r="I23" i="7"/>
  <c r="AN5" i="7" s="1"/>
  <c r="AO5" i="7" s="1"/>
  <c r="H23" i="7"/>
  <c r="G23" i="7"/>
  <c r="F23" i="7"/>
  <c r="E23" i="7"/>
  <c r="AN4" i="7" s="1"/>
  <c r="D23" i="7"/>
  <c r="C23" i="7"/>
  <c r="O22" i="7"/>
  <c r="O21" i="7"/>
  <c r="Y9" i="7" s="1"/>
  <c r="O20" i="7"/>
  <c r="AJ19" i="7"/>
  <c r="AI19" i="7"/>
  <c r="AH19" i="7"/>
  <c r="AG19" i="7"/>
  <c r="AF19" i="7"/>
  <c r="AE19" i="7"/>
  <c r="AD19" i="7"/>
  <c r="AC19" i="7"/>
  <c r="O19" i="7"/>
  <c r="AK18" i="7"/>
  <c r="AJ18" i="7"/>
  <c r="AI18" i="7"/>
  <c r="AH18" i="7"/>
  <c r="AG18" i="7"/>
  <c r="AF18" i="7"/>
  <c r="AE18" i="7"/>
  <c r="AD18" i="7"/>
  <c r="AC18" i="7"/>
  <c r="O18" i="7"/>
  <c r="AK17" i="7"/>
  <c r="AJ17" i="7"/>
  <c r="AI17" i="7"/>
  <c r="AH17" i="7"/>
  <c r="AG17" i="7"/>
  <c r="AF17" i="7"/>
  <c r="AE17" i="7"/>
  <c r="AD17" i="7"/>
  <c r="AC17" i="7"/>
  <c r="O17" i="7"/>
  <c r="Y5" i="7" s="1"/>
  <c r="AK16" i="7"/>
  <c r="AJ16" i="7"/>
  <c r="AI16" i="7"/>
  <c r="AI20" i="7" s="1"/>
  <c r="AH16" i="7"/>
  <c r="AH20" i="7" s="1"/>
  <c r="AG16" i="7"/>
  <c r="AF16" i="7"/>
  <c r="AE16" i="7"/>
  <c r="AE20" i="7" s="1"/>
  <c r="AD16" i="7"/>
  <c r="AD20" i="7" s="1"/>
  <c r="AC16" i="7"/>
  <c r="O16" i="7"/>
  <c r="O23" i="7" s="1"/>
  <c r="AJ15" i="7"/>
  <c r="AJ20" i="7" s="1"/>
  <c r="AI15" i="7"/>
  <c r="AH15" i="7"/>
  <c r="AG15" i="7"/>
  <c r="AG20" i="7" s="1"/>
  <c r="AF15" i="7"/>
  <c r="AF20" i="7" s="1"/>
  <c r="AE15" i="7"/>
  <c r="AD15" i="7"/>
  <c r="AC15" i="7"/>
  <c r="AC20" i="7" s="1"/>
  <c r="W12" i="7"/>
  <c r="N12" i="7"/>
  <c r="M12" i="7"/>
  <c r="L12" i="7"/>
  <c r="K12" i="7"/>
  <c r="J12" i="7"/>
  <c r="I12" i="7"/>
  <c r="N1" i="7" s="1"/>
  <c r="H12" i="7"/>
  <c r="G12" i="7"/>
  <c r="F12" i="7"/>
  <c r="E12" i="7"/>
  <c r="AN6" i="7" s="1"/>
  <c r="D12" i="7"/>
  <c r="C12" i="7"/>
  <c r="AK11" i="7"/>
  <c r="AK15" i="7" s="1"/>
  <c r="AK20" i="7" s="1"/>
  <c r="Z11" i="7"/>
  <c r="O11" i="7"/>
  <c r="Y10" i="7"/>
  <c r="X10" i="7"/>
  <c r="W10" i="7"/>
  <c r="V10" i="7"/>
  <c r="U10" i="7"/>
  <c r="T10" i="7"/>
  <c r="S10" i="7"/>
  <c r="R10" i="7"/>
  <c r="O10" i="7"/>
  <c r="Z10" i="7" s="1"/>
  <c r="Z9" i="7"/>
  <c r="X9" i="7"/>
  <c r="W9" i="7"/>
  <c r="V9" i="7"/>
  <c r="U9" i="7"/>
  <c r="T9" i="7"/>
  <c r="S9" i="7"/>
  <c r="R9" i="7"/>
  <c r="O9" i="7"/>
  <c r="Y8" i="7"/>
  <c r="X8" i="7"/>
  <c r="X12" i="7" s="1"/>
  <c r="W8" i="7"/>
  <c r="V8" i="7"/>
  <c r="U8" i="7"/>
  <c r="T8" i="7"/>
  <c r="T12" i="7" s="1"/>
  <c r="O8" i="7"/>
  <c r="Z8" i="7" s="1"/>
  <c r="Y7" i="7"/>
  <c r="X7" i="7"/>
  <c r="W7" i="7"/>
  <c r="V7" i="7"/>
  <c r="U7" i="7"/>
  <c r="T7" i="7"/>
  <c r="S7" i="7"/>
  <c r="R7" i="7"/>
  <c r="O7" i="7"/>
  <c r="Z7" i="7" s="1"/>
  <c r="Z6" i="7"/>
  <c r="Y6" i="7"/>
  <c r="X6" i="7"/>
  <c r="W6" i="7"/>
  <c r="V6" i="7"/>
  <c r="U6" i="7"/>
  <c r="T6" i="7"/>
  <c r="S6" i="7"/>
  <c r="R6" i="7"/>
  <c r="O6" i="7"/>
  <c r="Z5" i="7"/>
  <c r="X5" i="7"/>
  <c r="W5" i="7"/>
  <c r="V5" i="7"/>
  <c r="U5" i="7"/>
  <c r="T5" i="7"/>
  <c r="S5" i="7"/>
  <c r="R5" i="7"/>
  <c r="O5" i="7"/>
  <c r="Y4" i="7"/>
  <c r="X4" i="7"/>
  <c r="W4" i="7"/>
  <c r="V4" i="7"/>
  <c r="V12" i="7" s="1"/>
  <c r="U4" i="7"/>
  <c r="U12" i="7" s="1"/>
  <c r="T4" i="7"/>
  <c r="O4" i="7"/>
  <c r="O12" i="7" s="1"/>
  <c r="D19" i="10" l="1"/>
  <c r="D21" i="10" s="1"/>
  <c r="C19" i="10"/>
  <c r="C21" i="10" s="1"/>
  <c r="B23" i="10" s="1"/>
  <c r="AO55" i="7"/>
  <c r="AP6" i="7"/>
  <c r="AO6" i="7"/>
  <c r="Y12" i="7"/>
  <c r="R4" i="7"/>
  <c r="R12" i="7" s="1"/>
  <c r="Z4" i="7"/>
  <c r="Z12" i="7" s="1"/>
  <c r="AK12" i="7" s="1"/>
  <c r="AK19" i="7" s="1"/>
  <c r="S4" i="7"/>
  <c r="S12" i="7" s="1"/>
  <c r="AN7" i="7"/>
  <c r="B4" i="12" l="1"/>
  <c r="C2" i="14" s="1"/>
  <c r="D2" i="14" s="1"/>
  <c r="F5" i="12"/>
  <c r="AO7" i="7"/>
  <c r="AP7" i="7"/>
  <c r="C4" i="14" l="1"/>
  <c r="D4" i="14" s="1"/>
  <c r="C5" i="14"/>
  <c r="D5" i="14" s="1"/>
  <c r="C11" i="14"/>
  <c r="D11" i="14" s="1"/>
  <c r="C9" i="14"/>
  <c r="D9" i="14" s="1"/>
  <c r="C8" i="14"/>
  <c r="D8" i="14" s="1"/>
  <c r="C3" i="14"/>
  <c r="D3" i="14" s="1"/>
  <c r="C6" i="14"/>
  <c r="D6" i="14" s="1"/>
  <c r="C10" i="14"/>
  <c r="D10" i="14" s="1"/>
  <c r="C7" i="14"/>
  <c r="D7" i="14" s="1"/>
  <c r="F3" i="12"/>
  <c r="F3" i="14" l="1"/>
  <c r="F5" i="14"/>
  <c r="F7" i="14"/>
  <c r="F8" i="14"/>
  <c r="F4" i="14"/>
  <c r="F6" i="14"/>
  <c r="F10" i="14"/>
  <c r="F9" i="14"/>
  <c r="F11" i="14"/>
  <c r="F2" i="14"/>
</calcChain>
</file>

<file path=xl/sharedStrings.xml><?xml version="1.0" encoding="utf-8"?>
<sst xmlns="http://schemas.openxmlformats.org/spreadsheetml/2006/main" count="2360" uniqueCount="316">
  <si>
    <t>Central</t>
  </si>
  <si>
    <t>Amount (Tonnes/ Millions M3/GWh)</t>
  </si>
  <si>
    <t>Year</t>
  </si>
  <si>
    <t>Fuel</t>
  </si>
  <si>
    <t>Commercial Operation Date</t>
  </si>
  <si>
    <t>Installed Capacity (MW)</t>
  </si>
  <si>
    <t>TERMOELÉCTRICA ANDINA</t>
  </si>
  <si>
    <t>Coal</t>
  </si>
  <si>
    <t>15-07-2011</t>
  </si>
  <si>
    <t>TERMOELÉCTRICA ANGAMOS</t>
  </si>
  <si>
    <t>TERMOELÉCTRICA HORNITOS</t>
  </si>
  <si>
    <t>TERMOELÉCTRICA MEJILLONES</t>
  </si>
  <si>
    <t>TERMOELÉCTRICA NORGENER</t>
  </si>
  <si>
    <t>TERMOELÉCTRICA TARAPACÁ</t>
  </si>
  <si>
    <t>TERMOELÉCTRICA TOCOPILLA</t>
  </si>
  <si>
    <t>ATACAMA</t>
  </si>
  <si>
    <t>Diesel</t>
  </si>
  <si>
    <t>15-09-1999</t>
  </si>
  <si>
    <t>DIESEL ANTOFAGASTA</t>
  </si>
  <si>
    <t>DIESEL ARICA</t>
  </si>
  <si>
    <t>DIESEL ENAEX</t>
  </si>
  <si>
    <t>DIESEL INACAL</t>
  </si>
  <si>
    <t>DIESEL IQUIQUE</t>
  </si>
  <si>
    <t>DIESEL MANTOS BLANCOS</t>
  </si>
  <si>
    <t>DIESEL TAMAYA</t>
  </si>
  <si>
    <t>DIESEL ZOFRI</t>
  </si>
  <si>
    <t>ESTANDARTES</t>
  </si>
  <si>
    <t>25-11-2009</t>
  </si>
  <si>
    <t>SALTA</t>
  </si>
  <si>
    <t>23-12-1999</t>
  </si>
  <si>
    <t>Fuel Oil 6</t>
  </si>
  <si>
    <t>Natural Gas</t>
  </si>
  <si>
    <t>Electricity Generation</t>
  </si>
  <si>
    <t>ENERNUEVAS</t>
  </si>
  <si>
    <t>Hydro</t>
  </si>
  <si>
    <t>Detalle Anual de Generación de Energía Período 2003-2012 (GWh)</t>
  </si>
  <si>
    <t>Fecha de Impresión del Reporte: 16-05-2012 12:13:06</t>
  </si>
  <si>
    <t>AES GENER</t>
  </si>
  <si>
    <t>CC SALTA</t>
  </si>
  <si>
    <t>Total Generación Bruta</t>
  </si>
  <si>
    <t>Consumos Propios</t>
  </si>
  <si>
    <t>Total Generación Neta</t>
  </si>
  <si>
    <t>ANDINA</t>
  </si>
  <si>
    <t>CTA</t>
  </si>
  <si>
    <t>ANGAMOS</t>
  </si>
  <si>
    <t>ANG1</t>
  </si>
  <si>
    <t>ANG2</t>
  </si>
  <si>
    <t>CAVANCHA</t>
  </si>
  <si>
    <t>CAVA</t>
  </si>
  <si>
    <t>PMGD-CAVA</t>
  </si>
  <si>
    <t>CELTA</t>
  </si>
  <si>
    <t>CTTAR</t>
  </si>
  <si>
    <t>TGTAR</t>
  </si>
  <si>
    <t>E-CL</t>
  </si>
  <si>
    <t>CHAP</t>
  </si>
  <si>
    <t>CTM1</t>
  </si>
  <si>
    <t>CTM2</t>
  </si>
  <si>
    <t>CTM3</t>
  </si>
  <si>
    <t>CUMMINS</t>
  </si>
  <si>
    <t>DEUTZ</t>
  </si>
  <si>
    <t>GMAN</t>
  </si>
  <si>
    <t>GMAR</t>
  </si>
  <si>
    <t>M1AR</t>
  </si>
  <si>
    <t>M2AR</t>
  </si>
  <si>
    <t>MAAN</t>
  </si>
  <si>
    <t>MAIQ</t>
  </si>
  <si>
    <t>MIIQ</t>
  </si>
  <si>
    <t>MIMB</t>
  </si>
  <si>
    <t>MSIQ</t>
  </si>
  <si>
    <t>SUIQ</t>
  </si>
  <si>
    <t>SUTA</t>
  </si>
  <si>
    <t>TG1</t>
  </si>
  <si>
    <t>TG2</t>
  </si>
  <si>
    <t>TG3</t>
  </si>
  <si>
    <t>TGIQ</t>
  </si>
  <si>
    <t>U10</t>
  </si>
  <si>
    <t>U11</t>
  </si>
  <si>
    <t>U12</t>
  </si>
  <si>
    <t>U13</t>
  </si>
  <si>
    <t>U14</t>
  </si>
  <si>
    <t>U15</t>
  </si>
  <si>
    <t>U16</t>
  </si>
  <si>
    <t>PMGD-MHAH</t>
  </si>
  <si>
    <t>PMGD-MHT2</t>
  </si>
  <si>
    <t>ENORCHILE</t>
  </si>
  <si>
    <t>ZOFRI_1-6</t>
  </si>
  <si>
    <t>ZOFRI_2-5</t>
  </si>
  <si>
    <t>ZOFRI_7-12</t>
  </si>
  <si>
    <t>EQUIPOS DE GENERACION S.A.</t>
  </si>
  <si>
    <t>INACAL</t>
  </si>
  <si>
    <t>GASATACAMA</t>
  </si>
  <si>
    <t>CC1</t>
  </si>
  <si>
    <t>CC2</t>
  </si>
  <si>
    <t>HORNITOS</t>
  </si>
  <si>
    <t>CTH</t>
  </si>
  <si>
    <t>NORGENER</t>
  </si>
  <si>
    <t>NTO1</t>
  </si>
  <si>
    <t>NTO2</t>
  </si>
  <si>
    <t>TOTAL SING</t>
  </si>
  <si>
    <t>Generación Bruta</t>
  </si>
  <si>
    <t>Generación Neta</t>
  </si>
  <si>
    <t>Pérdidas de Transmisión</t>
  </si>
  <si>
    <t>Ventas a Clientes Libres</t>
  </si>
  <si>
    <t>Ventas a Clientes Regulados</t>
  </si>
  <si>
    <t>Total Ventas</t>
  </si>
  <si>
    <t>TOTAL SING (%)</t>
  </si>
  <si>
    <t xml:space="preserve"> a Página Anterior. </t>
  </si>
  <si>
    <t>Información Técnica - Centrales SING</t>
  </si>
  <si>
    <t>Fecha de Emisión del Reporte: 16-05-2012 11:59</t>
  </si>
  <si>
    <t>N/I</t>
  </si>
  <si>
    <t>Parámetro No Informado</t>
  </si>
  <si>
    <t>N/A</t>
  </si>
  <si>
    <t>Parámetro No Aplica</t>
  </si>
  <si>
    <t>S/A</t>
  </si>
  <si>
    <t>Parámetro Sin Antecedente</t>
  </si>
  <si>
    <t>Nro</t>
  </si>
  <si>
    <t>Coordinado</t>
  </si>
  <si>
    <t>Propietario</t>
  </si>
  <si>
    <t>Centro de Control</t>
  </si>
  <si>
    <t>Fecha Entrada en Operación Comercial</t>
  </si>
  <si>
    <t>Fecha Primera</t>
  </si>
  <si>
    <t>Unidad</t>
  </si>
  <si>
    <t>Potencia</t>
  </si>
  <si>
    <t>Tipo de</t>
  </si>
  <si>
    <t>Subestación de</t>
  </si>
  <si>
    <t>Sincronización</t>
  </si>
  <si>
    <t>Bruta</t>
  </si>
  <si>
    <t>Combustible</t>
  </si>
  <si>
    <t>Inyección</t>
  </si>
  <si>
    <t>Instalada</t>
  </si>
  <si>
    <t>[MW]</t>
  </si>
  <si>
    <t>21-04-1999</t>
  </si>
  <si>
    <t>Gas Natural</t>
  </si>
  <si>
    <t>Central Salta</t>
  </si>
  <si>
    <t>21-11-2010</t>
  </si>
  <si>
    <t>Carbón</t>
  </si>
  <si>
    <t>Chacaya</t>
  </si>
  <si>
    <t>21-12-2010</t>
  </si>
  <si>
    <t>Angamos</t>
  </si>
  <si>
    <t>Tarapacá</t>
  </si>
  <si>
    <t>CHAPIQUIÑA</t>
  </si>
  <si>
    <t>Hidro</t>
  </si>
  <si>
    <t>Central Chapiquiña</t>
  </si>
  <si>
    <t>Central Diesel Arica</t>
  </si>
  <si>
    <t>ENAEX</t>
  </si>
  <si>
    <t>Central Diesel Enaex</t>
  </si>
  <si>
    <t>Diesel + Fuel Oil</t>
  </si>
  <si>
    <t>Central Diesel Iquique</t>
  </si>
  <si>
    <t>MINERA MANTOS BLANCOS</t>
  </si>
  <si>
    <t>Mantos Blancos</t>
  </si>
  <si>
    <t>Fuel Oil Nro. 6</t>
  </si>
  <si>
    <t>Central Diesel Tamaya</t>
  </si>
  <si>
    <t>Central Tocopilla</t>
  </si>
  <si>
    <t>Central Diesel Zofri</t>
  </si>
  <si>
    <t>Central Diesel Inacal</t>
  </si>
  <si>
    <t>Atacama</t>
  </si>
  <si>
    <t>19-03-2011</t>
  </si>
  <si>
    <t>Norgener</t>
  </si>
  <si>
    <t>Centrales Fuera de Servicio</t>
  </si>
  <si>
    <t>Fecha de Salida de Servicio</t>
  </si>
  <si>
    <t>15-01-2009</t>
  </si>
  <si>
    <t>Central Diesel Antofagasta</t>
  </si>
  <si>
    <t>Potencia Bruta</t>
  </si>
  <si>
    <t>Instalada [MW]</t>
  </si>
  <si>
    <t>Instalada [%]</t>
  </si>
  <si>
    <t> 2099,693</t>
  </si>
  <si>
    <t>Carbón + Petcoke</t>
  </si>
  <si>
    <t> 132,115</t>
  </si>
  <si>
    <t> 40,776</t>
  </si>
  <si>
    <t> 185,480</t>
  </si>
  <si>
    <t> 2111,650</t>
  </si>
  <si>
    <t> 10,200</t>
  </si>
  <si>
    <t>Otro</t>
  </si>
  <si>
    <t>Petcoke</t>
  </si>
  <si>
    <t>Potencia Bruta Total Instalada</t>
  </si>
  <si>
    <t> 4579,914</t>
  </si>
  <si>
    <t>Consumo Anual de Combustibles por Centrales</t>
  </si>
  <si>
    <t>Fecha de Emisión del Reporte: 16-05-2012 12:03</t>
  </si>
  <si>
    <t>Consumo Anual de Combustibles por Centrales Periodo 2002 - 2011</t>
  </si>
  <si>
    <t>CONSUMO ANUAL DE CARBÓN POR CENTRAL (Miles Toneladas)</t>
  </si>
  <si>
    <t>CONSUMO ANUAL DE DIESEL POR CENTRAL (Toneladas)</t>
  </si>
  <si>
    <t>CONSUMO ANUAL DE FUEL OIL NRO. 6 POR CENTRAL (Toneladas)</t>
  </si>
  <si>
    <t>CONSUMO ANUAL DE GAS NATURAL POR CENTRAL (Millones de m3)</t>
  </si>
  <si>
    <t>Dirección: Av. Apoquindo 4501, Of. 603-604, Las Condes - Santiago / Chile ~ Teléfono: (56 2) 367 24 00 - Fax: (56 2) 378 92 96</t>
  </si>
  <si>
    <t>Generación Bruta Anual Por Tipo Combustible [GWh] - Año 2011</t>
  </si>
  <si>
    <t>Tipo Combustible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</si>
  <si>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</si>
  <si>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</si>
  <si>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</si>
  <si>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</si>
  <si>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</si>
  <si>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</si>
  <si>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</si>
  <si>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</si>
  <si>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</si>
  <si>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</si>
  <si>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</si>
  <si>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</si>
  <si>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Semestre - Año</t>
  </si>
  <si>
    <t>Energía [GWh]</t>
  </si>
  <si>
    <t>Compara con Anterior</t>
  </si>
  <si>
    <t>Compara con Mismo periodo año pasado</t>
  </si>
  <si>
    <t>1-2010</t>
  </si>
  <si>
    <t>2-2010</t>
  </si>
  <si>
    <t>Hidro + BESS</t>
  </si>
  <si>
    <t>1-2011</t>
  </si>
  <si>
    <t>2-2011</t>
  </si>
  <si>
    <t>Totales Mensuales</t>
  </si>
  <si>
    <t>GWh Anual</t>
  </si>
  <si>
    <t>Generación Bruta Anual Por Tipo Combustible [GWh] - Año 2010</t>
  </si>
  <si>
    <t>Generación Bruta Anual Por Tipo Combustible [GWh] - Año 2009</t>
  </si>
  <si>
    <t>AÑO 2009</t>
  </si>
  <si>
    <t>2º Semestre</t>
  </si>
  <si>
    <t>Total</t>
  </si>
  <si>
    <t>Generación Bruta Anual Por Tipo Combustible [GWh] - Año 2008</t>
  </si>
  <si>
    <t>AÑO 2008</t>
  </si>
  <si>
    <t>Generación Bruta Anual Por Tipo Combustible [GWh] - Año 2007</t>
  </si>
  <si>
    <t>AÑO 2007</t>
  </si>
  <si>
    <t>promedio</t>
  </si>
  <si>
    <t>Generación Bruta Anual Por Tipo Combustible [GWh] - Año 2006</t>
  </si>
  <si>
    <t>AÑO 2011</t>
  </si>
  <si>
    <t>AÑO 2006</t>
  </si>
  <si>
    <t>Generación Bruta Anual Por Tipo Combustible [GWh] - Año 2005</t>
  </si>
  <si>
    <t>AÑO 2005</t>
  </si>
  <si>
    <t>Generación Bruta Anual Por Tipo Combustible [GWh] - Año 2004</t>
  </si>
  <si>
    <t>Generación Bruta Anual Por Tipo Combustible [GWh] - Año 2003</t>
  </si>
  <si>
    <t>Row Labels</t>
  </si>
  <si>
    <t>Grand Total</t>
  </si>
  <si>
    <t>NCV (TJ/Gg)</t>
  </si>
  <si>
    <t>CO2 (TCO2/TJ)</t>
  </si>
  <si>
    <t>1 m3</t>
  </si>
  <si>
    <t>Natural Gas (Million of m3)</t>
  </si>
  <si>
    <t>Normal Conditions</t>
  </si>
  <si>
    <t>tCO2</t>
  </si>
  <si>
    <t>tCO2/MWh</t>
  </si>
  <si>
    <t>M3 of Natural Gas to Tonnes</t>
  </si>
  <si>
    <t>OM</t>
  </si>
  <si>
    <t>Standard Conditions</t>
  </si>
  <si>
    <t>Kg/m3</t>
  </si>
  <si>
    <t>Electricity Generation (GWh)</t>
  </si>
  <si>
    <t>BM</t>
  </si>
  <si>
    <t>W</t>
  </si>
  <si>
    <t>EF</t>
  </si>
  <si>
    <t>MWh</t>
  </si>
  <si>
    <t>CERS</t>
  </si>
  <si>
    <t>Emission Factor (tco2/MWh)</t>
  </si>
  <si>
    <t>Price (USD)</t>
  </si>
  <si>
    <t>CERS INCOME</t>
  </si>
  <si>
    <t>OM (tCO2/MWh)</t>
  </si>
  <si>
    <t>BM (tCO2/MWh)</t>
  </si>
  <si>
    <t>Efcm (tCO2/MWh)</t>
  </si>
  <si>
    <t xml:space="preserve">DENSIDADES Y PODERES CALORIFICOS </t>
  </si>
  <si>
    <t>UTILIZADOS EN EL BALANCE</t>
  </si>
  <si>
    <t>PRODUCTO</t>
  </si>
  <si>
    <t>DENSIDAD</t>
  </si>
  <si>
    <t>PODER CALORIF.</t>
  </si>
  <si>
    <t>Ton/m3</t>
  </si>
  <si>
    <t>KCal/Kg</t>
  </si>
  <si>
    <t>PETR. CRUDO NACIONAL</t>
  </si>
  <si>
    <t>(*)</t>
  </si>
  <si>
    <t>PETR. CRUDO  IMPORTADO</t>
  </si>
  <si>
    <t>PETR. COMBUSTIBLE 5</t>
  </si>
  <si>
    <t>PETR. COMBUSTIBLE IFO 180</t>
  </si>
  <si>
    <t>PETR. COMBUSTIBLE  6</t>
  </si>
  <si>
    <t>NAFTA</t>
  </si>
  <si>
    <t>GAS LICUADO</t>
  </si>
  <si>
    <t>GASOLINA  AUTOMOVILES</t>
  </si>
  <si>
    <t>GASOLINA  AVIACION</t>
  </si>
  <si>
    <t>KEROSENE AVIACION</t>
  </si>
  <si>
    <t>KEROSENE</t>
  </si>
  <si>
    <t>DIESEL</t>
  </si>
  <si>
    <t>GAS NATURAL PROCESADO</t>
  </si>
  <si>
    <t>-</t>
  </si>
  <si>
    <t xml:space="preserve">  (**)</t>
  </si>
  <si>
    <t>LEÑA</t>
  </si>
  <si>
    <t>CARBON</t>
  </si>
  <si>
    <t>COQUE</t>
  </si>
  <si>
    <t>BIOGAS</t>
  </si>
  <si>
    <t>GAS DE REFINERIA</t>
  </si>
  <si>
    <t xml:space="preserve"> (***)</t>
  </si>
  <si>
    <t>ELECTRICIDAD</t>
  </si>
  <si>
    <t>(****)(1)</t>
  </si>
  <si>
    <t>(*)     Promedio Isla, Continente y Costa Afuera</t>
  </si>
  <si>
    <t>(**)    KCal/m3</t>
  </si>
  <si>
    <t>(***)   KCal/m3</t>
  </si>
  <si>
    <t>(****)  KCal/KWh (Equivelente Calórico Teórico Internacional)</t>
  </si>
  <si>
    <t>(1) Equivalente Calórico práctico para Chile 2.750 KCal/KWh hasta 1997</t>
  </si>
  <si>
    <t>(1) Equivalente Calórico práctico para Chile 2.504 KCal/KWh desde 1998</t>
  </si>
  <si>
    <t>Conversion Factor (kCal/kg to TJ/Gg)</t>
  </si>
  <si>
    <t>coal</t>
  </si>
  <si>
    <t>subcritical</t>
  </si>
  <si>
    <t>Crediting Year</t>
  </si>
  <si>
    <t>Total  tCO2</t>
  </si>
  <si>
    <t>Norn Cond.</t>
  </si>
  <si>
    <t>Stand. Con.</t>
  </si>
  <si>
    <t>Electricity Generation (MWh)</t>
  </si>
  <si>
    <t>Tonnes</t>
  </si>
  <si>
    <t>ƞ</t>
  </si>
  <si>
    <t>Technology</t>
  </si>
  <si>
    <t>EF (tCO2/MWh)</t>
  </si>
  <si>
    <t>EF CO2 (tCO2/GJ)</t>
  </si>
  <si>
    <t xml:space="preserve"> Electricity Generation (MWh) 2011</t>
  </si>
  <si>
    <t>Unit</t>
  </si>
  <si>
    <t>CM (tCO2/MWh)</t>
  </si>
  <si>
    <t>Template for the estimation of CERS and calculaton of EF</t>
  </si>
  <si>
    <t>Please add data in the cells highlighted in yellow</t>
  </si>
  <si>
    <t xml:space="preserve">Instruction </t>
  </si>
  <si>
    <t>Calculation</t>
  </si>
  <si>
    <t>Column Labels</t>
  </si>
  <si>
    <t>Sum of Amount (Tonnes/ Millions M3/GWh)</t>
  </si>
  <si>
    <t>diesel</t>
  </si>
  <si>
    <t>DIESEL ESTANDARTES</t>
  </si>
  <si>
    <t>hydro</t>
  </si>
  <si>
    <t>Reciprocant engine system</t>
  </si>
  <si>
    <t>none</t>
  </si>
  <si>
    <t>Start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</si>
</sst>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0.0"/>
    <numFmt numFmtId="165" formatCode="0.00000"/>
    <numFmt numFmtId="166" formatCode="0.0%"/>
    <numFmt numFmtId="167" formatCode="_([$€]* #,##0.00_);_([$€]* \(#,##0.00\);_([$€]* &quot;-&quot;??_);_(@_)"/>
    <numFmt numFmtId="168" formatCode="_(* #,##0_);_(* \(#,##0\);_(* &quot;-&quot;??_);_(@_)"/>
    <numFmt numFmtId="169" formatCode="0.000"/>
    <numFmt numFmtId="170" formatCode="_(* #,##0.000000_);_(* \(#,##0.000000\);_(* &quot;-&quot;??_);_(@_)"/>
    <numFmt numFmtId="171" formatCode="_(* #,##0.000_);_(* \(#,##0.000\);_(* &quot;-&quot;??_);_(@_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FF6600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Geneva"/>
    </font>
    <font>
      <sz val="10"/>
      <color indexed="9"/>
      <name val="Geneva"/>
    </font>
    <font>
      <b/>
      <sz val="10"/>
      <color indexed="9"/>
      <name val="Geneva"/>
    </font>
    <font>
      <sz val="10"/>
      <color indexed="12"/>
      <name val="Geneva"/>
    </font>
    <font>
      <sz val="8"/>
      <color indexed="12"/>
      <name val="Geneva"/>
    </font>
    <font>
      <sz val="10"/>
      <name val="MS Sans Serif"/>
      <family val="2"/>
    </font>
  </fonts>
  <fills count="16">
    <fill>
      <patternFill patternType="none"/>
    </fill>
    <fill>
      <patternFill patternType="gray125"/>
    </fill>
    <fill>
      <patternFill patternType="solid">
        <fgColor rgb="FF4169E1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6699CC"/>
        <bgColor indexed="64"/>
      </patternFill>
    </fill>
    <fill>
      <patternFill patternType="solid">
        <fgColor rgb="FF4169E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theme="4" tint="0.79998168889431442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theme="4" tint="0.3999755851924192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4" tint="0.3999755851924192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4" tint="0.39997558519241921"/>
      </bottom>
      <diagonal/>
    </border>
    <border>
      <left/>
      <right style="medium">
        <color indexed="64"/>
      </right>
      <top/>
      <bottom style="thin">
        <color theme="4" tint="0.3999755851924192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6" fillId="0" borderId="0"/>
    <xf numFmtId="9" fontId="6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2" fillId="0" borderId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6" fillId="0" borderId="0"/>
    <xf numFmtId="38" fontId="21" fillId="0" borderId="0" applyFont="0" applyFill="0" applyBorder="0" applyAlignment="0" applyProtection="0"/>
  </cellStyleXfs>
  <cellXfs count="22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4" fontId="4" fillId="0" borderId="5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5" fillId="3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right" wrapText="1"/>
    </xf>
    <xf numFmtId="0" fontId="3" fillId="4" borderId="10" xfId="0" applyFont="1" applyFill="1" applyBorder="1" applyAlignment="1">
      <alignment horizontal="left" wrapText="1"/>
    </xf>
    <xf numFmtId="0" fontId="3" fillId="4" borderId="10" xfId="0" applyFont="1" applyFill="1" applyBorder="1" applyAlignment="1">
      <alignment horizontal="right" wrapText="1"/>
    </xf>
    <xf numFmtId="10" fontId="3" fillId="4" borderId="10" xfId="0" applyNumberFormat="1" applyFont="1" applyFill="1" applyBorder="1" applyAlignment="1">
      <alignment horizontal="right" wrapText="1"/>
    </xf>
    <xf numFmtId="10" fontId="0" fillId="0" borderId="10" xfId="0" applyNumberFormat="1" applyBorder="1" applyAlignment="1">
      <alignment horizontal="righ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6" fillId="0" borderId="10" xfId="0" applyFont="1" applyBorder="1" applyAlignment="1">
      <alignment horizontal="left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14" fontId="6" fillId="0" borderId="10" xfId="0" applyNumberFormat="1" applyFont="1" applyBorder="1" applyAlignment="1">
      <alignment horizontal="left" wrapText="1"/>
    </xf>
    <xf numFmtId="10" fontId="6" fillId="0" borderId="10" xfId="0" applyNumberFormat="1" applyFont="1" applyBorder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1" applyAlignment="1">
      <alignment horizontal="center" vertical="center"/>
    </xf>
    <xf numFmtId="164" fontId="6" fillId="0" borderId="0" xfId="1" applyNumberFormat="1" applyAlignment="1">
      <alignment horizontal="center" vertical="center"/>
    </xf>
    <xf numFmtId="165" fontId="6" fillId="0" borderId="0" xfId="1" applyNumberFormat="1" applyAlignment="1">
      <alignment horizontal="center" vertical="center"/>
    </xf>
    <xf numFmtId="0" fontId="11" fillId="6" borderId="22" xfId="1" applyFont="1" applyFill="1" applyBorder="1" applyAlignment="1">
      <alignment horizontal="center" vertical="center"/>
    </xf>
    <xf numFmtId="0" fontId="11" fillId="6" borderId="19" xfId="1" applyFont="1" applyFill="1" applyBorder="1" applyAlignment="1">
      <alignment horizontal="center" vertical="center"/>
    </xf>
    <xf numFmtId="0" fontId="10" fillId="7" borderId="23" xfId="1" applyFont="1" applyFill="1" applyBorder="1" applyAlignment="1">
      <alignment horizontal="center" vertical="center"/>
    </xf>
    <xf numFmtId="0" fontId="12" fillId="0" borderId="22" xfId="1" applyFont="1" applyBorder="1" applyAlignment="1">
      <alignment horizontal="center" vertical="center"/>
    </xf>
    <xf numFmtId="164" fontId="12" fillId="0" borderId="22" xfId="1" applyNumberFormat="1" applyFont="1" applyBorder="1" applyAlignment="1">
      <alignment horizontal="center" vertical="center"/>
    </xf>
    <xf numFmtId="164" fontId="4" fillId="0" borderId="24" xfId="1" applyNumberFormat="1" applyFont="1" applyBorder="1" applyAlignment="1">
      <alignment horizontal="center" wrapText="1"/>
    </xf>
    <xf numFmtId="0" fontId="12" fillId="0" borderId="19" xfId="1" applyFont="1" applyBorder="1" applyAlignment="1">
      <alignment horizontal="left"/>
    </xf>
    <xf numFmtId="1" fontId="6" fillId="0" borderId="25" xfId="1" applyNumberFormat="1" applyBorder="1" applyAlignment="1">
      <alignment horizontal="center" vertical="center"/>
    </xf>
    <xf numFmtId="0" fontId="12" fillId="7" borderId="26" xfId="1" applyFont="1" applyFill="1" applyBorder="1" applyAlignment="1">
      <alignment horizontal="left"/>
    </xf>
    <xf numFmtId="166" fontId="0" fillId="7" borderId="26" xfId="2" applyNumberFormat="1" applyFont="1" applyFill="1" applyBorder="1" applyAlignment="1">
      <alignment horizontal="center"/>
    </xf>
    <xf numFmtId="17" fontId="6" fillId="0" borderId="0" xfId="1" quotePrefix="1" applyNumberFormat="1" applyAlignment="1">
      <alignment horizontal="center" vertical="center"/>
    </xf>
    <xf numFmtId="0" fontId="12" fillId="7" borderId="0" xfId="1" applyFont="1" applyFill="1" applyBorder="1" applyAlignment="1">
      <alignment horizontal="left"/>
    </xf>
    <xf numFmtId="166" fontId="0" fillId="7" borderId="0" xfId="2" applyNumberFormat="1" applyFont="1" applyFill="1" applyBorder="1" applyAlignment="1">
      <alignment horizontal="center"/>
    </xf>
    <xf numFmtId="0" fontId="6" fillId="0" borderId="0" xfId="1" quotePrefix="1" applyAlignment="1">
      <alignment horizontal="center" vertical="center"/>
    </xf>
    <xf numFmtId="166" fontId="0" fillId="0" borderId="0" xfId="2" applyNumberFormat="1" applyFont="1" applyAlignment="1">
      <alignment horizontal="center" vertical="center"/>
    </xf>
    <xf numFmtId="0" fontId="12" fillId="0" borderId="22" xfId="1" applyFont="1" applyBorder="1" applyAlignment="1">
      <alignment horizontal="left"/>
    </xf>
    <xf numFmtId="2" fontId="4" fillId="0" borderId="24" xfId="1" applyNumberFormat="1" applyFont="1" applyBorder="1" applyAlignment="1">
      <alignment horizontal="center" wrapText="1"/>
    </xf>
    <xf numFmtId="0" fontId="4" fillId="0" borderId="14" xfId="1" applyFont="1" applyBorder="1" applyAlignment="1">
      <alignment horizontal="center" wrapText="1"/>
    </xf>
    <xf numFmtId="0" fontId="4" fillId="0" borderId="24" xfId="1" applyFont="1" applyBorder="1" applyAlignment="1">
      <alignment horizontal="center" wrapText="1"/>
    </xf>
    <xf numFmtId="0" fontId="4" fillId="0" borderId="14" xfId="1" applyFont="1" applyBorder="1" applyAlignment="1">
      <alignment horizontal="left" wrapText="1"/>
    </xf>
    <xf numFmtId="166" fontId="0" fillId="7" borderId="27" xfId="2" applyNumberFormat="1" applyFont="1" applyFill="1" applyBorder="1" applyAlignment="1">
      <alignment horizontal="left"/>
    </xf>
    <xf numFmtId="166" fontId="0" fillId="7" borderId="27" xfId="2" applyNumberFormat="1" applyFont="1" applyFill="1" applyBorder="1" applyAlignment="1">
      <alignment horizontal="center"/>
    </xf>
    <xf numFmtId="0" fontId="11" fillId="6" borderId="19" xfId="1" applyFont="1" applyFill="1" applyBorder="1" applyAlignment="1">
      <alignment horizontal="center"/>
    </xf>
    <xf numFmtId="1" fontId="10" fillId="0" borderId="25" xfId="1" applyNumberFormat="1" applyFont="1" applyBorder="1" applyAlignment="1">
      <alignment horizontal="center" vertical="center"/>
    </xf>
    <xf numFmtId="0" fontId="10" fillId="7" borderId="27" xfId="1" applyFont="1" applyFill="1" applyBorder="1" applyAlignment="1">
      <alignment horizontal="center"/>
    </xf>
    <xf numFmtId="1" fontId="10" fillId="7" borderId="27" xfId="1" applyNumberFormat="1" applyFont="1" applyFill="1" applyBorder="1" applyAlignment="1">
      <alignment horizontal="center"/>
    </xf>
    <xf numFmtId="9" fontId="0" fillId="0" borderId="0" xfId="2" applyFont="1" applyAlignment="1">
      <alignment horizontal="center" vertical="center"/>
    </xf>
    <xf numFmtId="0" fontId="10" fillId="7" borderId="23" xfId="1" applyFont="1" applyFill="1" applyBorder="1" applyAlignment="1">
      <alignment horizontal="center"/>
    </xf>
    <xf numFmtId="1" fontId="10" fillId="7" borderId="23" xfId="1" applyNumberFormat="1" applyFont="1" applyFill="1" applyBorder="1" applyAlignment="1">
      <alignment horizontal="center"/>
    </xf>
    <xf numFmtId="166" fontId="6" fillId="0" borderId="0" xfId="1" applyNumberFormat="1" applyAlignment="1">
      <alignment horizontal="center" vertical="center"/>
    </xf>
    <xf numFmtId="0" fontId="11" fillId="6" borderId="22" xfId="1" applyFont="1" applyFill="1" applyBorder="1" applyAlignment="1">
      <alignment horizontal="center"/>
    </xf>
    <xf numFmtId="0" fontId="6" fillId="0" borderId="0" xfId="1" applyAlignment="1"/>
    <xf numFmtId="0" fontId="11" fillId="6" borderId="31" xfId="1" applyFont="1" applyFill="1" applyBorder="1" applyAlignment="1">
      <alignment horizontal="center" vertical="center"/>
    </xf>
    <xf numFmtId="0" fontId="6" fillId="0" borderId="25" xfId="1" applyBorder="1" applyAlignment="1">
      <alignment horizontal="center" vertical="center"/>
    </xf>
    <xf numFmtId="10" fontId="0" fillId="0" borderId="25" xfId="2" applyNumberFormat="1" applyFont="1" applyBorder="1" applyAlignment="1">
      <alignment horizontal="center" vertical="center"/>
    </xf>
    <xf numFmtId="0" fontId="6" fillId="0" borderId="28" xfId="1" applyBorder="1" applyAlignment="1">
      <alignment horizontal="center" vertical="center"/>
    </xf>
    <xf numFmtId="0" fontId="6" fillId="0" borderId="29" xfId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4" fillId="0" borderId="24" xfId="1" applyFont="1" applyBorder="1" applyAlignment="1">
      <alignment horizontal="left" wrapText="1"/>
    </xf>
    <xf numFmtId="0" fontId="3" fillId="2" borderId="14" xfId="1" applyFont="1" applyFill="1" applyBorder="1" applyAlignment="1">
      <alignment horizontal="center" wrapText="1"/>
    </xf>
    <xf numFmtId="0" fontId="1" fillId="8" borderId="34" xfId="0" applyFont="1" applyFill="1" applyBorder="1" applyAlignment="1">
      <alignment horizontal="left"/>
    </xf>
    <xf numFmtId="43" fontId="0" fillId="0" borderId="0" xfId="0" applyNumberFormat="1"/>
    <xf numFmtId="0" fontId="0" fillId="0" borderId="0" xfId="0"/>
    <xf numFmtId="168" fontId="0" fillId="0" borderId="0" xfId="6" applyNumberFormat="1" applyFont="1"/>
    <xf numFmtId="0" fontId="0" fillId="0" borderId="25" xfId="0" applyBorder="1" applyAlignment="1">
      <alignment horizontal="center"/>
    </xf>
    <xf numFmtId="43" fontId="0" fillId="0" borderId="25" xfId="0" applyNumberForma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0" fillId="0" borderId="37" xfId="0" applyBorder="1" applyAlignment="1">
      <alignment horizontal="center"/>
    </xf>
    <xf numFmtId="43" fontId="0" fillId="0" borderId="38" xfId="0" applyNumberForma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35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9" borderId="25" xfId="0" applyFill="1" applyBorder="1" applyAlignment="1">
      <alignment horizontal="center"/>
    </xf>
    <xf numFmtId="0" fontId="0" fillId="9" borderId="40" xfId="0" applyFill="1" applyBorder="1" applyAlignment="1">
      <alignment horizontal="center"/>
    </xf>
    <xf numFmtId="169" fontId="0" fillId="0" borderId="25" xfId="0" applyNumberFormat="1" applyBorder="1" applyAlignment="1">
      <alignment horizontal="center"/>
    </xf>
    <xf numFmtId="0" fontId="12" fillId="7" borderId="0" xfId="4" applyFill="1"/>
    <xf numFmtId="0" fontId="12" fillId="10" borderId="0" xfId="4" applyFill="1"/>
    <xf numFmtId="0" fontId="16" fillId="7" borderId="0" xfId="8" applyFill="1"/>
    <xf numFmtId="0" fontId="16" fillId="11" borderId="42" xfId="8" applyFill="1" applyBorder="1"/>
    <xf numFmtId="0" fontId="16" fillId="11" borderId="26" xfId="8" applyFill="1" applyBorder="1"/>
    <xf numFmtId="0" fontId="16" fillId="11" borderId="43" xfId="8" applyFill="1" applyBorder="1"/>
    <xf numFmtId="0" fontId="17" fillId="12" borderId="42" xfId="8" applyFont="1" applyFill="1" applyBorder="1"/>
    <xf numFmtId="0" fontId="16" fillId="12" borderId="0" xfId="8" applyFill="1" applyBorder="1"/>
    <xf numFmtId="0" fontId="17" fillId="12" borderId="43" xfId="8" applyFont="1" applyFill="1" applyBorder="1"/>
    <xf numFmtId="0" fontId="17" fillId="12" borderId="44" xfId="8" applyFont="1" applyFill="1" applyBorder="1"/>
    <xf numFmtId="0" fontId="18" fillId="12" borderId="0" xfId="8" applyFont="1" applyFill="1" applyBorder="1" applyAlignment="1">
      <alignment horizontal="center"/>
    </xf>
    <xf numFmtId="0" fontId="17" fillId="12" borderId="45" xfId="8" applyFont="1" applyFill="1" applyBorder="1"/>
    <xf numFmtId="0" fontId="19" fillId="12" borderId="44" xfId="8" applyFont="1" applyFill="1" applyBorder="1"/>
    <xf numFmtId="0" fontId="16" fillId="12" borderId="45" xfId="8" applyFill="1" applyBorder="1"/>
    <xf numFmtId="0" fontId="19" fillId="12" borderId="46" xfId="8" applyFont="1" applyFill="1" applyBorder="1"/>
    <xf numFmtId="0" fontId="16" fillId="12" borderId="27" xfId="8" applyFill="1" applyBorder="1"/>
    <xf numFmtId="0" fontId="16" fillId="12" borderId="5" xfId="8" applyFill="1" applyBorder="1"/>
    <xf numFmtId="0" fontId="19" fillId="13" borderId="44" xfId="8" applyFont="1" applyFill="1" applyBorder="1"/>
    <xf numFmtId="0" fontId="19" fillId="13" borderId="0" xfId="8" applyFont="1" applyFill="1" applyBorder="1" applyAlignment="1">
      <alignment horizontal="center"/>
    </xf>
    <xf numFmtId="0" fontId="19" fillId="13" borderId="45" xfId="8" applyFont="1" applyFill="1" applyBorder="1" applyAlignment="1">
      <alignment horizontal="center"/>
    </xf>
    <xf numFmtId="169" fontId="16" fillId="13" borderId="0" xfId="8" applyNumberFormat="1" applyFill="1" applyBorder="1" applyAlignment="1">
      <alignment horizontal="center"/>
    </xf>
    <xf numFmtId="3" fontId="16" fillId="13" borderId="45" xfId="8" applyNumberFormat="1" applyFill="1" applyBorder="1" applyAlignment="1">
      <alignment horizontal="center"/>
    </xf>
    <xf numFmtId="0" fontId="16" fillId="13" borderId="0" xfId="8" applyFill="1" applyBorder="1" applyAlignment="1">
      <alignment horizontal="center"/>
    </xf>
    <xf numFmtId="0" fontId="19" fillId="13" borderId="44" xfId="8" applyFont="1" applyFill="1" applyBorder="1" applyAlignment="1">
      <alignment horizontal="left"/>
    </xf>
    <xf numFmtId="0" fontId="16" fillId="13" borderId="0" xfId="8" applyFill="1" applyBorder="1"/>
    <xf numFmtId="0" fontId="16" fillId="13" borderId="45" xfId="8" applyFill="1" applyBorder="1"/>
    <xf numFmtId="0" fontId="20" fillId="13" borderId="44" xfId="8" applyFont="1" applyFill="1" applyBorder="1" applyAlignment="1">
      <alignment horizontal="left"/>
    </xf>
    <xf numFmtId="0" fontId="20" fillId="13" borderId="46" xfId="8" applyFont="1" applyFill="1" applyBorder="1" applyAlignment="1">
      <alignment horizontal="left"/>
    </xf>
    <xf numFmtId="0" fontId="16" fillId="13" borderId="27" xfId="8" applyFill="1" applyBorder="1"/>
    <xf numFmtId="0" fontId="16" fillId="13" borderId="5" xfId="8" applyFill="1" applyBorder="1"/>
    <xf numFmtId="170" fontId="16" fillId="7" borderId="0" xfId="5" applyNumberFormat="1" applyFont="1" applyFill="1"/>
    <xf numFmtId="2" fontId="0" fillId="14" borderId="25" xfId="0" applyNumberFormat="1" applyFill="1" applyBorder="1" applyAlignment="1">
      <alignment horizontal="center"/>
    </xf>
    <xf numFmtId="2" fontId="0" fillId="14" borderId="40" xfId="0" applyNumberFormat="1" applyFill="1" applyBorder="1" applyAlignment="1">
      <alignment horizontal="center"/>
    </xf>
    <xf numFmtId="0" fontId="0" fillId="9" borderId="2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37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0" fontId="1" fillId="8" borderId="0" xfId="0" applyFont="1" applyFill="1" applyAlignment="1">
      <alignment horizontal="center"/>
    </xf>
    <xf numFmtId="0" fontId="1" fillId="8" borderId="33" xfId="0" applyFont="1" applyFill="1" applyBorder="1" applyAlignment="1">
      <alignment horizontal="center"/>
    </xf>
    <xf numFmtId="43" fontId="0" fillId="0" borderId="0" xfId="5" applyFont="1" applyAlignment="1">
      <alignment horizontal="center"/>
    </xf>
    <xf numFmtId="0" fontId="1" fillId="8" borderId="34" xfId="0" applyFont="1" applyFill="1" applyBorder="1" applyAlignment="1">
      <alignment horizontal="center"/>
    </xf>
    <xf numFmtId="43" fontId="1" fillId="8" borderId="34" xfId="0" applyNumberFormat="1" applyFont="1" applyFill="1" applyBorder="1" applyAlignment="1">
      <alignment horizontal="center"/>
    </xf>
    <xf numFmtId="43" fontId="1" fillId="8" borderId="0" xfId="0" applyNumberFormat="1" applyFont="1" applyFill="1" applyBorder="1" applyAlignment="1">
      <alignment horizontal="center"/>
    </xf>
    <xf numFmtId="0" fontId="1" fillId="8" borderId="28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1" fillId="8" borderId="47" xfId="0" applyFont="1" applyFill="1" applyBorder="1" applyAlignment="1">
      <alignment horizontal="center"/>
    </xf>
    <xf numFmtId="43" fontId="1" fillId="8" borderId="48" xfId="0" applyNumberFormat="1" applyFont="1" applyFill="1" applyBorder="1" applyAlignment="1">
      <alignment horizontal="center"/>
    </xf>
    <xf numFmtId="43" fontId="1" fillId="8" borderId="49" xfId="0" applyNumberFormat="1" applyFont="1" applyFill="1" applyBorder="1" applyAlignment="1">
      <alignment horizontal="center"/>
    </xf>
    <xf numFmtId="0" fontId="1" fillId="8" borderId="50" xfId="0" applyFont="1" applyFill="1" applyBorder="1" applyAlignment="1">
      <alignment horizontal="center"/>
    </xf>
    <xf numFmtId="43" fontId="1" fillId="8" borderId="51" xfId="0" applyNumberFormat="1" applyFont="1" applyFill="1" applyBorder="1" applyAlignment="1">
      <alignment horizontal="center"/>
    </xf>
    <xf numFmtId="0" fontId="1" fillId="8" borderId="52" xfId="0" applyFont="1" applyFill="1" applyBorder="1" applyAlignment="1">
      <alignment horizontal="center"/>
    </xf>
    <xf numFmtId="43" fontId="0" fillId="0" borderId="53" xfId="0" applyNumberForma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2" fontId="0" fillId="14" borderId="30" xfId="0" applyNumberFormat="1" applyFill="1" applyBorder="1" applyAlignment="1">
      <alignment horizontal="center"/>
    </xf>
    <xf numFmtId="2" fontId="0" fillId="0" borderId="40" xfId="0" applyNumberFormat="1" applyBorder="1" applyAlignment="1">
      <alignment horizontal="center"/>
    </xf>
    <xf numFmtId="43" fontId="0" fillId="0" borderId="41" xfId="0" applyNumberFormat="1" applyBorder="1" applyAlignment="1">
      <alignment horizontal="center"/>
    </xf>
    <xf numFmtId="0" fontId="1" fillId="8" borderId="54" xfId="0" applyFont="1" applyFill="1" applyBorder="1" applyAlignment="1">
      <alignment horizontal="center"/>
    </xf>
    <xf numFmtId="168" fontId="0" fillId="9" borderId="25" xfId="6" applyNumberFormat="1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43" fontId="0" fillId="9" borderId="0" xfId="5" applyFont="1" applyFill="1" applyAlignment="1">
      <alignment horizontal="center"/>
    </xf>
    <xf numFmtId="2" fontId="0" fillId="9" borderId="0" xfId="0" applyNumberFormat="1" applyFill="1" applyAlignment="1">
      <alignment horizontal="center"/>
    </xf>
    <xf numFmtId="0" fontId="0" fillId="9" borderId="0" xfId="0" applyNumberFormat="1" applyFill="1"/>
    <xf numFmtId="43" fontId="1" fillId="15" borderId="34" xfId="0" applyNumberFormat="1" applyFont="1" applyFill="1" applyBorder="1"/>
    <xf numFmtId="0" fontId="0" fillId="14" borderId="0" xfId="0" applyFill="1"/>
    <xf numFmtId="0" fontId="0" fillId="9" borderId="0" xfId="0" applyFill="1"/>
    <xf numFmtId="0" fontId="0" fillId="0" borderId="0" xfId="0" applyAlignment="1">
      <alignment horizontal="left" indent="1"/>
    </xf>
    <xf numFmtId="43" fontId="0" fillId="0" borderId="0" xfId="5" applyFont="1"/>
    <xf numFmtId="0" fontId="1" fillId="8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8" borderId="0" xfId="0" applyFont="1" applyFill="1" applyAlignment="1">
      <alignment horizontal="center"/>
    </xf>
    <xf numFmtId="2" fontId="0" fillId="14" borderId="29" xfId="0" applyNumberFormat="1" applyFill="1" applyBorder="1" applyAlignment="1">
      <alignment horizontal="center"/>
    </xf>
    <xf numFmtId="2" fontId="0" fillId="14" borderId="30" xfId="0" applyNumberFormat="1" applyFill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15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11" xfId="0" applyFont="1" applyBorder="1" applyAlignment="1">
      <alignment horizontal="left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6" fillId="0" borderId="28" xfId="1" applyBorder="1" applyAlignment="1">
      <alignment horizontal="center" vertical="center"/>
    </xf>
    <xf numFmtId="0" fontId="6" fillId="0" borderId="29" xfId="1" applyBorder="1" applyAlignment="1">
      <alignment horizontal="center" vertical="center"/>
    </xf>
    <xf numFmtId="0" fontId="6" fillId="0" borderId="30" xfId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1" fillId="8" borderId="55" xfId="0" applyFont="1" applyFill="1" applyBorder="1" applyAlignment="1">
      <alignment horizontal="center"/>
    </xf>
    <xf numFmtId="0" fontId="1" fillId="8" borderId="56" xfId="0" applyFont="1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9" fontId="0" fillId="0" borderId="0" xfId="0" applyNumberFormat="1" applyFill="1" applyBorder="1" applyAlignment="1">
      <alignment horizontal="center"/>
    </xf>
    <xf numFmtId="2" fontId="0" fillId="0" borderId="51" xfId="0" applyNumberFormat="1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0" fontId="1" fillId="0" borderId="53" xfId="0" applyNumberFormat="1" applyFon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39" fontId="0" fillId="0" borderId="0" xfId="5" applyNumberFormat="1" applyFont="1" applyFill="1" applyBorder="1" applyAlignment="1">
      <alignment horizontal="center"/>
    </xf>
    <xf numFmtId="39" fontId="0" fillId="0" borderId="53" xfId="5" applyNumberFormat="1" applyFont="1" applyFill="1" applyBorder="1" applyAlignment="1">
      <alignment horizontal="center"/>
    </xf>
    <xf numFmtId="171" fontId="0" fillId="14" borderId="59" xfId="0" applyNumberFormat="1" applyFill="1" applyBorder="1" applyAlignment="1">
      <alignment horizontal="center"/>
    </xf>
    <xf numFmtId="171" fontId="0" fillId="14" borderId="30" xfId="0" applyNumberFormat="1" applyFill="1" applyBorder="1" applyAlignment="1">
      <alignment horizontal="center"/>
    </xf>
  </cellXfs>
  <cellStyles count="10">
    <cellStyle name="Comma" xfId="5" builtinId="3"/>
    <cellStyle name="Comma 2" xfId="6"/>
    <cellStyle name="Euro" xfId="3"/>
    <cellStyle name="Millares [0]_Cuadro1" xfId="9"/>
    <cellStyle name="Normal" xfId="0" builtinId="0"/>
    <cellStyle name="Normal 2" xfId="1"/>
    <cellStyle name="Normal 3" xfId="4"/>
    <cellStyle name="Normal_Cuadroa2" xfId="8"/>
    <cellStyle name="Percent 2" xfId="2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Generación Bruta Anual</a:t>
            </a:r>
          </a:p>
          <a:p>
            <a:pPr>
              <a:defRPr/>
            </a:pPr>
            <a:r>
              <a:rPr lang="en-US" sz="1200" b="0"/>
              <a:t>Por Combustible</a:t>
            </a:r>
            <a:endParaRPr lang="en-US" b="0"/>
          </a:p>
        </c:rich>
      </c:tx>
      <c:layout>
        <c:manualLayout>
          <c:xMode val="edge"/>
          <c:yMode val="edge"/>
          <c:x val="0.28562450419086416"/>
          <c:y val="4.629783119215363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506811000956487"/>
          <c:y val="0.19178753971543044"/>
          <c:w val="0.86960085947806143"/>
          <c:h val="0.58402887139107662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'Electricity Generation by Fuel'!$Q$6</c:f>
              <c:strCache>
                <c:ptCount val="1"/>
                <c:pt idx="0">
                  <c:v>Hidro + BESS</c:v>
                </c:pt>
              </c:strCache>
            </c:strRef>
          </c:tx>
          <c:spPr>
            <a:solidFill>
              <a:srgbClr val="0066FF"/>
            </a:solidFill>
          </c:spPr>
          <c:invertIfNegative val="0"/>
          <c:cat>
            <c:numRef>
              <c:f>'Electricity Generation by Fuel'!$R$3:$Z$3</c:f>
              <c:numCache>
                <c:formatCode>General</c:formatCode>
                <c:ptCount val="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</c:numCache>
            </c:numRef>
          </c:cat>
          <c:val>
            <c:numRef>
              <c:f>'Electricity Generation by Fuel'!$R$6:$Z$6</c:f>
              <c:numCache>
                <c:formatCode>0</c:formatCode>
                <c:ptCount val="9"/>
                <c:pt idx="0">
                  <c:v>65.545180000000002</c:v>
                </c:pt>
                <c:pt idx="1">
                  <c:v>65.975359999999995</c:v>
                </c:pt>
                <c:pt idx="2">
                  <c:v>60.026589999999999</c:v>
                </c:pt>
                <c:pt idx="3">
                  <c:v>69.736919999999998</c:v>
                </c:pt>
                <c:pt idx="4">
                  <c:v>68.167420000000007</c:v>
                </c:pt>
                <c:pt idx="5">
                  <c:v>67.83587</c:v>
                </c:pt>
                <c:pt idx="6">
                  <c:v>61.865659999999998</c:v>
                </c:pt>
                <c:pt idx="7">
                  <c:v>56.868159999999996</c:v>
                </c:pt>
                <c:pt idx="8">
                  <c:v>71.23639</c:v>
                </c:pt>
              </c:numCache>
            </c:numRef>
          </c:val>
        </c:ser>
        <c:ser>
          <c:idx val="1"/>
          <c:order val="1"/>
          <c:tx>
            <c:strRef>
              <c:f>'Electricity Generation by Fuel'!$Q$5</c:f>
              <c:strCache>
                <c:ptCount val="1"/>
                <c:pt idx="0">
                  <c:v>Carbón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numRef>
              <c:f>'Electricity Generation by Fuel'!$R$3:$Z$3</c:f>
              <c:numCache>
                <c:formatCode>General</c:formatCode>
                <c:ptCount val="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</c:numCache>
            </c:numRef>
          </c:cat>
          <c:val>
            <c:numRef>
              <c:f>'Electricity Generation by Fuel'!$R$5:$Z$5</c:f>
              <c:numCache>
                <c:formatCode>0</c:formatCode>
                <c:ptCount val="9"/>
                <c:pt idx="0">
                  <c:v>3054.6276699999999</c:v>
                </c:pt>
                <c:pt idx="1">
                  <c:v>3505.0807399999999</c:v>
                </c:pt>
                <c:pt idx="2">
                  <c:v>1698.1783499999999</c:v>
                </c:pt>
                <c:pt idx="3">
                  <c:v>3898.9226899999999</c:v>
                </c:pt>
                <c:pt idx="4">
                  <c:v>5510.27574</c:v>
                </c:pt>
                <c:pt idx="5">
                  <c:v>5984.30339</c:v>
                </c:pt>
                <c:pt idx="6">
                  <c:v>5975.3717900000001</c:v>
                </c:pt>
                <c:pt idx="7">
                  <c:v>7225.0442000000003</c:v>
                </c:pt>
                <c:pt idx="8">
                  <c:v>10999.596390000001</c:v>
                </c:pt>
              </c:numCache>
            </c:numRef>
          </c:val>
        </c:ser>
        <c:ser>
          <c:idx val="4"/>
          <c:order val="2"/>
          <c:tx>
            <c:strRef>
              <c:f>'Electricity Generation by Fuel'!$Q$8</c:f>
              <c:strCache>
                <c:ptCount val="1"/>
                <c:pt idx="0">
                  <c:v>Carbón + Petcoke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'Electricity Generation by Fuel'!$R$3:$Z$3</c:f>
              <c:numCache>
                <c:formatCode>General</c:formatCode>
                <c:ptCount val="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</c:numCache>
            </c:numRef>
          </c:cat>
          <c:val>
            <c:numRef>
              <c:f>'Electricity Generation by Fuel'!$R$8:$Z$8</c:f>
              <c:numCache>
                <c:formatCode>0</c:formatCode>
                <c:ptCount val="9"/>
                <c:pt idx="0">
                  <c:v>0</c:v>
                </c:pt>
                <c:pt idx="1">
                  <c:v>1094.4671600000001</c:v>
                </c:pt>
                <c:pt idx="2">
                  <c:v>2852.0380799999998</c:v>
                </c:pt>
                <c:pt idx="3">
                  <c:v>2709.65526</c:v>
                </c:pt>
                <c:pt idx="4">
                  <c:v>2516.1387599999998</c:v>
                </c:pt>
                <c:pt idx="5">
                  <c:v>2496.4804399999998</c:v>
                </c:pt>
                <c:pt idx="6">
                  <c:v>2464.011</c:v>
                </c:pt>
                <c:pt idx="7">
                  <c:v>1511.538</c:v>
                </c:pt>
                <c:pt idx="8">
                  <c:v>0</c:v>
                </c:pt>
              </c:numCache>
            </c:numRef>
          </c:val>
        </c:ser>
        <c:ser>
          <c:idx val="5"/>
          <c:order val="3"/>
          <c:tx>
            <c:strRef>
              <c:f>'Electricity Generation by Fuel'!$Q$9</c:f>
              <c:strCache>
                <c:ptCount val="1"/>
                <c:pt idx="0">
                  <c:v>Gas Natural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numRef>
              <c:f>'Electricity Generation by Fuel'!$R$3:$Z$3</c:f>
              <c:numCache>
                <c:formatCode>General</c:formatCode>
                <c:ptCount val="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</c:numCache>
            </c:numRef>
          </c:cat>
          <c:val>
            <c:numRef>
              <c:f>'Electricity Generation by Fuel'!$R$9:$Z$9</c:f>
              <c:numCache>
                <c:formatCode>0</c:formatCode>
                <c:ptCount val="9"/>
                <c:pt idx="0">
                  <c:v>8280.7326199999989</c:v>
                </c:pt>
                <c:pt idx="1">
                  <c:v>7587.9996100000008</c:v>
                </c:pt>
                <c:pt idx="2">
                  <c:v>8031.8133900000003</c:v>
                </c:pt>
                <c:pt idx="3">
                  <c:v>6403.6772499999997</c:v>
                </c:pt>
                <c:pt idx="4">
                  <c:v>3146.7778600000001</c:v>
                </c:pt>
                <c:pt idx="5">
                  <c:v>1713.14129</c:v>
                </c:pt>
                <c:pt idx="6">
                  <c:v>3002.71794</c:v>
                </c:pt>
                <c:pt idx="7">
                  <c:v>4042.3425299999999</c:v>
                </c:pt>
                <c:pt idx="8">
                  <c:v>4103.7799399999994</c:v>
                </c:pt>
              </c:numCache>
            </c:numRef>
          </c:val>
        </c:ser>
        <c:ser>
          <c:idx val="6"/>
          <c:order val="4"/>
          <c:tx>
            <c:strRef>
              <c:f>'Electricity Generation by Fuel'!$Q$10</c:f>
              <c:strCache>
                <c:ptCount val="1"/>
                <c:pt idx="0">
                  <c:v>Diesel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</c:spPr>
          <c:invertIfNegative val="0"/>
          <c:cat>
            <c:numRef>
              <c:f>'Electricity Generation by Fuel'!$R$3:$Z$3</c:f>
              <c:numCache>
                <c:formatCode>General</c:formatCode>
                <c:ptCount val="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</c:numCache>
            </c:numRef>
          </c:cat>
          <c:val>
            <c:numRef>
              <c:f>'Electricity Generation by Fuel'!$R$10:$Z$10</c:f>
              <c:numCache>
                <c:formatCode>0</c:formatCode>
                <c:ptCount val="9"/>
                <c:pt idx="0">
                  <c:v>10.935130000000003</c:v>
                </c:pt>
                <c:pt idx="1">
                  <c:v>24.090170000000001</c:v>
                </c:pt>
                <c:pt idx="2">
                  <c:v>7.4997199999999999</c:v>
                </c:pt>
                <c:pt idx="3">
                  <c:v>91.663989999999998</c:v>
                </c:pt>
                <c:pt idx="4">
                  <c:v>2285.14651</c:v>
                </c:pt>
                <c:pt idx="5">
                  <c:v>3879.3510500000002</c:v>
                </c:pt>
                <c:pt idx="6">
                  <c:v>3003.0931599999999</c:v>
                </c:pt>
                <c:pt idx="7">
                  <c:v>1874.0311799999999</c:v>
                </c:pt>
                <c:pt idx="8">
                  <c:v>360.80018999999999</c:v>
                </c:pt>
              </c:numCache>
            </c:numRef>
          </c:val>
        </c:ser>
        <c:ser>
          <c:idx val="0"/>
          <c:order val="5"/>
          <c:tx>
            <c:strRef>
              <c:f>'Electricity Generation by Fuel'!$Q$4</c:f>
              <c:strCache>
                <c:ptCount val="1"/>
                <c:pt idx="0">
                  <c:v>Fuel Oil Nro. 6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cat>
            <c:numRef>
              <c:f>'Electricity Generation by Fuel'!$R$3:$Z$3</c:f>
              <c:numCache>
                <c:formatCode>General</c:formatCode>
                <c:ptCount val="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</c:numCache>
            </c:numRef>
          </c:cat>
          <c:val>
            <c:numRef>
              <c:f>'Electricity Generation by Fuel'!$R$4:$Z$4</c:f>
              <c:numCache>
                <c:formatCode>0</c:formatCode>
                <c:ptCount val="9"/>
                <c:pt idx="0">
                  <c:v>0</c:v>
                </c:pt>
                <c:pt idx="1">
                  <c:v>24.307380000000002</c:v>
                </c:pt>
                <c:pt idx="2">
                  <c:v>8.5309999999999997E-2</c:v>
                </c:pt>
                <c:pt idx="3">
                  <c:v>19.288049999999998</c:v>
                </c:pt>
                <c:pt idx="4">
                  <c:v>378.07150999999999</c:v>
                </c:pt>
                <c:pt idx="5">
                  <c:v>330.27915999999999</c:v>
                </c:pt>
                <c:pt idx="6">
                  <c:v>307.94251000000003</c:v>
                </c:pt>
                <c:pt idx="7">
                  <c:v>275.84452000000005</c:v>
                </c:pt>
                <c:pt idx="8">
                  <c:v>192.18628000000004</c:v>
                </c:pt>
              </c:numCache>
            </c:numRef>
          </c:val>
        </c:ser>
        <c:ser>
          <c:idx val="3"/>
          <c:order val="6"/>
          <c:tx>
            <c:strRef>
              <c:f>'Electricity Generation by Fuel'!$Q$7</c:f>
              <c:strCache>
                <c:ptCount val="1"/>
                <c:pt idx="0">
                  <c:v>Diesel + Fuel Oil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numRef>
              <c:f>'Electricity Generation by Fuel'!$R$3:$Z$3</c:f>
              <c:numCache>
                <c:formatCode>General</c:formatCode>
                <c:ptCount val="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</c:numCache>
            </c:numRef>
          </c:cat>
          <c:val>
            <c:numRef>
              <c:f>'Electricity Generation by Fuel'!$R$7:$Z$7</c:f>
              <c:numCache>
                <c:formatCode>0</c:formatCode>
                <c:ptCount val="9"/>
                <c:pt idx="0">
                  <c:v>12.3324</c:v>
                </c:pt>
                <c:pt idx="1">
                  <c:v>28.109360000000002</c:v>
                </c:pt>
                <c:pt idx="2">
                  <c:v>7.6740000000000004</c:v>
                </c:pt>
                <c:pt idx="3">
                  <c:v>43.0687</c:v>
                </c:pt>
                <c:pt idx="4">
                  <c:v>41.200620000000001</c:v>
                </c:pt>
                <c:pt idx="5">
                  <c:v>30.951270000000001</c:v>
                </c:pt>
                <c:pt idx="6">
                  <c:v>91.766859999999994</c:v>
                </c:pt>
                <c:pt idx="7">
                  <c:v>114.40786</c:v>
                </c:pt>
                <c:pt idx="8">
                  <c:v>69.067070000000001</c:v>
                </c:pt>
              </c:numCache>
            </c:numRef>
          </c:val>
        </c:ser>
        <c:ser>
          <c:idx val="7"/>
          <c:order val="7"/>
          <c:tx>
            <c:strRef>
              <c:f>'Electricity Generation by Fuel'!$Q$11</c:f>
              <c:strCache>
                <c:ptCount val="1"/>
                <c:pt idx="0">
                  <c:v>Petcoke</c:v>
                </c:pt>
              </c:strCache>
            </c:strRef>
          </c:tx>
          <c:invertIfNegative val="0"/>
          <c:val>
            <c:numRef>
              <c:f>'Electricity Generation by Fuel'!$R$11:$Z$11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92.472000000000008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778752"/>
        <c:axId val="102780288"/>
      </c:barChart>
      <c:catAx>
        <c:axId val="102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2780288"/>
        <c:crosses val="autoZero"/>
        <c:auto val="1"/>
        <c:lblAlgn val="ctr"/>
        <c:lblOffset val="100"/>
        <c:noMultiLvlLbl val="0"/>
      </c:catAx>
      <c:valAx>
        <c:axId val="1027802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GWh</a:t>
                </a:r>
              </a:p>
            </c:rich>
          </c:tx>
          <c:layout>
            <c:manualLayout>
              <c:xMode val="edge"/>
              <c:yMode val="edge"/>
              <c:x val="2.5331030512377825E-2"/>
              <c:y val="9.5194432932725545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027787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600">
              <a:latin typeface="Arial" pitchFamily="34" charset="0"/>
              <a:cs typeface="Arial" pitchFamily="34" charset="0"/>
            </a:defRPr>
          </a:pPr>
          <a:endParaRPr lang="es-CL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Generación Bruta Segundo Semestre de 2011</a:t>
            </a:r>
          </a:p>
          <a:p>
            <a:pPr>
              <a:defRPr sz="1600"/>
            </a:pPr>
            <a:r>
              <a:rPr lang="en-US" sz="1200" b="0"/>
              <a:t>Participación por Combustible</a:t>
            </a:r>
          </a:p>
        </c:rich>
      </c:tx>
      <c:overlay val="0"/>
    </c:title>
    <c:autoTitleDeleted val="0"/>
    <c:view3D>
      <c:rotX val="30"/>
      <c:rotY val="21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8527401654063115E-2"/>
          <c:y val="0.3319273388698758"/>
          <c:w val="0.86317978757286962"/>
          <c:h val="0.6651422827465746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1"/>
            <c:bubble3D val="0"/>
            <c:spPr>
              <a:solidFill>
                <a:srgbClr val="008000"/>
              </a:solidFill>
            </c:spPr>
          </c:dPt>
          <c:dPt>
            <c:idx val="2"/>
            <c:bubble3D val="0"/>
            <c:spPr>
              <a:solidFill>
                <a:schemeClr val="accent6"/>
              </a:solidFill>
            </c:spPr>
          </c:dPt>
          <c:dPt>
            <c:idx val="3"/>
            <c:bubble3D val="0"/>
            <c:spPr>
              <a:solidFill>
                <a:srgbClr val="0066FF"/>
              </a:solidFill>
            </c:spPr>
          </c:dPt>
          <c:dLbls>
            <c:dLbl>
              <c:idx val="0"/>
              <c:layout>
                <c:manualLayout>
                  <c:x val="-9.2923606611268084E-2"/>
                  <c:y val="2.462883628908087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1855696681801031E-3"/>
                  <c:y val="-0.2332032963964615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282755108290042"/>
                  <c:y val="-3.280345275989442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590940391006258E-2"/>
                  <c:y val="-4.396620635186559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2444655861681402"/>
                  <c:y val="-0.20246309889229977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'Electricity Generation by Fuel'!$AB$15:$AB$18</c:f>
              <c:strCache>
                <c:ptCount val="4"/>
                <c:pt idx="0">
                  <c:v>Carbón + Petcoke</c:v>
                </c:pt>
                <c:pt idx="1">
                  <c:v>Diesel + Fuel Oil</c:v>
                </c:pt>
                <c:pt idx="2">
                  <c:v>Gas Natural</c:v>
                </c:pt>
                <c:pt idx="3">
                  <c:v>Hidro + BESS</c:v>
                </c:pt>
              </c:strCache>
            </c:strRef>
          </c:cat>
          <c:val>
            <c:numRef>
              <c:f>'Electricity Generation by Fuel'!$AK$15:$AK$18</c:f>
              <c:numCache>
                <c:formatCode>0.0%</c:formatCode>
                <c:ptCount val="4"/>
                <c:pt idx="0">
                  <c:v>0.69799999999999995</c:v>
                </c:pt>
                <c:pt idx="1">
                  <c:v>3.9E-2</c:v>
                </c:pt>
                <c:pt idx="2">
                  <c:v>0.25800000000000001</c:v>
                </c:pt>
                <c:pt idx="3">
                  <c:v>4.0000000000000001E-3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spPr>
    <a:ln>
      <a:noFill/>
    </a:ln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0</xdr:col>
          <xdr:colOff>914400</xdr:colOff>
          <xdr:row>2</xdr:row>
          <xdr:rowOff>38100</xdr:rowOff>
        </xdr:to>
        <xdr:sp macro="" textlink="">
          <xdr:nvSpPr>
            <xdr:cNvPr id="4097" name="Control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81</xdr:row>
          <xdr:rowOff>0</xdr:rowOff>
        </xdr:from>
        <xdr:to>
          <xdr:col>0</xdr:col>
          <xdr:colOff>914400</xdr:colOff>
          <xdr:row>82</xdr:row>
          <xdr:rowOff>38100</xdr:rowOff>
        </xdr:to>
        <xdr:sp macro="" textlink="">
          <xdr:nvSpPr>
            <xdr:cNvPr id="5121" name="Control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66674</xdr:colOff>
      <xdr:row>12</xdr:row>
      <xdr:rowOff>133350</xdr:rowOff>
    </xdr:from>
    <xdr:to>
      <xdr:col>27</xdr:col>
      <xdr:colOff>47624</xdr:colOff>
      <xdr:row>30</xdr:row>
      <xdr:rowOff>114300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180974</xdr:colOff>
      <xdr:row>20</xdr:row>
      <xdr:rowOff>76199</xdr:rowOff>
    </xdr:from>
    <xdr:to>
      <xdr:col>38</xdr:col>
      <xdr:colOff>47625</xdr:colOff>
      <xdr:row>37</xdr:row>
      <xdr:rowOff>133349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DEC/Reportes%20CDEC-SING/Informe%20Semestral/2011%20Segundo%20Semestre/Generaci&#243;n/Gen%20por%20Empre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>
        <row r="196">
          <cell r="O196">
            <v>6.0000000000000001E-3</v>
          </cell>
        </row>
      </sheetData>
      <sheetData sheetId="1" refreshError="1"/>
      <sheetData sheetId="2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ote Lavin" refreshedDate="41057.449368865739" createdVersion="4" refreshedVersion="4" minRefreshableVersion="3" recordCount="650">
  <cacheSource type="worksheet">
    <worksheetSource ref="A1:F651" sheet="DataBase for Pivot Table"/>
  </cacheSource>
  <cacheFields count="6">
    <cacheField name="Central" numFmtId="0">
      <sharedItems count="19">
        <s v="TERMOELÉCTRICA ANDINA"/>
        <s v="TERMOELÉCTRICA ANGAMOS"/>
        <s v="TERMOELÉCTRICA HORNITOS"/>
        <s v="TERMOELÉCTRICA MEJILLONES"/>
        <s v="TERMOELÉCTRICA NORGENER"/>
        <s v="TERMOELÉCTRICA TARAPACÁ"/>
        <s v="TERMOELÉCTRICA TOCOPILLA"/>
        <s v="ATACAMA"/>
        <s v="DIESEL ANTOFAGASTA"/>
        <s v="DIESEL ARICA"/>
        <s v="DIESEL ENAEX"/>
        <s v="DIESEL INACAL"/>
        <s v="DIESEL IQUIQUE"/>
        <s v="DIESEL MANTOS BLANCOS"/>
        <s v="DIESEL TAMAYA"/>
        <s v="DIESEL ZOFRI"/>
        <s v="ESTANDARTES"/>
        <s v="SALTA"/>
        <s v="ENERNUEVAS"/>
      </sharedItems>
    </cacheField>
    <cacheField name="Amount (Tonnes/ Millions M3/GWh)" numFmtId="0">
      <sharedItems containsString="0" containsBlank="1" containsNumber="1" minValue="0" maxValue="1346520" count="362">
        <n v="0"/>
        <n v="250850"/>
        <n v="741230"/>
        <n v="190220"/>
        <n v="364260"/>
        <n v="273560"/>
        <n v="591190"/>
        <n v="494470"/>
        <n v="766750"/>
        <n v="901260"/>
        <n v="997160"/>
        <n v="991640"/>
        <n v="900040"/>
        <n v="907420"/>
        <n v="120980"/>
        <n v="48580"/>
        <n v="315090"/>
        <n v="450260"/>
        <n v="648400"/>
        <n v="757340"/>
        <n v="793150"/>
        <n v="750400"/>
        <n v="877320"/>
        <n v="854160"/>
        <n v="245610"/>
        <n v="128920"/>
        <n v="171380"/>
        <n v="165490"/>
        <n v="314480"/>
        <n v="408360"/>
        <n v="377490"/>
        <n v="408690"/>
        <n v="413910"/>
        <n v="375990"/>
        <n v="829240"/>
        <n v="745050"/>
        <n v="805700"/>
        <n v="748130"/>
        <n v="889690"/>
        <n v="1198750"/>
        <n v="1218060"/>
        <n v="1256170"/>
        <n v="1346520"/>
        <n v="940760"/>
        <n v="1179.0999999999999"/>
        <n v="209.27"/>
        <n v="1.6"/>
        <n v="196.7"/>
        <n v="11397"/>
        <n v="325168"/>
        <n v="516218.01"/>
        <n v="482363.3"/>
        <n v="275938.5"/>
        <n v="47644.7"/>
        <n v="311.94"/>
        <n v="237.6"/>
        <n v="895.4"/>
        <n v="419.93"/>
        <n v="1973"/>
        <n v="7311.53"/>
        <n v="550.27"/>
        <n v="13"/>
        <m/>
        <n v="497.83"/>
        <n v="293.2"/>
        <n v="1144.42"/>
        <n v="540.87"/>
        <n v="1628"/>
        <n v="8082.91"/>
        <n v="9335.0300000000007"/>
        <n v="4149.7"/>
        <n v="7130"/>
        <n v="3879"/>
        <n v="219.9"/>
        <n v="128.55000000000001"/>
        <n v="129.69"/>
        <n v="82.42"/>
        <n v="297.42"/>
        <n v="349.71"/>
        <n v="657.48"/>
        <n v="2122.9299999999998"/>
        <n v="815.62"/>
        <n v="1184.0899999999999"/>
        <n v="492.21"/>
        <n v="1226"/>
        <n v="6562.26"/>
        <n v="13115.69"/>
        <n v="2488.1"/>
        <n v="7094"/>
        <n v="5624"/>
        <n v="370.25"/>
        <n v="386.32"/>
        <n v="944.44"/>
        <n v="397.3"/>
        <n v="1288"/>
        <n v="390.49"/>
        <n v="33.32"/>
        <n v="3885.5"/>
        <n v="2450"/>
        <n v="1801"/>
        <n v="769.3"/>
        <n v="1299"/>
        <n v="6675"/>
        <n v="1383.2"/>
        <n v="1352.91"/>
        <n v="980.77"/>
        <n v="3.7"/>
        <n v="2361.7199999999998"/>
        <n v="1254.8"/>
        <n v="8064.22"/>
        <n v="7754.63"/>
        <n v="607.6"/>
        <n v="144086.15"/>
        <n v="3871"/>
        <n v="1398"/>
        <n v="64.599999999999994"/>
        <n v="4900.6499999999996"/>
        <n v="4747"/>
        <n v="788"/>
        <n v="1.1599999999999999"/>
        <n v="1512.84"/>
        <n v="1042"/>
        <n v="1169.5999999999999"/>
        <n v="50709.63"/>
        <n v="167893.89"/>
        <n v="47452.4"/>
        <n v="50744"/>
        <n v="1490"/>
        <n v="875.09"/>
        <n v="1140"/>
        <n v="1104.77"/>
        <n v="734.96"/>
        <n v="844.6"/>
        <n v="466.85"/>
        <n v="685"/>
        <n v="299.75"/>
        <n v="182.87"/>
        <n v="1516.4"/>
        <n v="2180"/>
        <n v="1311.55"/>
        <n v="1008.1"/>
        <n v="1307.5"/>
        <n v="5586.2"/>
        <n v="7038.11"/>
        <n v="4085.1"/>
        <n v="4368"/>
        <n v="3983"/>
        <n v="5136"/>
        <n v="3154.93"/>
        <n v="1793.34"/>
        <n v="931.54"/>
        <n v="3068.5"/>
        <n v="24976.400000000001"/>
        <n v="55898.7"/>
        <n v="17179.5"/>
        <n v="9906"/>
        <n v="11219"/>
        <n v="231.06"/>
        <n v="209.57"/>
        <n v="877.92"/>
        <n v="132.34"/>
        <n v="1661"/>
        <n v="708"/>
        <n v="962.52"/>
        <n v="4.9000000000000004"/>
        <n v="2577.0100000000002"/>
        <n v="9356.56"/>
        <n v="4699.63"/>
        <n v="575.04999999999995"/>
        <n v="595.77"/>
        <n v="1553.68"/>
        <n v="495.36"/>
        <n v="2038"/>
        <n v="6028"/>
        <n v="5614.22"/>
        <n v="5469.2"/>
        <n v="5362"/>
        <n v="3967"/>
        <n v="961.94"/>
        <n v="915.37"/>
        <n v="2662.65"/>
        <n v="555.66999999999996"/>
        <n v="4730"/>
        <n v="1395"/>
        <n v="12115.6"/>
        <n v="18983"/>
        <n v="9465"/>
        <n v="32245.9"/>
        <n v="38493"/>
        <n v="21806"/>
        <n v="694.02"/>
        <n v="485"/>
        <n v="764"/>
        <n v="21.67"/>
        <n v="206"/>
        <n v="340.29"/>
        <n v="200.69"/>
        <n v="158.19999999999999"/>
        <n v="235.82"/>
        <n v="366"/>
        <n v="234.92"/>
        <n v="64.010000000000005"/>
        <n v="744"/>
        <n v="434.7"/>
        <n v="1623.99"/>
        <n v="3817"/>
        <n v="3178"/>
        <n v="1782"/>
        <n v="4344.5"/>
        <n v="99.74"/>
        <n v="6077"/>
        <n v="100876.68"/>
        <n v="100728.6"/>
        <n v="37227"/>
        <n v="14942"/>
        <n v="9433"/>
        <n v="541.99"/>
        <n v="624.75"/>
        <n v="560.65"/>
        <n v="519.76"/>
        <n v="340.07"/>
        <n v="107.86"/>
        <n v="35.33"/>
        <n v="117.29"/>
        <n v="302.17"/>
        <n v="390.73"/>
        <n v="363.54"/>
        <n v="383.24"/>
        <n v="386.98"/>
        <n v="417.21"/>
        <n v="444.49"/>
        <n v="348.9"/>
        <n v="112.84"/>
        <n v="14.21"/>
        <n v="170.31"/>
        <n v="338.8"/>
        <n v="289.72000000000003"/>
        <n v="325.27"/>
        <n v="122.17"/>
        <n v="28.3"/>
        <n v="8.44"/>
        <n v="78.760000000000005"/>
        <n v="28.4"/>
        <n v="64.290000000000006"/>
        <n v="234.76"/>
        <n v="323.35000000000002"/>
        <n v="316.72000000000003"/>
        <n v="353.04"/>
        <n v="368.8"/>
        <n v="181.07"/>
        <n v="80.73"/>
        <n v="142.15"/>
        <n v="295.83"/>
        <n v="233.41"/>
        <n v="1950.33"/>
        <n v="1903.16"/>
        <n v="2153.92"/>
        <n v="2284.6999999999998"/>
        <n v="1627.65"/>
        <n v="1154.19"/>
        <n v="1348.18"/>
        <n v="958.08"/>
        <n v="734.47"/>
        <n v="0.64"/>
        <n v="755.53"/>
        <n v="0.25"/>
        <n v="1988.03"/>
        <n v="668.96"/>
        <n v="2413.5"/>
        <n v="2949.98"/>
        <n v="2896.92"/>
        <n v="2513.7800000000002"/>
        <n v="2645.75"/>
        <n v="3313.31"/>
        <n v="3105.14"/>
        <n v="2700.97"/>
        <n v="2587.5500000000002"/>
        <n v="142.16"/>
        <n v="793.87"/>
        <n v="1076.99"/>
        <n v="1713.75"/>
        <n v="2003.41"/>
        <n v="2099.9"/>
        <n v="1960.32"/>
        <n v="2269.34"/>
        <n v="2224.59"/>
        <n v="436.35"/>
        <n v="436.39"/>
        <n v="422.69"/>
        <n v="831.64"/>
        <n v="1025.8699999999999"/>
        <n v="998.91"/>
        <n v="1075.76"/>
        <n v="1085.8699999999999"/>
        <n v="980.8"/>
        <n v="3398.34"/>
        <n v="3001.67"/>
        <n v="2697.69"/>
        <n v="2481.4299999999998"/>
        <n v="1696.44"/>
        <n v="2312.8200000000002"/>
        <n v="2970.92"/>
        <n v="3205.48"/>
        <n v="2972.73"/>
        <n v="2126.5700000000002"/>
        <n v="2.19"/>
        <n v="7.34"/>
        <n v="2.27"/>
        <n v="14.83"/>
        <n v="32.450000000000003"/>
        <n v="5.69"/>
        <n v="7.0000000000000007E-2"/>
        <n v="1.41"/>
        <n v="4.72"/>
        <n v="2.2400000000000002"/>
        <n v="6.69"/>
        <n v="32.64"/>
        <n v="31.67"/>
        <n v="16.739999999999998"/>
        <n v="24.67"/>
        <n v="15.58"/>
        <n v="0.02"/>
        <n v="0.01"/>
        <n v="0.85"/>
        <n v="0.93"/>
        <n v="0.63"/>
        <n v="0.53"/>
        <n v="0.33"/>
        <n v="12.7"/>
        <n v="44.12"/>
        <n v="24.23"/>
        <n v="5.98"/>
        <n v="10.7"/>
        <n v="3.93"/>
        <n v="12.85"/>
        <n v="49.78"/>
        <n v="60.14"/>
        <n v="31.28"/>
        <n v="42.45"/>
        <n v="34.14"/>
        <n v="6.68"/>
        <n v="15.75"/>
        <n v="4.13"/>
        <n v="25.46"/>
        <n v="7.24"/>
        <n v="0.13"/>
        <n v="68.92"/>
        <n v="88.21"/>
        <n v="49.02"/>
        <n v="183.53"/>
        <n v="187.14"/>
        <n v="160.05000000000001"/>
        <n v="7.55"/>
        <n v="13.5"/>
        <n v="6.11"/>
        <n v="6.84"/>
        <n v="4.7300000000000004"/>
        <n v="0.03"/>
        <n v="10.62"/>
        <n v="5.89"/>
        <n v="2.78"/>
        <n v="16.559999999999999"/>
      </sharedItems>
    </cacheField>
    <cacheField name="Year" numFmtId="0">
      <sharedItems containsSemiMixedTypes="0" containsString="0" containsNumber="1" containsInteger="1" minValue="2002" maxValue="2011" count="10">
        <n v="2002"/>
        <n v="2003"/>
        <n v="2004"/>
        <n v="2005"/>
        <n v="2006"/>
        <n v="2007"/>
        <n v="2008"/>
        <n v="2009"/>
        <n v="2010"/>
        <n v="2011"/>
      </sharedItems>
    </cacheField>
    <cacheField name="Fuel" numFmtId="0">
      <sharedItems count="6">
        <s v="Coal"/>
        <s v="Diesel"/>
        <s v="Fuel Oil 6"/>
        <s v="Natural Gas"/>
        <s v="Electricity Generation"/>
        <s v="Hydro"/>
      </sharedItems>
    </cacheField>
    <cacheField name="Commercial Operation Date" numFmtId="0">
      <sharedItems containsDate="1" containsMixedTypes="1" minDate="1953-01-01T00:00:00" maxDate="1900-01-04T10:40:04" count="17">
        <s v="15-07-2011"/>
        <d v="2011-11-04T00:00:00"/>
        <d v="2011-05-08T00:00:00"/>
        <d v="1995-01-01T00:00:00"/>
        <d v="1999-01-01T00:00:00"/>
        <d v="1960-01-01T00:00:00"/>
        <s v="15-09-1999"/>
        <d v="1970-01-01T00:00:00"/>
        <d v="1953-01-01T00:00:00"/>
        <d v="1996-01-01T00:00:00"/>
        <d v="2009-06-05T00:00:00"/>
        <d v="1957-01-01T00:00:00"/>
        <d v="2009-03-04T00:00:00"/>
        <d v="2007-05-02T00:00:00"/>
        <s v="25-11-2009"/>
        <s v="23-12-1999"/>
        <n v="2010"/>
      </sharedItems>
    </cacheField>
    <cacheField name="Installed Capacity (MW)" numFmtId="0">
      <sharedItems containsSemiMixedTypes="0" containsString="0" containsNumber="1" minValue="2.2000000000000002" maxValue="1001.72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0">
  <r>
    <x v="0"/>
    <x v="0"/>
    <x v="0"/>
    <x v="0"/>
    <x v="0"/>
    <n v="168.8"/>
  </r>
  <r>
    <x v="0"/>
    <x v="0"/>
    <x v="1"/>
    <x v="0"/>
    <x v="0"/>
    <n v="168.8"/>
  </r>
  <r>
    <x v="0"/>
    <x v="0"/>
    <x v="2"/>
    <x v="0"/>
    <x v="0"/>
    <n v="168.8"/>
  </r>
  <r>
    <x v="0"/>
    <x v="0"/>
    <x v="3"/>
    <x v="0"/>
    <x v="0"/>
    <n v="168.8"/>
  </r>
  <r>
    <x v="0"/>
    <x v="0"/>
    <x v="4"/>
    <x v="0"/>
    <x v="0"/>
    <n v="168.8"/>
  </r>
  <r>
    <x v="0"/>
    <x v="0"/>
    <x v="5"/>
    <x v="0"/>
    <x v="0"/>
    <n v="168.8"/>
  </r>
  <r>
    <x v="0"/>
    <x v="0"/>
    <x v="6"/>
    <x v="0"/>
    <x v="0"/>
    <n v="168.8"/>
  </r>
  <r>
    <x v="0"/>
    <x v="0"/>
    <x v="7"/>
    <x v="0"/>
    <x v="0"/>
    <n v="168.8"/>
  </r>
  <r>
    <x v="0"/>
    <x v="0"/>
    <x v="8"/>
    <x v="0"/>
    <x v="0"/>
    <n v="168.8"/>
  </r>
  <r>
    <x v="0"/>
    <x v="1"/>
    <x v="9"/>
    <x v="0"/>
    <x v="0"/>
    <n v="168.8"/>
  </r>
  <r>
    <x v="1"/>
    <x v="0"/>
    <x v="0"/>
    <x v="0"/>
    <x v="1"/>
    <n v="544.95299999999997"/>
  </r>
  <r>
    <x v="1"/>
    <x v="0"/>
    <x v="1"/>
    <x v="0"/>
    <x v="1"/>
    <n v="544.95299999999997"/>
  </r>
  <r>
    <x v="1"/>
    <x v="0"/>
    <x v="2"/>
    <x v="0"/>
    <x v="1"/>
    <n v="544.95299999999997"/>
  </r>
  <r>
    <x v="1"/>
    <x v="0"/>
    <x v="3"/>
    <x v="0"/>
    <x v="1"/>
    <n v="544.95299999999997"/>
  </r>
  <r>
    <x v="1"/>
    <x v="0"/>
    <x v="4"/>
    <x v="0"/>
    <x v="1"/>
    <n v="544.95299999999997"/>
  </r>
  <r>
    <x v="1"/>
    <x v="0"/>
    <x v="5"/>
    <x v="0"/>
    <x v="1"/>
    <n v="544.95299999999997"/>
  </r>
  <r>
    <x v="1"/>
    <x v="0"/>
    <x v="6"/>
    <x v="0"/>
    <x v="1"/>
    <n v="544.95299999999997"/>
  </r>
  <r>
    <x v="1"/>
    <x v="0"/>
    <x v="7"/>
    <x v="0"/>
    <x v="1"/>
    <n v="544.95299999999997"/>
  </r>
  <r>
    <x v="1"/>
    <x v="0"/>
    <x v="8"/>
    <x v="0"/>
    <x v="1"/>
    <n v="544.95299999999997"/>
  </r>
  <r>
    <x v="1"/>
    <x v="2"/>
    <x v="9"/>
    <x v="0"/>
    <x v="1"/>
    <n v="544.95299999999997"/>
  </r>
  <r>
    <x v="2"/>
    <x v="0"/>
    <x v="0"/>
    <x v="0"/>
    <x v="2"/>
    <n v="170.1"/>
  </r>
  <r>
    <x v="2"/>
    <x v="0"/>
    <x v="1"/>
    <x v="0"/>
    <x v="2"/>
    <n v="170.1"/>
  </r>
  <r>
    <x v="2"/>
    <x v="0"/>
    <x v="2"/>
    <x v="0"/>
    <x v="2"/>
    <n v="170.1"/>
  </r>
  <r>
    <x v="2"/>
    <x v="0"/>
    <x v="3"/>
    <x v="0"/>
    <x v="2"/>
    <n v="170.1"/>
  </r>
  <r>
    <x v="2"/>
    <x v="0"/>
    <x v="4"/>
    <x v="0"/>
    <x v="2"/>
    <n v="170.1"/>
  </r>
  <r>
    <x v="2"/>
    <x v="0"/>
    <x v="5"/>
    <x v="0"/>
    <x v="2"/>
    <n v="170.1"/>
  </r>
  <r>
    <x v="2"/>
    <x v="0"/>
    <x v="6"/>
    <x v="0"/>
    <x v="2"/>
    <n v="170.1"/>
  </r>
  <r>
    <x v="2"/>
    <x v="0"/>
    <x v="7"/>
    <x v="0"/>
    <x v="2"/>
    <n v="170.1"/>
  </r>
  <r>
    <x v="2"/>
    <x v="0"/>
    <x v="8"/>
    <x v="0"/>
    <x v="2"/>
    <n v="170.1"/>
  </r>
  <r>
    <x v="2"/>
    <x v="3"/>
    <x v="9"/>
    <x v="0"/>
    <x v="2"/>
    <n v="170.1"/>
  </r>
  <r>
    <x v="3"/>
    <x v="4"/>
    <x v="0"/>
    <x v="0"/>
    <x v="3"/>
    <n v="165.9"/>
  </r>
  <r>
    <x v="3"/>
    <x v="5"/>
    <x v="1"/>
    <x v="0"/>
    <x v="3"/>
    <n v="165.9"/>
  </r>
  <r>
    <x v="3"/>
    <x v="6"/>
    <x v="2"/>
    <x v="0"/>
    <x v="3"/>
    <n v="165.9"/>
  </r>
  <r>
    <x v="3"/>
    <x v="7"/>
    <x v="3"/>
    <x v="0"/>
    <x v="3"/>
    <n v="165.9"/>
  </r>
  <r>
    <x v="3"/>
    <x v="8"/>
    <x v="4"/>
    <x v="0"/>
    <x v="3"/>
    <n v="165.9"/>
  </r>
  <r>
    <x v="3"/>
    <x v="9"/>
    <x v="5"/>
    <x v="0"/>
    <x v="3"/>
    <n v="165.9"/>
  </r>
  <r>
    <x v="3"/>
    <x v="10"/>
    <x v="6"/>
    <x v="0"/>
    <x v="3"/>
    <n v="165.9"/>
  </r>
  <r>
    <x v="3"/>
    <x v="11"/>
    <x v="7"/>
    <x v="0"/>
    <x v="3"/>
    <n v="165.9"/>
  </r>
  <r>
    <x v="3"/>
    <x v="12"/>
    <x v="8"/>
    <x v="0"/>
    <x v="3"/>
    <n v="165.9"/>
  </r>
  <r>
    <x v="3"/>
    <x v="13"/>
    <x v="9"/>
    <x v="0"/>
    <x v="3"/>
    <n v="165.9"/>
  </r>
  <r>
    <x v="4"/>
    <x v="14"/>
    <x v="0"/>
    <x v="0"/>
    <x v="3"/>
    <n v="277.33999999999997"/>
  </r>
  <r>
    <x v="4"/>
    <x v="15"/>
    <x v="1"/>
    <x v="0"/>
    <x v="3"/>
    <n v="277.33999999999997"/>
  </r>
  <r>
    <x v="4"/>
    <x v="16"/>
    <x v="2"/>
    <x v="0"/>
    <x v="3"/>
    <n v="277.33999999999997"/>
  </r>
  <r>
    <x v="4"/>
    <x v="17"/>
    <x v="3"/>
    <x v="0"/>
    <x v="3"/>
    <n v="277.33999999999997"/>
  </r>
  <r>
    <x v="4"/>
    <x v="18"/>
    <x v="4"/>
    <x v="0"/>
    <x v="3"/>
    <n v="277.33999999999997"/>
  </r>
  <r>
    <x v="4"/>
    <x v="19"/>
    <x v="5"/>
    <x v="0"/>
    <x v="3"/>
    <n v="277.33999999999997"/>
  </r>
  <r>
    <x v="4"/>
    <x v="20"/>
    <x v="6"/>
    <x v="0"/>
    <x v="3"/>
    <n v="277.33999999999997"/>
  </r>
  <r>
    <x v="4"/>
    <x v="21"/>
    <x v="7"/>
    <x v="0"/>
    <x v="3"/>
    <n v="277.33999999999997"/>
  </r>
  <r>
    <x v="4"/>
    <x v="22"/>
    <x v="8"/>
    <x v="0"/>
    <x v="3"/>
    <n v="277.33999999999997"/>
  </r>
  <r>
    <x v="4"/>
    <x v="23"/>
    <x v="9"/>
    <x v="0"/>
    <x v="3"/>
    <n v="277.33999999999997"/>
  </r>
  <r>
    <x v="5"/>
    <x v="24"/>
    <x v="0"/>
    <x v="0"/>
    <x v="4"/>
    <n v="181.75"/>
  </r>
  <r>
    <x v="5"/>
    <x v="25"/>
    <x v="1"/>
    <x v="0"/>
    <x v="4"/>
    <n v="181.75"/>
  </r>
  <r>
    <x v="5"/>
    <x v="26"/>
    <x v="2"/>
    <x v="0"/>
    <x v="4"/>
    <n v="181.75"/>
  </r>
  <r>
    <x v="5"/>
    <x v="27"/>
    <x v="3"/>
    <x v="0"/>
    <x v="4"/>
    <n v="181.75"/>
  </r>
  <r>
    <x v="5"/>
    <x v="28"/>
    <x v="4"/>
    <x v="0"/>
    <x v="4"/>
    <n v="181.75"/>
  </r>
  <r>
    <x v="5"/>
    <x v="29"/>
    <x v="5"/>
    <x v="0"/>
    <x v="4"/>
    <n v="181.75"/>
  </r>
  <r>
    <x v="5"/>
    <x v="30"/>
    <x v="6"/>
    <x v="0"/>
    <x v="4"/>
    <n v="181.75"/>
  </r>
  <r>
    <x v="5"/>
    <x v="31"/>
    <x v="7"/>
    <x v="0"/>
    <x v="4"/>
    <n v="181.75"/>
  </r>
  <r>
    <x v="5"/>
    <x v="32"/>
    <x v="8"/>
    <x v="0"/>
    <x v="4"/>
    <n v="181.75"/>
  </r>
  <r>
    <x v="5"/>
    <x v="33"/>
    <x v="9"/>
    <x v="0"/>
    <x v="4"/>
    <n v="181.75"/>
  </r>
  <r>
    <x v="6"/>
    <x v="34"/>
    <x v="0"/>
    <x v="0"/>
    <x v="5"/>
    <n v="1001.729"/>
  </r>
  <r>
    <x v="6"/>
    <x v="35"/>
    <x v="1"/>
    <x v="0"/>
    <x v="5"/>
    <n v="1001.729"/>
  </r>
  <r>
    <x v="6"/>
    <x v="36"/>
    <x v="2"/>
    <x v="0"/>
    <x v="5"/>
    <n v="1001.729"/>
  </r>
  <r>
    <x v="6"/>
    <x v="37"/>
    <x v="3"/>
    <x v="0"/>
    <x v="5"/>
    <n v="1001.729"/>
  </r>
  <r>
    <x v="6"/>
    <x v="38"/>
    <x v="4"/>
    <x v="0"/>
    <x v="5"/>
    <n v="1001.729"/>
  </r>
  <r>
    <x v="6"/>
    <x v="39"/>
    <x v="5"/>
    <x v="0"/>
    <x v="5"/>
    <n v="1001.729"/>
  </r>
  <r>
    <x v="6"/>
    <x v="40"/>
    <x v="6"/>
    <x v="0"/>
    <x v="5"/>
    <n v="1001.729"/>
  </r>
  <r>
    <x v="6"/>
    <x v="41"/>
    <x v="7"/>
    <x v="0"/>
    <x v="5"/>
    <n v="1001.729"/>
  </r>
  <r>
    <x v="6"/>
    <x v="42"/>
    <x v="8"/>
    <x v="0"/>
    <x v="5"/>
    <n v="1001.729"/>
  </r>
  <r>
    <x v="6"/>
    <x v="43"/>
    <x v="9"/>
    <x v="0"/>
    <x v="5"/>
    <n v="1001.729"/>
  </r>
  <r>
    <x v="7"/>
    <x v="44"/>
    <x v="0"/>
    <x v="1"/>
    <x v="6"/>
    <n v="780.6"/>
  </r>
  <r>
    <x v="7"/>
    <x v="45"/>
    <x v="1"/>
    <x v="1"/>
    <x v="6"/>
    <n v="780.6"/>
  </r>
  <r>
    <x v="7"/>
    <x v="46"/>
    <x v="2"/>
    <x v="1"/>
    <x v="6"/>
    <n v="780.6"/>
  </r>
  <r>
    <x v="7"/>
    <x v="47"/>
    <x v="3"/>
    <x v="1"/>
    <x v="6"/>
    <n v="780.6"/>
  </r>
  <r>
    <x v="7"/>
    <x v="48"/>
    <x v="4"/>
    <x v="1"/>
    <x v="6"/>
    <n v="780.6"/>
  </r>
  <r>
    <x v="7"/>
    <x v="49"/>
    <x v="5"/>
    <x v="1"/>
    <x v="6"/>
    <n v="780.6"/>
  </r>
  <r>
    <x v="7"/>
    <x v="50"/>
    <x v="6"/>
    <x v="1"/>
    <x v="6"/>
    <n v="780.6"/>
  </r>
  <r>
    <x v="7"/>
    <x v="51"/>
    <x v="7"/>
    <x v="1"/>
    <x v="6"/>
    <n v="780.6"/>
  </r>
  <r>
    <x v="7"/>
    <x v="52"/>
    <x v="8"/>
    <x v="1"/>
    <x v="6"/>
    <n v="780.6"/>
  </r>
  <r>
    <x v="7"/>
    <x v="53"/>
    <x v="9"/>
    <x v="1"/>
    <x v="6"/>
    <n v="780.6"/>
  </r>
  <r>
    <x v="8"/>
    <x v="54"/>
    <x v="0"/>
    <x v="1"/>
    <x v="7"/>
    <n v="28.672000000000001"/>
  </r>
  <r>
    <x v="8"/>
    <x v="55"/>
    <x v="1"/>
    <x v="1"/>
    <x v="7"/>
    <n v="28.672000000000001"/>
  </r>
  <r>
    <x v="8"/>
    <x v="56"/>
    <x v="2"/>
    <x v="1"/>
    <x v="7"/>
    <n v="28.672000000000001"/>
  </r>
  <r>
    <x v="8"/>
    <x v="57"/>
    <x v="3"/>
    <x v="1"/>
    <x v="7"/>
    <n v="28.672000000000001"/>
  </r>
  <r>
    <x v="8"/>
    <x v="58"/>
    <x v="4"/>
    <x v="1"/>
    <x v="7"/>
    <n v="28.672000000000001"/>
  </r>
  <r>
    <x v="8"/>
    <x v="59"/>
    <x v="5"/>
    <x v="1"/>
    <x v="7"/>
    <n v="28.672000000000001"/>
  </r>
  <r>
    <x v="8"/>
    <x v="60"/>
    <x v="6"/>
    <x v="1"/>
    <x v="7"/>
    <n v="28.672000000000001"/>
  </r>
  <r>
    <x v="8"/>
    <x v="61"/>
    <x v="7"/>
    <x v="1"/>
    <x v="7"/>
    <n v="28.672000000000001"/>
  </r>
  <r>
    <x v="8"/>
    <x v="62"/>
    <x v="8"/>
    <x v="1"/>
    <x v="7"/>
    <n v="28.672000000000001"/>
  </r>
  <r>
    <x v="8"/>
    <x v="0"/>
    <x v="9"/>
    <x v="1"/>
    <x v="7"/>
    <n v="28.672000000000001"/>
  </r>
  <r>
    <x v="9"/>
    <x v="63"/>
    <x v="0"/>
    <x v="1"/>
    <x v="8"/>
    <n v="11.397"/>
  </r>
  <r>
    <x v="9"/>
    <x v="64"/>
    <x v="1"/>
    <x v="1"/>
    <x v="8"/>
    <n v="11.397"/>
  </r>
  <r>
    <x v="9"/>
    <x v="65"/>
    <x v="2"/>
    <x v="1"/>
    <x v="8"/>
    <n v="11.397"/>
  </r>
  <r>
    <x v="9"/>
    <x v="66"/>
    <x v="3"/>
    <x v="1"/>
    <x v="8"/>
    <n v="11.397"/>
  </r>
  <r>
    <x v="9"/>
    <x v="67"/>
    <x v="4"/>
    <x v="1"/>
    <x v="8"/>
    <n v="11.397"/>
  </r>
  <r>
    <x v="9"/>
    <x v="68"/>
    <x v="5"/>
    <x v="1"/>
    <x v="8"/>
    <n v="11.397"/>
  </r>
  <r>
    <x v="9"/>
    <x v="69"/>
    <x v="6"/>
    <x v="1"/>
    <x v="8"/>
    <n v="11.397"/>
  </r>
  <r>
    <x v="9"/>
    <x v="70"/>
    <x v="7"/>
    <x v="1"/>
    <x v="8"/>
    <n v="11.397"/>
  </r>
  <r>
    <x v="9"/>
    <x v="71"/>
    <x v="8"/>
    <x v="1"/>
    <x v="8"/>
    <n v="11.397"/>
  </r>
  <r>
    <x v="9"/>
    <x v="72"/>
    <x v="9"/>
    <x v="1"/>
    <x v="8"/>
    <n v="11.397"/>
  </r>
  <r>
    <x v="10"/>
    <x v="62"/>
    <x v="0"/>
    <x v="1"/>
    <x v="9"/>
    <n v="2.681"/>
  </r>
  <r>
    <x v="10"/>
    <x v="62"/>
    <x v="1"/>
    <x v="1"/>
    <x v="9"/>
    <n v="2.681"/>
  </r>
  <r>
    <x v="10"/>
    <x v="62"/>
    <x v="2"/>
    <x v="1"/>
    <x v="9"/>
    <n v="2.681"/>
  </r>
  <r>
    <x v="10"/>
    <x v="62"/>
    <x v="3"/>
    <x v="1"/>
    <x v="9"/>
    <n v="2.681"/>
  </r>
  <r>
    <x v="10"/>
    <x v="62"/>
    <x v="4"/>
    <x v="1"/>
    <x v="9"/>
    <n v="2.681"/>
  </r>
  <r>
    <x v="10"/>
    <x v="62"/>
    <x v="5"/>
    <x v="1"/>
    <x v="9"/>
    <n v="2.681"/>
  </r>
  <r>
    <x v="10"/>
    <x v="73"/>
    <x v="6"/>
    <x v="1"/>
    <x v="9"/>
    <n v="2.681"/>
  </r>
  <r>
    <x v="10"/>
    <x v="74"/>
    <x v="7"/>
    <x v="1"/>
    <x v="9"/>
    <n v="2.681"/>
  </r>
  <r>
    <x v="10"/>
    <x v="75"/>
    <x v="8"/>
    <x v="1"/>
    <x v="9"/>
    <n v="2.681"/>
  </r>
  <r>
    <x v="10"/>
    <x v="76"/>
    <x v="9"/>
    <x v="1"/>
    <x v="9"/>
    <n v="2.681"/>
  </r>
  <r>
    <x v="11"/>
    <x v="62"/>
    <x v="0"/>
    <x v="1"/>
    <x v="10"/>
    <n v="6.8"/>
  </r>
  <r>
    <x v="11"/>
    <x v="62"/>
    <x v="1"/>
    <x v="1"/>
    <x v="10"/>
    <n v="6.8"/>
  </r>
  <r>
    <x v="11"/>
    <x v="62"/>
    <x v="2"/>
    <x v="1"/>
    <x v="10"/>
    <n v="6.8"/>
  </r>
  <r>
    <x v="11"/>
    <x v="62"/>
    <x v="3"/>
    <x v="1"/>
    <x v="10"/>
    <n v="6.8"/>
  </r>
  <r>
    <x v="11"/>
    <x v="62"/>
    <x v="4"/>
    <x v="1"/>
    <x v="10"/>
    <n v="6.8"/>
  </r>
  <r>
    <x v="11"/>
    <x v="62"/>
    <x v="5"/>
    <x v="1"/>
    <x v="10"/>
    <n v="6.8"/>
  </r>
  <r>
    <x v="11"/>
    <x v="62"/>
    <x v="6"/>
    <x v="1"/>
    <x v="10"/>
    <n v="6.8"/>
  </r>
  <r>
    <x v="11"/>
    <x v="77"/>
    <x v="7"/>
    <x v="1"/>
    <x v="10"/>
    <n v="6.8"/>
  </r>
  <r>
    <x v="11"/>
    <x v="78"/>
    <x v="8"/>
    <x v="1"/>
    <x v="10"/>
    <n v="6.8"/>
  </r>
  <r>
    <x v="11"/>
    <x v="79"/>
    <x v="9"/>
    <x v="1"/>
    <x v="10"/>
    <n v="6.8"/>
  </r>
  <r>
    <x v="12"/>
    <x v="80"/>
    <x v="0"/>
    <x v="1"/>
    <x v="11"/>
    <n v="43.01"/>
  </r>
  <r>
    <x v="12"/>
    <x v="81"/>
    <x v="1"/>
    <x v="1"/>
    <x v="11"/>
    <n v="43.01"/>
  </r>
  <r>
    <x v="12"/>
    <x v="82"/>
    <x v="2"/>
    <x v="1"/>
    <x v="11"/>
    <n v="43.01"/>
  </r>
  <r>
    <x v="12"/>
    <x v="83"/>
    <x v="3"/>
    <x v="1"/>
    <x v="11"/>
    <n v="43.01"/>
  </r>
  <r>
    <x v="12"/>
    <x v="84"/>
    <x v="4"/>
    <x v="1"/>
    <x v="11"/>
    <n v="43.01"/>
  </r>
  <r>
    <x v="12"/>
    <x v="85"/>
    <x v="5"/>
    <x v="1"/>
    <x v="11"/>
    <n v="43.01"/>
  </r>
  <r>
    <x v="12"/>
    <x v="86"/>
    <x v="6"/>
    <x v="1"/>
    <x v="11"/>
    <n v="43.01"/>
  </r>
  <r>
    <x v="12"/>
    <x v="87"/>
    <x v="7"/>
    <x v="1"/>
    <x v="11"/>
    <n v="43.01"/>
  </r>
  <r>
    <x v="12"/>
    <x v="88"/>
    <x v="8"/>
    <x v="1"/>
    <x v="11"/>
    <n v="43.01"/>
  </r>
  <r>
    <x v="12"/>
    <x v="89"/>
    <x v="9"/>
    <x v="1"/>
    <x v="11"/>
    <n v="43.01"/>
  </r>
  <r>
    <x v="13"/>
    <x v="90"/>
    <x v="0"/>
    <x v="1"/>
    <x v="3"/>
    <n v="28.64"/>
  </r>
  <r>
    <x v="13"/>
    <x v="91"/>
    <x v="1"/>
    <x v="1"/>
    <x v="3"/>
    <n v="28.64"/>
  </r>
  <r>
    <x v="13"/>
    <x v="92"/>
    <x v="2"/>
    <x v="1"/>
    <x v="3"/>
    <n v="28.64"/>
  </r>
  <r>
    <x v="13"/>
    <x v="93"/>
    <x v="3"/>
    <x v="1"/>
    <x v="3"/>
    <n v="28.64"/>
  </r>
  <r>
    <x v="13"/>
    <x v="94"/>
    <x v="4"/>
    <x v="1"/>
    <x v="3"/>
    <n v="28.64"/>
  </r>
  <r>
    <x v="13"/>
    <x v="95"/>
    <x v="5"/>
    <x v="1"/>
    <x v="3"/>
    <n v="28.64"/>
  </r>
  <r>
    <x v="13"/>
    <x v="96"/>
    <x v="6"/>
    <x v="1"/>
    <x v="3"/>
    <n v="28.64"/>
  </r>
  <r>
    <x v="13"/>
    <x v="97"/>
    <x v="7"/>
    <x v="1"/>
    <x v="3"/>
    <n v="28.64"/>
  </r>
  <r>
    <x v="13"/>
    <x v="98"/>
    <x v="8"/>
    <x v="1"/>
    <x v="3"/>
    <n v="28.64"/>
  </r>
  <r>
    <x v="13"/>
    <x v="99"/>
    <x v="9"/>
    <x v="1"/>
    <x v="3"/>
    <n v="28.64"/>
  </r>
  <r>
    <x v="14"/>
    <x v="62"/>
    <x v="0"/>
    <x v="1"/>
    <x v="12"/>
    <n v="103.68"/>
  </r>
  <r>
    <x v="14"/>
    <x v="62"/>
    <x v="1"/>
    <x v="1"/>
    <x v="12"/>
    <n v="103.68"/>
  </r>
  <r>
    <x v="14"/>
    <x v="62"/>
    <x v="2"/>
    <x v="1"/>
    <x v="12"/>
    <n v="103.68"/>
  </r>
  <r>
    <x v="14"/>
    <x v="62"/>
    <x v="3"/>
    <x v="1"/>
    <x v="12"/>
    <n v="103.68"/>
  </r>
  <r>
    <x v="14"/>
    <x v="62"/>
    <x v="4"/>
    <x v="1"/>
    <x v="12"/>
    <n v="103.68"/>
  </r>
  <r>
    <x v="14"/>
    <x v="62"/>
    <x v="5"/>
    <x v="1"/>
    <x v="12"/>
    <n v="103.68"/>
  </r>
  <r>
    <x v="14"/>
    <x v="62"/>
    <x v="6"/>
    <x v="1"/>
    <x v="12"/>
    <n v="103.68"/>
  </r>
  <r>
    <x v="14"/>
    <x v="100"/>
    <x v="7"/>
    <x v="1"/>
    <x v="12"/>
    <n v="103.68"/>
  </r>
  <r>
    <x v="14"/>
    <x v="101"/>
    <x v="8"/>
    <x v="1"/>
    <x v="12"/>
    <n v="103.68"/>
  </r>
  <r>
    <x v="14"/>
    <x v="102"/>
    <x v="9"/>
    <x v="1"/>
    <x v="12"/>
    <n v="103.68"/>
  </r>
  <r>
    <x v="15"/>
    <x v="62"/>
    <x v="0"/>
    <x v="1"/>
    <x v="13"/>
    <n v="6.06"/>
  </r>
  <r>
    <x v="15"/>
    <x v="62"/>
    <x v="1"/>
    <x v="1"/>
    <x v="13"/>
    <n v="6.06"/>
  </r>
  <r>
    <x v="15"/>
    <x v="62"/>
    <x v="2"/>
    <x v="1"/>
    <x v="13"/>
    <n v="6.06"/>
  </r>
  <r>
    <x v="15"/>
    <x v="62"/>
    <x v="3"/>
    <x v="1"/>
    <x v="13"/>
    <n v="6.06"/>
  </r>
  <r>
    <x v="15"/>
    <x v="62"/>
    <x v="4"/>
    <x v="1"/>
    <x v="13"/>
    <n v="6.06"/>
  </r>
  <r>
    <x v="15"/>
    <x v="62"/>
    <x v="5"/>
    <x v="1"/>
    <x v="13"/>
    <n v="6.06"/>
  </r>
  <r>
    <x v="15"/>
    <x v="62"/>
    <x v="6"/>
    <x v="1"/>
    <x v="13"/>
    <n v="6.06"/>
  </r>
  <r>
    <x v="15"/>
    <x v="103"/>
    <x v="7"/>
    <x v="1"/>
    <x v="13"/>
    <n v="6.06"/>
  </r>
  <r>
    <x v="15"/>
    <x v="104"/>
    <x v="8"/>
    <x v="1"/>
    <x v="13"/>
    <n v="6.06"/>
  </r>
  <r>
    <x v="15"/>
    <x v="105"/>
    <x v="9"/>
    <x v="1"/>
    <x v="13"/>
    <n v="6.06"/>
  </r>
  <r>
    <x v="16"/>
    <x v="62"/>
    <x v="0"/>
    <x v="1"/>
    <x v="14"/>
    <n v="4.8"/>
  </r>
  <r>
    <x v="16"/>
    <x v="62"/>
    <x v="1"/>
    <x v="1"/>
    <x v="14"/>
    <n v="4.8"/>
  </r>
  <r>
    <x v="16"/>
    <x v="62"/>
    <x v="2"/>
    <x v="1"/>
    <x v="14"/>
    <n v="4.8"/>
  </r>
  <r>
    <x v="16"/>
    <x v="62"/>
    <x v="3"/>
    <x v="1"/>
    <x v="14"/>
    <n v="4.8"/>
  </r>
  <r>
    <x v="16"/>
    <x v="62"/>
    <x v="4"/>
    <x v="1"/>
    <x v="14"/>
    <n v="4.8"/>
  </r>
  <r>
    <x v="16"/>
    <x v="62"/>
    <x v="5"/>
    <x v="1"/>
    <x v="14"/>
    <n v="4.8"/>
  </r>
  <r>
    <x v="16"/>
    <x v="62"/>
    <x v="6"/>
    <x v="1"/>
    <x v="14"/>
    <n v="4.8"/>
  </r>
  <r>
    <x v="16"/>
    <x v="106"/>
    <x v="7"/>
    <x v="1"/>
    <x v="14"/>
    <n v="4.8"/>
  </r>
  <r>
    <x v="16"/>
    <x v="107"/>
    <x v="8"/>
    <x v="1"/>
    <x v="14"/>
    <n v="4.8"/>
  </r>
  <r>
    <x v="16"/>
    <x v="108"/>
    <x v="9"/>
    <x v="1"/>
    <x v="14"/>
    <n v="4.8"/>
  </r>
  <r>
    <x v="17"/>
    <x v="0"/>
    <x v="0"/>
    <x v="1"/>
    <x v="15"/>
    <n v="642.79999999999995"/>
  </r>
  <r>
    <x v="17"/>
    <x v="0"/>
    <x v="1"/>
    <x v="1"/>
    <x v="15"/>
    <n v="642.79999999999995"/>
  </r>
  <r>
    <x v="17"/>
    <x v="0"/>
    <x v="2"/>
    <x v="1"/>
    <x v="15"/>
    <n v="642.79999999999995"/>
  </r>
  <r>
    <x v="17"/>
    <x v="0"/>
    <x v="3"/>
    <x v="1"/>
    <x v="15"/>
    <n v="642.79999999999995"/>
  </r>
  <r>
    <x v="17"/>
    <x v="0"/>
    <x v="4"/>
    <x v="1"/>
    <x v="15"/>
    <n v="642.79999999999995"/>
  </r>
  <r>
    <x v="17"/>
    <x v="109"/>
    <x v="5"/>
    <x v="1"/>
    <x v="15"/>
    <n v="642.79999999999995"/>
  </r>
  <r>
    <x v="17"/>
    <x v="110"/>
    <x v="6"/>
    <x v="1"/>
    <x v="15"/>
    <n v="642.79999999999995"/>
  </r>
  <r>
    <x v="17"/>
    <x v="0"/>
    <x v="7"/>
    <x v="1"/>
    <x v="15"/>
    <n v="642.79999999999995"/>
  </r>
  <r>
    <x v="17"/>
    <x v="111"/>
    <x v="8"/>
    <x v="1"/>
    <x v="15"/>
    <n v="642.79999999999995"/>
  </r>
  <r>
    <x v="17"/>
    <x v="112"/>
    <x v="9"/>
    <x v="1"/>
    <x v="15"/>
    <n v="642.79999999999995"/>
  </r>
  <r>
    <x v="0"/>
    <x v="62"/>
    <x v="0"/>
    <x v="1"/>
    <x v="0"/>
    <n v="168.8"/>
  </r>
  <r>
    <x v="0"/>
    <x v="62"/>
    <x v="1"/>
    <x v="1"/>
    <x v="0"/>
    <n v="168.8"/>
  </r>
  <r>
    <x v="0"/>
    <x v="62"/>
    <x v="2"/>
    <x v="1"/>
    <x v="0"/>
    <n v="168.8"/>
  </r>
  <r>
    <x v="0"/>
    <x v="62"/>
    <x v="3"/>
    <x v="1"/>
    <x v="0"/>
    <n v="168.8"/>
  </r>
  <r>
    <x v="0"/>
    <x v="62"/>
    <x v="4"/>
    <x v="1"/>
    <x v="0"/>
    <n v="168.8"/>
  </r>
  <r>
    <x v="0"/>
    <x v="62"/>
    <x v="5"/>
    <x v="1"/>
    <x v="0"/>
    <n v="168.8"/>
  </r>
  <r>
    <x v="0"/>
    <x v="62"/>
    <x v="6"/>
    <x v="1"/>
    <x v="0"/>
    <n v="168.8"/>
  </r>
  <r>
    <x v="0"/>
    <x v="62"/>
    <x v="7"/>
    <x v="1"/>
    <x v="0"/>
    <n v="168.8"/>
  </r>
  <r>
    <x v="0"/>
    <x v="113"/>
    <x v="8"/>
    <x v="1"/>
    <x v="0"/>
    <n v="168.8"/>
  </r>
  <r>
    <x v="0"/>
    <x v="114"/>
    <x v="9"/>
    <x v="1"/>
    <x v="0"/>
    <n v="168.8"/>
  </r>
  <r>
    <x v="1"/>
    <x v="62"/>
    <x v="0"/>
    <x v="1"/>
    <x v="1"/>
    <n v="544.95299999999997"/>
  </r>
  <r>
    <x v="1"/>
    <x v="62"/>
    <x v="1"/>
    <x v="1"/>
    <x v="1"/>
    <n v="544.95299999999997"/>
  </r>
  <r>
    <x v="1"/>
    <x v="62"/>
    <x v="2"/>
    <x v="1"/>
    <x v="1"/>
    <n v="544.95299999999997"/>
  </r>
  <r>
    <x v="1"/>
    <x v="62"/>
    <x v="3"/>
    <x v="1"/>
    <x v="1"/>
    <n v="544.95299999999997"/>
  </r>
  <r>
    <x v="1"/>
    <x v="62"/>
    <x v="4"/>
    <x v="1"/>
    <x v="1"/>
    <n v="544.95299999999997"/>
  </r>
  <r>
    <x v="1"/>
    <x v="62"/>
    <x v="5"/>
    <x v="1"/>
    <x v="1"/>
    <n v="544.95299999999997"/>
  </r>
  <r>
    <x v="1"/>
    <x v="62"/>
    <x v="6"/>
    <x v="1"/>
    <x v="1"/>
    <n v="544.95299999999997"/>
  </r>
  <r>
    <x v="1"/>
    <x v="62"/>
    <x v="7"/>
    <x v="1"/>
    <x v="1"/>
    <n v="544.95299999999997"/>
  </r>
  <r>
    <x v="1"/>
    <x v="115"/>
    <x v="8"/>
    <x v="1"/>
    <x v="1"/>
    <n v="544.95299999999997"/>
  </r>
  <r>
    <x v="1"/>
    <x v="116"/>
    <x v="9"/>
    <x v="1"/>
    <x v="1"/>
    <n v="544.95299999999997"/>
  </r>
  <r>
    <x v="2"/>
    <x v="62"/>
    <x v="0"/>
    <x v="1"/>
    <x v="2"/>
    <n v="170.1"/>
  </r>
  <r>
    <x v="2"/>
    <x v="62"/>
    <x v="1"/>
    <x v="1"/>
    <x v="2"/>
    <n v="170.1"/>
  </r>
  <r>
    <x v="2"/>
    <x v="62"/>
    <x v="2"/>
    <x v="1"/>
    <x v="2"/>
    <n v="170.1"/>
  </r>
  <r>
    <x v="2"/>
    <x v="62"/>
    <x v="3"/>
    <x v="1"/>
    <x v="2"/>
    <n v="170.1"/>
  </r>
  <r>
    <x v="2"/>
    <x v="62"/>
    <x v="4"/>
    <x v="1"/>
    <x v="2"/>
    <n v="170.1"/>
  </r>
  <r>
    <x v="2"/>
    <x v="62"/>
    <x v="5"/>
    <x v="1"/>
    <x v="2"/>
    <n v="170.1"/>
  </r>
  <r>
    <x v="2"/>
    <x v="62"/>
    <x v="6"/>
    <x v="1"/>
    <x v="2"/>
    <n v="170.1"/>
  </r>
  <r>
    <x v="2"/>
    <x v="62"/>
    <x v="7"/>
    <x v="1"/>
    <x v="2"/>
    <n v="170.1"/>
  </r>
  <r>
    <x v="2"/>
    <x v="62"/>
    <x v="8"/>
    <x v="1"/>
    <x v="2"/>
    <n v="170.1"/>
  </r>
  <r>
    <x v="2"/>
    <x v="117"/>
    <x v="9"/>
    <x v="1"/>
    <x v="2"/>
    <n v="170.1"/>
  </r>
  <r>
    <x v="3"/>
    <x v="118"/>
    <x v="0"/>
    <x v="1"/>
    <x v="3"/>
    <n v="165.9"/>
  </r>
  <r>
    <x v="3"/>
    <x v="119"/>
    <x v="1"/>
    <x v="1"/>
    <x v="3"/>
    <n v="165.9"/>
  </r>
  <r>
    <x v="3"/>
    <x v="120"/>
    <x v="2"/>
    <x v="1"/>
    <x v="3"/>
    <n v="165.9"/>
  </r>
  <r>
    <x v="3"/>
    <x v="121"/>
    <x v="3"/>
    <x v="1"/>
    <x v="3"/>
    <n v="165.9"/>
  </r>
  <r>
    <x v="3"/>
    <x v="122"/>
    <x v="4"/>
    <x v="1"/>
    <x v="3"/>
    <n v="165.9"/>
  </r>
  <r>
    <x v="3"/>
    <x v="123"/>
    <x v="5"/>
    <x v="1"/>
    <x v="3"/>
    <n v="165.9"/>
  </r>
  <r>
    <x v="3"/>
    <x v="124"/>
    <x v="6"/>
    <x v="1"/>
    <x v="3"/>
    <n v="165.9"/>
  </r>
  <r>
    <x v="3"/>
    <x v="125"/>
    <x v="7"/>
    <x v="1"/>
    <x v="3"/>
    <n v="165.9"/>
  </r>
  <r>
    <x v="3"/>
    <x v="126"/>
    <x v="8"/>
    <x v="1"/>
    <x v="3"/>
    <n v="165.9"/>
  </r>
  <r>
    <x v="3"/>
    <x v="127"/>
    <x v="9"/>
    <x v="1"/>
    <x v="3"/>
    <n v="165.9"/>
  </r>
  <r>
    <x v="4"/>
    <x v="62"/>
    <x v="0"/>
    <x v="1"/>
    <x v="3"/>
    <n v="277.33999999999997"/>
  </r>
  <r>
    <x v="4"/>
    <x v="128"/>
    <x v="1"/>
    <x v="1"/>
    <x v="3"/>
    <n v="277.33999999999997"/>
  </r>
  <r>
    <x v="4"/>
    <x v="129"/>
    <x v="2"/>
    <x v="1"/>
    <x v="3"/>
    <n v="277.33999999999997"/>
  </r>
  <r>
    <x v="4"/>
    <x v="130"/>
    <x v="3"/>
    <x v="1"/>
    <x v="3"/>
    <n v="277.33999999999997"/>
  </r>
  <r>
    <x v="4"/>
    <x v="131"/>
    <x v="4"/>
    <x v="1"/>
    <x v="3"/>
    <n v="277.33999999999997"/>
  </r>
  <r>
    <x v="4"/>
    <x v="132"/>
    <x v="5"/>
    <x v="1"/>
    <x v="3"/>
    <n v="277.33999999999997"/>
  </r>
  <r>
    <x v="4"/>
    <x v="133"/>
    <x v="6"/>
    <x v="1"/>
    <x v="3"/>
    <n v="277.33999999999997"/>
  </r>
  <r>
    <x v="4"/>
    <x v="134"/>
    <x v="7"/>
    <x v="1"/>
    <x v="3"/>
    <n v="277.33999999999997"/>
  </r>
  <r>
    <x v="4"/>
    <x v="135"/>
    <x v="8"/>
    <x v="1"/>
    <x v="3"/>
    <n v="277.33999999999997"/>
  </r>
  <r>
    <x v="4"/>
    <x v="136"/>
    <x v="9"/>
    <x v="1"/>
    <x v="3"/>
    <n v="277.33999999999997"/>
  </r>
  <r>
    <x v="5"/>
    <x v="137"/>
    <x v="0"/>
    <x v="1"/>
    <x v="4"/>
    <n v="181.75"/>
  </r>
  <r>
    <x v="5"/>
    <x v="138"/>
    <x v="1"/>
    <x v="1"/>
    <x v="4"/>
    <n v="181.75"/>
  </r>
  <r>
    <x v="5"/>
    <x v="139"/>
    <x v="2"/>
    <x v="1"/>
    <x v="4"/>
    <n v="181.75"/>
  </r>
  <r>
    <x v="5"/>
    <x v="140"/>
    <x v="3"/>
    <x v="1"/>
    <x v="4"/>
    <n v="181.75"/>
  </r>
  <r>
    <x v="5"/>
    <x v="141"/>
    <x v="4"/>
    <x v="1"/>
    <x v="4"/>
    <n v="181.75"/>
  </r>
  <r>
    <x v="5"/>
    <x v="142"/>
    <x v="5"/>
    <x v="1"/>
    <x v="4"/>
    <n v="181.75"/>
  </r>
  <r>
    <x v="5"/>
    <x v="143"/>
    <x v="6"/>
    <x v="1"/>
    <x v="4"/>
    <n v="181.75"/>
  </r>
  <r>
    <x v="5"/>
    <x v="144"/>
    <x v="7"/>
    <x v="1"/>
    <x v="4"/>
    <n v="181.75"/>
  </r>
  <r>
    <x v="5"/>
    <x v="145"/>
    <x v="8"/>
    <x v="1"/>
    <x v="4"/>
    <n v="181.75"/>
  </r>
  <r>
    <x v="5"/>
    <x v="146"/>
    <x v="9"/>
    <x v="1"/>
    <x v="4"/>
    <n v="181.75"/>
  </r>
  <r>
    <x v="6"/>
    <x v="147"/>
    <x v="0"/>
    <x v="1"/>
    <x v="5"/>
    <n v="1001.729"/>
  </r>
  <r>
    <x v="6"/>
    <x v="148"/>
    <x v="1"/>
    <x v="1"/>
    <x v="5"/>
    <n v="1001.729"/>
  </r>
  <r>
    <x v="6"/>
    <x v="149"/>
    <x v="2"/>
    <x v="1"/>
    <x v="5"/>
    <n v="1001.729"/>
  </r>
  <r>
    <x v="6"/>
    <x v="150"/>
    <x v="3"/>
    <x v="1"/>
    <x v="5"/>
    <n v="1001.729"/>
  </r>
  <r>
    <x v="6"/>
    <x v="151"/>
    <x v="4"/>
    <x v="1"/>
    <x v="5"/>
    <n v="1001.729"/>
  </r>
  <r>
    <x v="6"/>
    <x v="152"/>
    <x v="5"/>
    <x v="1"/>
    <x v="5"/>
    <n v="1001.729"/>
  </r>
  <r>
    <x v="6"/>
    <x v="153"/>
    <x v="6"/>
    <x v="1"/>
    <x v="5"/>
    <n v="1001.729"/>
  </r>
  <r>
    <x v="6"/>
    <x v="154"/>
    <x v="7"/>
    <x v="1"/>
    <x v="5"/>
    <n v="1001.729"/>
  </r>
  <r>
    <x v="6"/>
    <x v="155"/>
    <x v="8"/>
    <x v="1"/>
    <x v="5"/>
    <n v="1001.729"/>
  </r>
  <r>
    <x v="6"/>
    <x v="156"/>
    <x v="9"/>
    <x v="1"/>
    <x v="5"/>
    <n v="1001.729"/>
  </r>
  <r>
    <x v="7"/>
    <x v="0"/>
    <x v="0"/>
    <x v="2"/>
    <x v="6"/>
    <n v="780.6"/>
  </r>
  <r>
    <x v="7"/>
    <x v="0"/>
    <x v="1"/>
    <x v="2"/>
    <x v="6"/>
    <n v="780.6"/>
  </r>
  <r>
    <x v="7"/>
    <x v="0"/>
    <x v="2"/>
    <x v="2"/>
    <x v="6"/>
    <n v="780.6"/>
  </r>
  <r>
    <x v="7"/>
    <x v="0"/>
    <x v="3"/>
    <x v="2"/>
    <x v="6"/>
    <n v="780.6"/>
  </r>
  <r>
    <x v="7"/>
    <x v="0"/>
    <x v="4"/>
    <x v="2"/>
    <x v="6"/>
    <n v="780.6"/>
  </r>
  <r>
    <x v="7"/>
    <x v="0"/>
    <x v="5"/>
    <x v="2"/>
    <x v="6"/>
    <n v="780.6"/>
  </r>
  <r>
    <x v="7"/>
    <x v="0"/>
    <x v="6"/>
    <x v="2"/>
    <x v="6"/>
    <n v="780.6"/>
  </r>
  <r>
    <x v="7"/>
    <x v="0"/>
    <x v="7"/>
    <x v="2"/>
    <x v="6"/>
    <n v="780.6"/>
  </r>
  <r>
    <x v="7"/>
    <x v="62"/>
    <x v="8"/>
    <x v="2"/>
    <x v="6"/>
    <n v="780.6"/>
  </r>
  <r>
    <x v="7"/>
    <x v="0"/>
    <x v="9"/>
    <x v="2"/>
    <x v="6"/>
    <n v="780.6"/>
  </r>
  <r>
    <x v="8"/>
    <x v="157"/>
    <x v="0"/>
    <x v="2"/>
    <x v="7"/>
    <n v="28.672000000000001"/>
  </r>
  <r>
    <x v="8"/>
    <x v="158"/>
    <x v="1"/>
    <x v="2"/>
    <x v="7"/>
    <n v="28.672000000000001"/>
  </r>
  <r>
    <x v="8"/>
    <x v="159"/>
    <x v="2"/>
    <x v="2"/>
    <x v="7"/>
    <n v="28.672000000000001"/>
  </r>
  <r>
    <x v="8"/>
    <x v="160"/>
    <x v="3"/>
    <x v="2"/>
    <x v="7"/>
    <n v="28.672000000000001"/>
  </r>
  <r>
    <x v="8"/>
    <x v="161"/>
    <x v="4"/>
    <x v="2"/>
    <x v="7"/>
    <n v="28.672000000000001"/>
  </r>
  <r>
    <x v="8"/>
    <x v="162"/>
    <x v="5"/>
    <x v="2"/>
    <x v="7"/>
    <n v="28.672000000000001"/>
  </r>
  <r>
    <x v="8"/>
    <x v="163"/>
    <x v="6"/>
    <x v="2"/>
    <x v="7"/>
    <n v="28.672000000000001"/>
  </r>
  <r>
    <x v="8"/>
    <x v="164"/>
    <x v="7"/>
    <x v="2"/>
    <x v="7"/>
    <n v="28.672000000000001"/>
  </r>
  <r>
    <x v="8"/>
    <x v="62"/>
    <x v="8"/>
    <x v="2"/>
    <x v="7"/>
    <n v="28.672000000000001"/>
  </r>
  <r>
    <x v="8"/>
    <x v="0"/>
    <x v="9"/>
    <x v="2"/>
    <x v="7"/>
    <n v="28.672000000000001"/>
  </r>
  <r>
    <x v="9"/>
    <x v="62"/>
    <x v="0"/>
    <x v="2"/>
    <x v="8"/>
    <n v="11.397"/>
  </r>
  <r>
    <x v="9"/>
    <x v="62"/>
    <x v="1"/>
    <x v="2"/>
    <x v="8"/>
    <n v="11.397"/>
  </r>
  <r>
    <x v="9"/>
    <x v="62"/>
    <x v="2"/>
    <x v="2"/>
    <x v="8"/>
    <n v="11.397"/>
  </r>
  <r>
    <x v="9"/>
    <x v="62"/>
    <x v="3"/>
    <x v="2"/>
    <x v="8"/>
    <n v="11.397"/>
  </r>
  <r>
    <x v="9"/>
    <x v="62"/>
    <x v="4"/>
    <x v="2"/>
    <x v="8"/>
    <n v="11.397"/>
  </r>
  <r>
    <x v="9"/>
    <x v="62"/>
    <x v="5"/>
    <x v="2"/>
    <x v="8"/>
    <n v="11.397"/>
  </r>
  <r>
    <x v="9"/>
    <x v="62"/>
    <x v="6"/>
    <x v="2"/>
    <x v="8"/>
    <n v="11.397"/>
  </r>
  <r>
    <x v="9"/>
    <x v="62"/>
    <x v="7"/>
    <x v="2"/>
    <x v="8"/>
    <n v="11.397"/>
  </r>
  <r>
    <x v="9"/>
    <x v="62"/>
    <x v="8"/>
    <x v="2"/>
    <x v="8"/>
    <n v="11.397"/>
  </r>
  <r>
    <x v="9"/>
    <x v="0"/>
    <x v="9"/>
    <x v="2"/>
    <x v="8"/>
    <n v="11.397"/>
  </r>
  <r>
    <x v="10"/>
    <x v="62"/>
    <x v="0"/>
    <x v="2"/>
    <x v="9"/>
    <n v="2.681"/>
  </r>
  <r>
    <x v="10"/>
    <x v="62"/>
    <x v="1"/>
    <x v="2"/>
    <x v="9"/>
    <n v="2.681"/>
  </r>
  <r>
    <x v="10"/>
    <x v="62"/>
    <x v="2"/>
    <x v="2"/>
    <x v="9"/>
    <n v="2.681"/>
  </r>
  <r>
    <x v="10"/>
    <x v="62"/>
    <x v="3"/>
    <x v="2"/>
    <x v="9"/>
    <n v="2.681"/>
  </r>
  <r>
    <x v="10"/>
    <x v="62"/>
    <x v="4"/>
    <x v="2"/>
    <x v="9"/>
    <n v="2.681"/>
  </r>
  <r>
    <x v="10"/>
    <x v="62"/>
    <x v="5"/>
    <x v="2"/>
    <x v="9"/>
    <n v="2.681"/>
  </r>
  <r>
    <x v="10"/>
    <x v="62"/>
    <x v="6"/>
    <x v="2"/>
    <x v="9"/>
    <n v="2.681"/>
  </r>
  <r>
    <x v="10"/>
    <x v="62"/>
    <x v="7"/>
    <x v="2"/>
    <x v="9"/>
    <n v="2.681"/>
  </r>
  <r>
    <x v="10"/>
    <x v="62"/>
    <x v="8"/>
    <x v="2"/>
    <x v="9"/>
    <n v="2.681"/>
  </r>
  <r>
    <x v="10"/>
    <x v="0"/>
    <x v="9"/>
    <x v="2"/>
    <x v="9"/>
    <n v="2.681"/>
  </r>
  <r>
    <x v="11"/>
    <x v="62"/>
    <x v="0"/>
    <x v="2"/>
    <x v="10"/>
    <n v="6.8"/>
  </r>
  <r>
    <x v="11"/>
    <x v="62"/>
    <x v="1"/>
    <x v="2"/>
    <x v="10"/>
    <n v="6.8"/>
  </r>
  <r>
    <x v="11"/>
    <x v="62"/>
    <x v="2"/>
    <x v="2"/>
    <x v="10"/>
    <n v="6.8"/>
  </r>
  <r>
    <x v="11"/>
    <x v="62"/>
    <x v="3"/>
    <x v="2"/>
    <x v="10"/>
    <n v="6.8"/>
  </r>
  <r>
    <x v="11"/>
    <x v="62"/>
    <x v="4"/>
    <x v="2"/>
    <x v="10"/>
    <n v="6.8"/>
  </r>
  <r>
    <x v="11"/>
    <x v="62"/>
    <x v="5"/>
    <x v="2"/>
    <x v="10"/>
    <n v="6.8"/>
  </r>
  <r>
    <x v="11"/>
    <x v="62"/>
    <x v="6"/>
    <x v="2"/>
    <x v="10"/>
    <n v="6.8"/>
  </r>
  <r>
    <x v="11"/>
    <x v="165"/>
    <x v="7"/>
    <x v="2"/>
    <x v="10"/>
    <n v="6.8"/>
  </r>
  <r>
    <x v="11"/>
    <x v="166"/>
    <x v="8"/>
    <x v="2"/>
    <x v="10"/>
    <n v="6.8"/>
  </r>
  <r>
    <x v="11"/>
    <x v="167"/>
    <x v="9"/>
    <x v="2"/>
    <x v="10"/>
    <n v="6.8"/>
  </r>
  <r>
    <x v="12"/>
    <x v="168"/>
    <x v="0"/>
    <x v="2"/>
    <x v="11"/>
    <n v="43.01"/>
  </r>
  <r>
    <x v="12"/>
    <x v="169"/>
    <x v="1"/>
    <x v="2"/>
    <x v="11"/>
    <n v="43.01"/>
  </r>
  <r>
    <x v="12"/>
    <x v="170"/>
    <x v="2"/>
    <x v="2"/>
    <x v="11"/>
    <n v="43.01"/>
  </r>
  <r>
    <x v="12"/>
    <x v="171"/>
    <x v="3"/>
    <x v="2"/>
    <x v="11"/>
    <n v="43.01"/>
  </r>
  <r>
    <x v="12"/>
    <x v="172"/>
    <x v="4"/>
    <x v="2"/>
    <x v="11"/>
    <n v="43.01"/>
  </r>
  <r>
    <x v="12"/>
    <x v="173"/>
    <x v="5"/>
    <x v="2"/>
    <x v="11"/>
    <n v="43.01"/>
  </r>
  <r>
    <x v="12"/>
    <x v="174"/>
    <x v="6"/>
    <x v="2"/>
    <x v="11"/>
    <n v="43.01"/>
  </r>
  <r>
    <x v="12"/>
    <x v="175"/>
    <x v="7"/>
    <x v="2"/>
    <x v="11"/>
    <n v="43.01"/>
  </r>
  <r>
    <x v="12"/>
    <x v="176"/>
    <x v="8"/>
    <x v="2"/>
    <x v="11"/>
    <n v="43.01"/>
  </r>
  <r>
    <x v="12"/>
    <x v="177"/>
    <x v="9"/>
    <x v="2"/>
    <x v="11"/>
    <n v="43.01"/>
  </r>
  <r>
    <x v="13"/>
    <x v="178"/>
    <x v="0"/>
    <x v="2"/>
    <x v="3"/>
    <n v="28.64"/>
  </r>
  <r>
    <x v="13"/>
    <x v="179"/>
    <x v="1"/>
    <x v="2"/>
    <x v="3"/>
    <n v="28.64"/>
  </r>
  <r>
    <x v="13"/>
    <x v="180"/>
    <x v="2"/>
    <x v="2"/>
    <x v="3"/>
    <n v="28.64"/>
  </r>
  <r>
    <x v="13"/>
    <x v="181"/>
    <x v="3"/>
    <x v="2"/>
    <x v="3"/>
    <n v="28.64"/>
  </r>
  <r>
    <x v="13"/>
    <x v="182"/>
    <x v="4"/>
    <x v="2"/>
    <x v="3"/>
    <n v="28.64"/>
  </r>
  <r>
    <x v="13"/>
    <x v="183"/>
    <x v="5"/>
    <x v="2"/>
    <x v="3"/>
    <n v="28.64"/>
  </r>
  <r>
    <x v="13"/>
    <x v="0"/>
    <x v="6"/>
    <x v="2"/>
    <x v="3"/>
    <n v="28.64"/>
  </r>
  <r>
    <x v="13"/>
    <x v="184"/>
    <x v="7"/>
    <x v="2"/>
    <x v="3"/>
    <n v="28.64"/>
  </r>
  <r>
    <x v="13"/>
    <x v="185"/>
    <x v="8"/>
    <x v="2"/>
    <x v="3"/>
    <n v="28.64"/>
  </r>
  <r>
    <x v="13"/>
    <x v="186"/>
    <x v="9"/>
    <x v="2"/>
    <x v="3"/>
    <n v="28.64"/>
  </r>
  <r>
    <x v="14"/>
    <x v="62"/>
    <x v="0"/>
    <x v="2"/>
    <x v="12"/>
    <n v="103.68"/>
  </r>
  <r>
    <x v="14"/>
    <x v="62"/>
    <x v="1"/>
    <x v="2"/>
    <x v="12"/>
    <n v="103.68"/>
  </r>
  <r>
    <x v="14"/>
    <x v="62"/>
    <x v="2"/>
    <x v="2"/>
    <x v="12"/>
    <n v="103.68"/>
  </r>
  <r>
    <x v="14"/>
    <x v="62"/>
    <x v="3"/>
    <x v="2"/>
    <x v="12"/>
    <n v="103.68"/>
  </r>
  <r>
    <x v="14"/>
    <x v="62"/>
    <x v="4"/>
    <x v="2"/>
    <x v="12"/>
    <n v="103.68"/>
  </r>
  <r>
    <x v="14"/>
    <x v="62"/>
    <x v="5"/>
    <x v="2"/>
    <x v="12"/>
    <n v="103.68"/>
  </r>
  <r>
    <x v="14"/>
    <x v="62"/>
    <x v="6"/>
    <x v="2"/>
    <x v="12"/>
    <n v="103.68"/>
  </r>
  <r>
    <x v="14"/>
    <x v="187"/>
    <x v="7"/>
    <x v="2"/>
    <x v="12"/>
    <n v="103.68"/>
  </r>
  <r>
    <x v="14"/>
    <x v="188"/>
    <x v="8"/>
    <x v="2"/>
    <x v="12"/>
    <n v="103.68"/>
  </r>
  <r>
    <x v="14"/>
    <x v="189"/>
    <x v="9"/>
    <x v="2"/>
    <x v="12"/>
    <n v="103.68"/>
  </r>
  <r>
    <x v="15"/>
    <x v="62"/>
    <x v="0"/>
    <x v="2"/>
    <x v="13"/>
    <n v="6.06"/>
  </r>
  <r>
    <x v="15"/>
    <x v="62"/>
    <x v="1"/>
    <x v="2"/>
    <x v="13"/>
    <n v="6.06"/>
  </r>
  <r>
    <x v="15"/>
    <x v="62"/>
    <x v="2"/>
    <x v="2"/>
    <x v="13"/>
    <n v="6.06"/>
  </r>
  <r>
    <x v="15"/>
    <x v="62"/>
    <x v="3"/>
    <x v="2"/>
    <x v="13"/>
    <n v="6.06"/>
  </r>
  <r>
    <x v="15"/>
    <x v="62"/>
    <x v="4"/>
    <x v="2"/>
    <x v="13"/>
    <n v="6.06"/>
  </r>
  <r>
    <x v="15"/>
    <x v="62"/>
    <x v="5"/>
    <x v="2"/>
    <x v="13"/>
    <n v="6.06"/>
  </r>
  <r>
    <x v="15"/>
    <x v="62"/>
    <x v="6"/>
    <x v="2"/>
    <x v="13"/>
    <n v="6.06"/>
  </r>
  <r>
    <x v="15"/>
    <x v="0"/>
    <x v="7"/>
    <x v="2"/>
    <x v="13"/>
    <n v="6.06"/>
  </r>
  <r>
    <x v="15"/>
    <x v="62"/>
    <x v="8"/>
    <x v="2"/>
    <x v="13"/>
    <n v="6.06"/>
  </r>
  <r>
    <x v="15"/>
    <x v="0"/>
    <x v="9"/>
    <x v="2"/>
    <x v="13"/>
    <n v="6.06"/>
  </r>
  <r>
    <x v="16"/>
    <x v="62"/>
    <x v="0"/>
    <x v="2"/>
    <x v="14"/>
    <n v="4.8"/>
  </r>
  <r>
    <x v="16"/>
    <x v="62"/>
    <x v="1"/>
    <x v="2"/>
    <x v="14"/>
    <n v="4.8"/>
  </r>
  <r>
    <x v="16"/>
    <x v="62"/>
    <x v="2"/>
    <x v="2"/>
    <x v="14"/>
    <n v="4.8"/>
  </r>
  <r>
    <x v="16"/>
    <x v="62"/>
    <x v="3"/>
    <x v="2"/>
    <x v="14"/>
    <n v="4.8"/>
  </r>
  <r>
    <x v="16"/>
    <x v="62"/>
    <x v="4"/>
    <x v="2"/>
    <x v="14"/>
    <n v="4.8"/>
  </r>
  <r>
    <x v="16"/>
    <x v="62"/>
    <x v="5"/>
    <x v="2"/>
    <x v="14"/>
    <n v="4.8"/>
  </r>
  <r>
    <x v="16"/>
    <x v="62"/>
    <x v="6"/>
    <x v="2"/>
    <x v="14"/>
    <n v="4.8"/>
  </r>
  <r>
    <x v="16"/>
    <x v="0"/>
    <x v="7"/>
    <x v="2"/>
    <x v="14"/>
    <n v="4.8"/>
  </r>
  <r>
    <x v="16"/>
    <x v="62"/>
    <x v="8"/>
    <x v="2"/>
    <x v="14"/>
    <n v="4.8"/>
  </r>
  <r>
    <x v="16"/>
    <x v="0"/>
    <x v="9"/>
    <x v="2"/>
    <x v="14"/>
    <n v="4.8"/>
  </r>
  <r>
    <x v="17"/>
    <x v="0"/>
    <x v="0"/>
    <x v="2"/>
    <x v="15"/>
    <n v="642.79999999999995"/>
  </r>
  <r>
    <x v="17"/>
    <x v="0"/>
    <x v="1"/>
    <x v="2"/>
    <x v="15"/>
    <n v="642.79999999999995"/>
  </r>
  <r>
    <x v="17"/>
    <x v="0"/>
    <x v="2"/>
    <x v="2"/>
    <x v="15"/>
    <n v="642.79999999999995"/>
  </r>
  <r>
    <x v="17"/>
    <x v="0"/>
    <x v="3"/>
    <x v="2"/>
    <x v="15"/>
    <n v="642.79999999999995"/>
  </r>
  <r>
    <x v="17"/>
    <x v="0"/>
    <x v="4"/>
    <x v="2"/>
    <x v="15"/>
    <n v="642.79999999999995"/>
  </r>
  <r>
    <x v="17"/>
    <x v="0"/>
    <x v="5"/>
    <x v="2"/>
    <x v="15"/>
    <n v="642.79999999999995"/>
  </r>
  <r>
    <x v="17"/>
    <x v="0"/>
    <x v="6"/>
    <x v="2"/>
    <x v="15"/>
    <n v="642.79999999999995"/>
  </r>
  <r>
    <x v="17"/>
    <x v="0"/>
    <x v="7"/>
    <x v="2"/>
    <x v="15"/>
    <n v="642.79999999999995"/>
  </r>
  <r>
    <x v="17"/>
    <x v="62"/>
    <x v="8"/>
    <x v="2"/>
    <x v="15"/>
    <n v="642.79999999999995"/>
  </r>
  <r>
    <x v="17"/>
    <x v="0"/>
    <x v="9"/>
    <x v="2"/>
    <x v="15"/>
    <n v="642.79999999999995"/>
  </r>
  <r>
    <x v="0"/>
    <x v="62"/>
    <x v="0"/>
    <x v="2"/>
    <x v="0"/>
    <n v="168.8"/>
  </r>
  <r>
    <x v="0"/>
    <x v="62"/>
    <x v="1"/>
    <x v="2"/>
    <x v="0"/>
    <n v="168.8"/>
  </r>
  <r>
    <x v="0"/>
    <x v="62"/>
    <x v="2"/>
    <x v="2"/>
    <x v="0"/>
    <n v="168.8"/>
  </r>
  <r>
    <x v="0"/>
    <x v="62"/>
    <x v="3"/>
    <x v="2"/>
    <x v="0"/>
    <n v="168.8"/>
  </r>
  <r>
    <x v="0"/>
    <x v="62"/>
    <x v="4"/>
    <x v="2"/>
    <x v="0"/>
    <n v="168.8"/>
  </r>
  <r>
    <x v="0"/>
    <x v="62"/>
    <x v="5"/>
    <x v="2"/>
    <x v="0"/>
    <n v="168.8"/>
  </r>
  <r>
    <x v="0"/>
    <x v="62"/>
    <x v="6"/>
    <x v="2"/>
    <x v="0"/>
    <n v="168.8"/>
  </r>
  <r>
    <x v="0"/>
    <x v="62"/>
    <x v="7"/>
    <x v="2"/>
    <x v="0"/>
    <n v="168.8"/>
  </r>
  <r>
    <x v="0"/>
    <x v="62"/>
    <x v="8"/>
    <x v="2"/>
    <x v="0"/>
    <n v="168.8"/>
  </r>
  <r>
    <x v="0"/>
    <x v="0"/>
    <x v="9"/>
    <x v="2"/>
    <x v="0"/>
    <n v="168.8"/>
  </r>
  <r>
    <x v="1"/>
    <x v="62"/>
    <x v="0"/>
    <x v="2"/>
    <x v="1"/>
    <n v="544.95299999999997"/>
  </r>
  <r>
    <x v="1"/>
    <x v="62"/>
    <x v="1"/>
    <x v="2"/>
    <x v="1"/>
    <n v="544.95299999999997"/>
  </r>
  <r>
    <x v="1"/>
    <x v="62"/>
    <x v="2"/>
    <x v="2"/>
    <x v="1"/>
    <n v="544.95299999999997"/>
  </r>
  <r>
    <x v="1"/>
    <x v="62"/>
    <x v="3"/>
    <x v="2"/>
    <x v="1"/>
    <n v="544.95299999999997"/>
  </r>
  <r>
    <x v="1"/>
    <x v="62"/>
    <x v="4"/>
    <x v="2"/>
    <x v="1"/>
    <n v="544.95299999999997"/>
  </r>
  <r>
    <x v="1"/>
    <x v="62"/>
    <x v="5"/>
    <x v="2"/>
    <x v="1"/>
    <n v="544.95299999999997"/>
  </r>
  <r>
    <x v="1"/>
    <x v="62"/>
    <x v="6"/>
    <x v="2"/>
    <x v="1"/>
    <n v="544.95299999999997"/>
  </r>
  <r>
    <x v="1"/>
    <x v="62"/>
    <x v="7"/>
    <x v="2"/>
    <x v="1"/>
    <n v="544.95299999999997"/>
  </r>
  <r>
    <x v="1"/>
    <x v="62"/>
    <x v="8"/>
    <x v="2"/>
    <x v="1"/>
    <n v="544.95299999999997"/>
  </r>
  <r>
    <x v="1"/>
    <x v="190"/>
    <x v="9"/>
    <x v="2"/>
    <x v="1"/>
    <n v="544.95299999999997"/>
  </r>
  <r>
    <x v="2"/>
    <x v="62"/>
    <x v="0"/>
    <x v="2"/>
    <x v="2"/>
    <n v="170.1"/>
  </r>
  <r>
    <x v="2"/>
    <x v="62"/>
    <x v="1"/>
    <x v="2"/>
    <x v="2"/>
    <n v="170.1"/>
  </r>
  <r>
    <x v="2"/>
    <x v="62"/>
    <x v="2"/>
    <x v="2"/>
    <x v="2"/>
    <n v="170.1"/>
  </r>
  <r>
    <x v="2"/>
    <x v="62"/>
    <x v="3"/>
    <x v="2"/>
    <x v="2"/>
    <n v="170.1"/>
  </r>
  <r>
    <x v="2"/>
    <x v="62"/>
    <x v="4"/>
    <x v="2"/>
    <x v="2"/>
    <n v="170.1"/>
  </r>
  <r>
    <x v="2"/>
    <x v="62"/>
    <x v="5"/>
    <x v="2"/>
    <x v="2"/>
    <n v="170.1"/>
  </r>
  <r>
    <x v="2"/>
    <x v="62"/>
    <x v="6"/>
    <x v="2"/>
    <x v="2"/>
    <n v="170.1"/>
  </r>
  <r>
    <x v="2"/>
    <x v="62"/>
    <x v="7"/>
    <x v="2"/>
    <x v="2"/>
    <n v="170.1"/>
  </r>
  <r>
    <x v="2"/>
    <x v="62"/>
    <x v="8"/>
    <x v="2"/>
    <x v="2"/>
    <n v="170.1"/>
  </r>
  <r>
    <x v="2"/>
    <x v="0"/>
    <x v="9"/>
    <x v="2"/>
    <x v="2"/>
    <n v="170.1"/>
  </r>
  <r>
    <x v="3"/>
    <x v="62"/>
    <x v="0"/>
    <x v="2"/>
    <x v="3"/>
    <n v="165.9"/>
  </r>
  <r>
    <x v="3"/>
    <x v="62"/>
    <x v="1"/>
    <x v="2"/>
    <x v="3"/>
    <n v="165.9"/>
  </r>
  <r>
    <x v="3"/>
    <x v="191"/>
    <x v="2"/>
    <x v="2"/>
    <x v="3"/>
    <n v="165.9"/>
  </r>
  <r>
    <x v="3"/>
    <x v="62"/>
    <x v="3"/>
    <x v="2"/>
    <x v="3"/>
    <n v="165.9"/>
  </r>
  <r>
    <x v="3"/>
    <x v="62"/>
    <x v="4"/>
    <x v="2"/>
    <x v="3"/>
    <n v="165.9"/>
  </r>
  <r>
    <x v="3"/>
    <x v="62"/>
    <x v="5"/>
    <x v="2"/>
    <x v="3"/>
    <n v="165.9"/>
  </r>
  <r>
    <x v="3"/>
    <x v="192"/>
    <x v="6"/>
    <x v="2"/>
    <x v="3"/>
    <n v="165.9"/>
  </r>
  <r>
    <x v="3"/>
    <x v="0"/>
    <x v="7"/>
    <x v="2"/>
    <x v="3"/>
    <n v="165.9"/>
  </r>
  <r>
    <x v="3"/>
    <x v="62"/>
    <x v="8"/>
    <x v="2"/>
    <x v="3"/>
    <n v="165.9"/>
  </r>
  <r>
    <x v="3"/>
    <x v="0"/>
    <x v="9"/>
    <x v="2"/>
    <x v="3"/>
    <n v="165.9"/>
  </r>
  <r>
    <x v="4"/>
    <x v="62"/>
    <x v="0"/>
    <x v="2"/>
    <x v="3"/>
    <n v="277.33999999999997"/>
  </r>
  <r>
    <x v="4"/>
    <x v="193"/>
    <x v="1"/>
    <x v="2"/>
    <x v="3"/>
    <n v="277.33999999999997"/>
  </r>
  <r>
    <x v="4"/>
    <x v="194"/>
    <x v="2"/>
    <x v="2"/>
    <x v="3"/>
    <n v="277.33999999999997"/>
  </r>
  <r>
    <x v="4"/>
    <x v="195"/>
    <x v="3"/>
    <x v="2"/>
    <x v="3"/>
    <n v="277.33999999999997"/>
  </r>
  <r>
    <x v="4"/>
    <x v="196"/>
    <x v="4"/>
    <x v="2"/>
    <x v="3"/>
    <n v="277.33999999999997"/>
  </r>
  <r>
    <x v="4"/>
    <x v="197"/>
    <x v="5"/>
    <x v="2"/>
    <x v="3"/>
    <n v="277.33999999999997"/>
  </r>
  <r>
    <x v="4"/>
    <x v="198"/>
    <x v="6"/>
    <x v="2"/>
    <x v="3"/>
    <n v="277.33999999999997"/>
  </r>
  <r>
    <x v="4"/>
    <x v="199"/>
    <x v="7"/>
    <x v="2"/>
    <x v="3"/>
    <n v="277.33999999999997"/>
  </r>
  <r>
    <x v="4"/>
    <x v="200"/>
    <x v="8"/>
    <x v="2"/>
    <x v="3"/>
    <n v="277.33999999999997"/>
  </r>
  <r>
    <x v="4"/>
    <x v="201"/>
    <x v="9"/>
    <x v="2"/>
    <x v="3"/>
    <n v="277.33999999999997"/>
  </r>
  <r>
    <x v="5"/>
    <x v="62"/>
    <x v="0"/>
    <x v="2"/>
    <x v="4"/>
    <n v="181.75"/>
  </r>
  <r>
    <x v="5"/>
    <x v="202"/>
    <x v="1"/>
    <x v="2"/>
    <x v="4"/>
    <n v="181.75"/>
  </r>
  <r>
    <x v="5"/>
    <x v="62"/>
    <x v="2"/>
    <x v="2"/>
    <x v="4"/>
    <n v="181.75"/>
  </r>
  <r>
    <x v="5"/>
    <x v="62"/>
    <x v="3"/>
    <x v="2"/>
    <x v="4"/>
    <n v="181.75"/>
  </r>
  <r>
    <x v="5"/>
    <x v="62"/>
    <x v="4"/>
    <x v="2"/>
    <x v="4"/>
    <n v="181.75"/>
  </r>
  <r>
    <x v="5"/>
    <x v="203"/>
    <x v="5"/>
    <x v="2"/>
    <x v="4"/>
    <n v="181.75"/>
  </r>
  <r>
    <x v="5"/>
    <x v="204"/>
    <x v="6"/>
    <x v="2"/>
    <x v="4"/>
    <n v="181.75"/>
  </r>
  <r>
    <x v="5"/>
    <x v="205"/>
    <x v="7"/>
    <x v="2"/>
    <x v="4"/>
    <n v="181.75"/>
  </r>
  <r>
    <x v="5"/>
    <x v="62"/>
    <x v="8"/>
    <x v="2"/>
    <x v="4"/>
    <n v="181.75"/>
  </r>
  <r>
    <x v="5"/>
    <x v="0"/>
    <x v="9"/>
    <x v="2"/>
    <x v="4"/>
    <n v="181.75"/>
  </r>
  <r>
    <x v="6"/>
    <x v="206"/>
    <x v="0"/>
    <x v="2"/>
    <x v="5"/>
    <n v="1001.729"/>
  </r>
  <r>
    <x v="6"/>
    <x v="207"/>
    <x v="1"/>
    <x v="2"/>
    <x v="5"/>
    <n v="1001.729"/>
  </r>
  <r>
    <x v="6"/>
    <x v="208"/>
    <x v="2"/>
    <x v="2"/>
    <x v="5"/>
    <n v="1001.729"/>
  </r>
  <r>
    <x v="6"/>
    <x v="209"/>
    <x v="3"/>
    <x v="2"/>
    <x v="5"/>
    <n v="1001.729"/>
  </r>
  <r>
    <x v="6"/>
    <x v="210"/>
    <x v="4"/>
    <x v="2"/>
    <x v="5"/>
    <n v="1001.729"/>
  </r>
  <r>
    <x v="6"/>
    <x v="211"/>
    <x v="5"/>
    <x v="2"/>
    <x v="5"/>
    <n v="1001.729"/>
  </r>
  <r>
    <x v="6"/>
    <x v="212"/>
    <x v="6"/>
    <x v="2"/>
    <x v="5"/>
    <n v="1001.729"/>
  </r>
  <r>
    <x v="6"/>
    <x v="213"/>
    <x v="7"/>
    <x v="2"/>
    <x v="5"/>
    <n v="1001.729"/>
  </r>
  <r>
    <x v="6"/>
    <x v="214"/>
    <x v="8"/>
    <x v="2"/>
    <x v="5"/>
    <n v="1001.729"/>
  </r>
  <r>
    <x v="6"/>
    <x v="215"/>
    <x v="9"/>
    <x v="2"/>
    <x v="5"/>
    <n v="1001.729"/>
  </r>
  <r>
    <x v="7"/>
    <x v="216"/>
    <x v="0"/>
    <x v="3"/>
    <x v="6"/>
    <n v="780.6"/>
  </r>
  <r>
    <x v="7"/>
    <x v="217"/>
    <x v="1"/>
    <x v="3"/>
    <x v="6"/>
    <n v="780.6"/>
  </r>
  <r>
    <x v="7"/>
    <x v="218"/>
    <x v="2"/>
    <x v="3"/>
    <x v="6"/>
    <n v="780.6"/>
  </r>
  <r>
    <x v="7"/>
    <x v="219"/>
    <x v="3"/>
    <x v="3"/>
    <x v="6"/>
    <n v="780.6"/>
  </r>
  <r>
    <x v="7"/>
    <x v="220"/>
    <x v="4"/>
    <x v="3"/>
    <x v="6"/>
    <n v="780.6"/>
  </r>
  <r>
    <x v="7"/>
    <x v="221"/>
    <x v="5"/>
    <x v="3"/>
    <x v="6"/>
    <n v="780.6"/>
  </r>
  <r>
    <x v="7"/>
    <x v="222"/>
    <x v="6"/>
    <x v="3"/>
    <x v="6"/>
    <n v="780.6"/>
  </r>
  <r>
    <x v="7"/>
    <x v="223"/>
    <x v="7"/>
    <x v="3"/>
    <x v="6"/>
    <n v="780.6"/>
  </r>
  <r>
    <x v="7"/>
    <x v="224"/>
    <x v="8"/>
    <x v="3"/>
    <x v="6"/>
    <n v="780.6"/>
  </r>
  <r>
    <x v="7"/>
    <x v="225"/>
    <x v="9"/>
    <x v="3"/>
    <x v="6"/>
    <n v="780.6"/>
  </r>
  <r>
    <x v="17"/>
    <x v="226"/>
    <x v="0"/>
    <x v="3"/>
    <x v="15"/>
    <n v="642.79999999999995"/>
  </r>
  <r>
    <x v="17"/>
    <x v="227"/>
    <x v="1"/>
    <x v="3"/>
    <x v="15"/>
    <n v="642.79999999999995"/>
  </r>
  <r>
    <x v="17"/>
    <x v="228"/>
    <x v="2"/>
    <x v="3"/>
    <x v="15"/>
    <n v="642.79999999999995"/>
  </r>
  <r>
    <x v="17"/>
    <x v="229"/>
    <x v="3"/>
    <x v="3"/>
    <x v="15"/>
    <n v="642.79999999999995"/>
  </r>
  <r>
    <x v="17"/>
    <x v="230"/>
    <x v="4"/>
    <x v="3"/>
    <x v="15"/>
    <n v="642.79999999999995"/>
  </r>
  <r>
    <x v="17"/>
    <x v="231"/>
    <x v="5"/>
    <x v="3"/>
    <x v="15"/>
    <n v="642.79999999999995"/>
  </r>
  <r>
    <x v="17"/>
    <x v="232"/>
    <x v="6"/>
    <x v="3"/>
    <x v="15"/>
    <n v="642.79999999999995"/>
  </r>
  <r>
    <x v="17"/>
    <x v="233"/>
    <x v="7"/>
    <x v="3"/>
    <x v="15"/>
    <n v="642.79999999999995"/>
  </r>
  <r>
    <x v="17"/>
    <x v="62"/>
    <x v="8"/>
    <x v="3"/>
    <x v="15"/>
    <n v="642.79999999999995"/>
  </r>
  <r>
    <x v="17"/>
    <x v="0"/>
    <x v="9"/>
    <x v="3"/>
    <x v="15"/>
    <n v="642.79999999999995"/>
  </r>
  <r>
    <x v="3"/>
    <x v="234"/>
    <x v="0"/>
    <x v="3"/>
    <x v="3"/>
    <n v="165.9"/>
  </r>
  <r>
    <x v="3"/>
    <x v="235"/>
    <x v="1"/>
    <x v="3"/>
    <x v="3"/>
    <n v="165.9"/>
  </r>
  <r>
    <x v="3"/>
    <x v="236"/>
    <x v="2"/>
    <x v="3"/>
    <x v="3"/>
    <n v="165.9"/>
  </r>
  <r>
    <x v="3"/>
    <x v="237"/>
    <x v="3"/>
    <x v="3"/>
    <x v="3"/>
    <n v="165.9"/>
  </r>
  <r>
    <x v="3"/>
    <x v="238"/>
    <x v="4"/>
    <x v="3"/>
    <x v="3"/>
    <n v="165.9"/>
  </r>
  <r>
    <x v="3"/>
    <x v="239"/>
    <x v="5"/>
    <x v="3"/>
    <x v="3"/>
    <n v="165.9"/>
  </r>
  <r>
    <x v="3"/>
    <x v="240"/>
    <x v="6"/>
    <x v="3"/>
    <x v="3"/>
    <n v="165.9"/>
  </r>
  <r>
    <x v="3"/>
    <x v="241"/>
    <x v="7"/>
    <x v="3"/>
    <x v="3"/>
    <n v="165.9"/>
  </r>
  <r>
    <x v="3"/>
    <x v="242"/>
    <x v="8"/>
    <x v="3"/>
    <x v="3"/>
    <n v="165.9"/>
  </r>
  <r>
    <x v="3"/>
    <x v="243"/>
    <x v="9"/>
    <x v="3"/>
    <x v="3"/>
    <n v="165.9"/>
  </r>
  <r>
    <x v="6"/>
    <x v="244"/>
    <x v="0"/>
    <x v="3"/>
    <x v="5"/>
    <n v="1001.729"/>
  </r>
  <r>
    <x v="6"/>
    <x v="245"/>
    <x v="1"/>
    <x v="3"/>
    <x v="5"/>
    <n v="1001.729"/>
  </r>
  <r>
    <x v="6"/>
    <x v="246"/>
    <x v="2"/>
    <x v="3"/>
    <x v="5"/>
    <n v="1001.729"/>
  </r>
  <r>
    <x v="6"/>
    <x v="247"/>
    <x v="3"/>
    <x v="3"/>
    <x v="5"/>
    <n v="1001.729"/>
  </r>
  <r>
    <x v="6"/>
    <x v="248"/>
    <x v="4"/>
    <x v="3"/>
    <x v="5"/>
    <n v="1001.729"/>
  </r>
  <r>
    <x v="6"/>
    <x v="249"/>
    <x v="5"/>
    <x v="3"/>
    <x v="5"/>
    <n v="1001.729"/>
  </r>
  <r>
    <x v="6"/>
    <x v="250"/>
    <x v="6"/>
    <x v="3"/>
    <x v="5"/>
    <n v="1001.729"/>
  </r>
  <r>
    <x v="6"/>
    <x v="251"/>
    <x v="7"/>
    <x v="3"/>
    <x v="5"/>
    <n v="1001.729"/>
  </r>
  <r>
    <x v="6"/>
    <x v="252"/>
    <x v="8"/>
    <x v="3"/>
    <x v="5"/>
    <n v="1001.729"/>
  </r>
  <r>
    <x v="6"/>
    <x v="253"/>
    <x v="9"/>
    <x v="3"/>
    <x v="5"/>
    <n v="1001.729"/>
  </r>
  <r>
    <x v="17"/>
    <x v="254"/>
    <x v="1"/>
    <x v="4"/>
    <x v="15"/>
    <n v="642.79999999999995"/>
  </r>
  <r>
    <x v="17"/>
    <x v="255"/>
    <x v="2"/>
    <x v="4"/>
    <x v="15"/>
    <n v="642.79999999999995"/>
  </r>
  <r>
    <x v="17"/>
    <x v="256"/>
    <x v="3"/>
    <x v="4"/>
    <x v="15"/>
    <n v="642.79999999999995"/>
  </r>
  <r>
    <x v="17"/>
    <x v="257"/>
    <x v="4"/>
    <x v="4"/>
    <x v="15"/>
    <n v="642.79999999999995"/>
  </r>
  <r>
    <x v="17"/>
    <x v="258"/>
    <x v="5"/>
    <x v="4"/>
    <x v="15"/>
    <n v="642.79999999999995"/>
  </r>
  <r>
    <x v="17"/>
    <x v="259"/>
    <x v="6"/>
    <x v="4"/>
    <x v="15"/>
    <n v="642.79999999999995"/>
  </r>
  <r>
    <x v="17"/>
    <x v="260"/>
    <x v="7"/>
    <x v="4"/>
    <x v="15"/>
    <n v="642.79999999999995"/>
  </r>
  <r>
    <x v="17"/>
    <x v="261"/>
    <x v="8"/>
    <x v="4"/>
    <x v="15"/>
    <n v="642.79999999999995"/>
  </r>
  <r>
    <x v="17"/>
    <x v="262"/>
    <x v="9"/>
    <x v="4"/>
    <x v="15"/>
    <n v="642.79999999999995"/>
  </r>
  <r>
    <x v="0"/>
    <x v="0"/>
    <x v="1"/>
    <x v="4"/>
    <x v="0"/>
    <n v="168.8"/>
  </r>
  <r>
    <x v="0"/>
    <x v="0"/>
    <x v="2"/>
    <x v="4"/>
    <x v="0"/>
    <n v="168.8"/>
  </r>
  <r>
    <x v="0"/>
    <x v="0"/>
    <x v="3"/>
    <x v="4"/>
    <x v="0"/>
    <n v="168.8"/>
  </r>
  <r>
    <x v="0"/>
    <x v="0"/>
    <x v="4"/>
    <x v="4"/>
    <x v="0"/>
    <n v="168.8"/>
  </r>
  <r>
    <x v="0"/>
    <x v="0"/>
    <x v="5"/>
    <x v="4"/>
    <x v="0"/>
    <n v="168.8"/>
  </r>
  <r>
    <x v="0"/>
    <x v="0"/>
    <x v="6"/>
    <x v="4"/>
    <x v="0"/>
    <n v="168.8"/>
  </r>
  <r>
    <x v="0"/>
    <x v="0"/>
    <x v="7"/>
    <x v="4"/>
    <x v="0"/>
    <n v="168.8"/>
  </r>
  <r>
    <x v="0"/>
    <x v="263"/>
    <x v="8"/>
    <x v="4"/>
    <x v="0"/>
    <n v="168.8"/>
  </r>
  <r>
    <x v="0"/>
    <x v="264"/>
    <x v="9"/>
    <x v="4"/>
    <x v="0"/>
    <n v="168.8"/>
  </r>
  <r>
    <x v="1"/>
    <x v="0"/>
    <x v="1"/>
    <x v="4"/>
    <x v="1"/>
    <n v="544.95299999999997"/>
  </r>
  <r>
    <x v="1"/>
    <x v="0"/>
    <x v="2"/>
    <x v="4"/>
    <x v="1"/>
    <n v="544.95299999999997"/>
  </r>
  <r>
    <x v="1"/>
    <x v="0"/>
    <x v="3"/>
    <x v="4"/>
    <x v="1"/>
    <n v="544.95299999999997"/>
  </r>
  <r>
    <x v="1"/>
    <x v="0"/>
    <x v="4"/>
    <x v="4"/>
    <x v="1"/>
    <n v="544.95299999999997"/>
  </r>
  <r>
    <x v="1"/>
    <x v="0"/>
    <x v="5"/>
    <x v="4"/>
    <x v="1"/>
    <n v="544.95299999999997"/>
  </r>
  <r>
    <x v="1"/>
    <x v="0"/>
    <x v="6"/>
    <x v="4"/>
    <x v="1"/>
    <n v="544.95299999999997"/>
  </r>
  <r>
    <x v="1"/>
    <x v="0"/>
    <x v="7"/>
    <x v="4"/>
    <x v="1"/>
    <n v="544.95299999999997"/>
  </r>
  <r>
    <x v="1"/>
    <x v="265"/>
    <x v="8"/>
    <x v="4"/>
    <x v="1"/>
    <n v="544.95299999999997"/>
  </r>
  <r>
    <x v="1"/>
    <x v="266"/>
    <x v="9"/>
    <x v="4"/>
    <x v="1"/>
    <n v="544.95299999999997"/>
  </r>
  <r>
    <x v="2"/>
    <x v="0"/>
    <x v="1"/>
    <x v="4"/>
    <x v="2"/>
    <n v="170.1"/>
  </r>
  <r>
    <x v="2"/>
    <x v="0"/>
    <x v="2"/>
    <x v="4"/>
    <x v="2"/>
    <n v="170.1"/>
  </r>
  <r>
    <x v="2"/>
    <x v="0"/>
    <x v="3"/>
    <x v="4"/>
    <x v="2"/>
    <n v="170.1"/>
  </r>
  <r>
    <x v="2"/>
    <x v="0"/>
    <x v="4"/>
    <x v="4"/>
    <x v="2"/>
    <n v="170.1"/>
  </r>
  <r>
    <x v="2"/>
    <x v="0"/>
    <x v="5"/>
    <x v="4"/>
    <x v="2"/>
    <n v="170.1"/>
  </r>
  <r>
    <x v="2"/>
    <x v="0"/>
    <x v="6"/>
    <x v="4"/>
    <x v="2"/>
    <n v="170.1"/>
  </r>
  <r>
    <x v="2"/>
    <x v="0"/>
    <x v="7"/>
    <x v="4"/>
    <x v="2"/>
    <n v="170.1"/>
  </r>
  <r>
    <x v="2"/>
    <x v="0"/>
    <x v="8"/>
    <x v="4"/>
    <x v="2"/>
    <n v="170.1"/>
  </r>
  <r>
    <x v="2"/>
    <x v="267"/>
    <x v="9"/>
    <x v="4"/>
    <x v="2"/>
    <n v="170.1"/>
  </r>
  <r>
    <x v="3"/>
    <x v="268"/>
    <x v="1"/>
    <x v="4"/>
    <x v="3"/>
    <n v="165.9"/>
  </r>
  <r>
    <x v="3"/>
    <x v="269"/>
    <x v="2"/>
    <x v="4"/>
    <x v="3"/>
    <n v="165.9"/>
  </r>
  <r>
    <x v="3"/>
    <x v="270"/>
    <x v="3"/>
    <x v="4"/>
    <x v="3"/>
    <n v="165.9"/>
  </r>
  <r>
    <x v="3"/>
    <x v="271"/>
    <x v="4"/>
    <x v="4"/>
    <x v="3"/>
    <n v="165.9"/>
  </r>
  <r>
    <x v="3"/>
    <x v="272"/>
    <x v="5"/>
    <x v="4"/>
    <x v="3"/>
    <n v="165.9"/>
  </r>
  <r>
    <x v="3"/>
    <x v="273"/>
    <x v="6"/>
    <x v="4"/>
    <x v="3"/>
    <n v="165.9"/>
  </r>
  <r>
    <x v="3"/>
    <x v="274"/>
    <x v="7"/>
    <x v="4"/>
    <x v="3"/>
    <n v="165.9"/>
  </r>
  <r>
    <x v="3"/>
    <x v="275"/>
    <x v="8"/>
    <x v="4"/>
    <x v="3"/>
    <n v="165.9"/>
  </r>
  <r>
    <x v="3"/>
    <x v="276"/>
    <x v="9"/>
    <x v="4"/>
    <x v="3"/>
    <n v="165.9"/>
  </r>
  <r>
    <x v="4"/>
    <x v="277"/>
    <x v="1"/>
    <x v="4"/>
    <x v="3"/>
    <n v="277.33999999999997"/>
  </r>
  <r>
    <x v="4"/>
    <x v="278"/>
    <x v="2"/>
    <x v="4"/>
    <x v="3"/>
    <n v="277.33999999999997"/>
  </r>
  <r>
    <x v="4"/>
    <x v="279"/>
    <x v="3"/>
    <x v="4"/>
    <x v="3"/>
    <n v="277.33999999999997"/>
  </r>
  <r>
    <x v="4"/>
    <x v="280"/>
    <x v="4"/>
    <x v="4"/>
    <x v="3"/>
    <n v="277.33999999999997"/>
  </r>
  <r>
    <x v="4"/>
    <x v="281"/>
    <x v="5"/>
    <x v="4"/>
    <x v="3"/>
    <n v="277.33999999999997"/>
  </r>
  <r>
    <x v="4"/>
    <x v="282"/>
    <x v="6"/>
    <x v="4"/>
    <x v="3"/>
    <n v="277.33999999999997"/>
  </r>
  <r>
    <x v="4"/>
    <x v="283"/>
    <x v="7"/>
    <x v="4"/>
    <x v="3"/>
    <n v="277.33999999999997"/>
  </r>
  <r>
    <x v="4"/>
    <x v="284"/>
    <x v="8"/>
    <x v="4"/>
    <x v="3"/>
    <n v="277.33999999999997"/>
  </r>
  <r>
    <x v="4"/>
    <x v="285"/>
    <x v="9"/>
    <x v="4"/>
    <x v="3"/>
    <n v="277.33999999999997"/>
  </r>
  <r>
    <x v="5"/>
    <x v="286"/>
    <x v="1"/>
    <x v="4"/>
    <x v="4"/>
    <n v="181.75"/>
  </r>
  <r>
    <x v="5"/>
    <x v="287"/>
    <x v="2"/>
    <x v="4"/>
    <x v="4"/>
    <n v="181.75"/>
  </r>
  <r>
    <x v="5"/>
    <x v="288"/>
    <x v="3"/>
    <x v="4"/>
    <x v="4"/>
    <n v="181.75"/>
  </r>
  <r>
    <x v="5"/>
    <x v="289"/>
    <x v="4"/>
    <x v="4"/>
    <x v="4"/>
    <n v="181.75"/>
  </r>
  <r>
    <x v="5"/>
    <x v="290"/>
    <x v="5"/>
    <x v="4"/>
    <x v="4"/>
    <n v="181.75"/>
  </r>
  <r>
    <x v="5"/>
    <x v="291"/>
    <x v="6"/>
    <x v="4"/>
    <x v="4"/>
    <n v="181.75"/>
  </r>
  <r>
    <x v="5"/>
    <x v="292"/>
    <x v="7"/>
    <x v="4"/>
    <x v="4"/>
    <n v="181.75"/>
  </r>
  <r>
    <x v="5"/>
    <x v="293"/>
    <x v="8"/>
    <x v="4"/>
    <x v="4"/>
    <n v="181.75"/>
  </r>
  <r>
    <x v="5"/>
    <x v="294"/>
    <x v="9"/>
    <x v="4"/>
    <x v="4"/>
    <n v="181.75"/>
  </r>
  <r>
    <x v="6"/>
    <x v="295"/>
    <x v="1"/>
    <x v="4"/>
    <x v="5"/>
    <n v="1001.729"/>
  </r>
  <r>
    <x v="6"/>
    <x v="269"/>
    <x v="2"/>
    <x v="4"/>
    <x v="5"/>
    <n v="1001.729"/>
  </r>
  <r>
    <x v="6"/>
    <x v="270"/>
    <x v="3"/>
    <x v="4"/>
    <x v="5"/>
    <n v="1001.729"/>
  </r>
  <r>
    <x v="6"/>
    <x v="271"/>
    <x v="4"/>
    <x v="4"/>
    <x v="5"/>
    <n v="1001.729"/>
  </r>
  <r>
    <x v="6"/>
    <x v="272"/>
    <x v="5"/>
    <x v="4"/>
    <x v="5"/>
    <n v="1001.729"/>
  </r>
  <r>
    <x v="6"/>
    <x v="273"/>
    <x v="6"/>
    <x v="4"/>
    <x v="5"/>
    <n v="1001.729"/>
  </r>
  <r>
    <x v="6"/>
    <x v="274"/>
    <x v="7"/>
    <x v="4"/>
    <x v="5"/>
    <n v="1001.729"/>
  </r>
  <r>
    <x v="6"/>
    <x v="275"/>
    <x v="8"/>
    <x v="4"/>
    <x v="5"/>
    <n v="1001.729"/>
  </r>
  <r>
    <x v="6"/>
    <x v="276"/>
    <x v="9"/>
    <x v="4"/>
    <x v="5"/>
    <n v="1001.729"/>
  </r>
  <r>
    <x v="7"/>
    <x v="296"/>
    <x v="1"/>
    <x v="4"/>
    <x v="6"/>
    <n v="780.6"/>
  </r>
  <r>
    <x v="7"/>
    <x v="297"/>
    <x v="2"/>
    <x v="4"/>
    <x v="6"/>
    <n v="780.6"/>
  </r>
  <r>
    <x v="7"/>
    <x v="298"/>
    <x v="3"/>
    <x v="4"/>
    <x v="6"/>
    <n v="780.6"/>
  </r>
  <r>
    <x v="7"/>
    <x v="299"/>
    <x v="4"/>
    <x v="4"/>
    <x v="6"/>
    <n v="780.6"/>
  </r>
  <r>
    <x v="7"/>
    <x v="300"/>
    <x v="5"/>
    <x v="4"/>
    <x v="6"/>
    <n v="780.6"/>
  </r>
  <r>
    <x v="7"/>
    <x v="301"/>
    <x v="6"/>
    <x v="4"/>
    <x v="6"/>
    <n v="780.6"/>
  </r>
  <r>
    <x v="7"/>
    <x v="302"/>
    <x v="7"/>
    <x v="4"/>
    <x v="6"/>
    <n v="780.6"/>
  </r>
  <r>
    <x v="7"/>
    <x v="303"/>
    <x v="8"/>
    <x v="4"/>
    <x v="6"/>
    <n v="780.6"/>
  </r>
  <r>
    <x v="7"/>
    <x v="304"/>
    <x v="9"/>
    <x v="4"/>
    <x v="6"/>
    <n v="780.6"/>
  </r>
  <r>
    <x v="8"/>
    <x v="305"/>
    <x v="1"/>
    <x v="4"/>
    <x v="7"/>
    <n v="28.672000000000001"/>
  </r>
  <r>
    <x v="8"/>
    <x v="306"/>
    <x v="2"/>
    <x v="4"/>
    <x v="7"/>
    <n v="28.672000000000001"/>
  </r>
  <r>
    <x v="8"/>
    <x v="307"/>
    <x v="3"/>
    <x v="4"/>
    <x v="7"/>
    <n v="28.672000000000001"/>
  </r>
  <r>
    <x v="8"/>
    <x v="308"/>
    <x v="4"/>
    <x v="4"/>
    <x v="7"/>
    <n v="28.672000000000001"/>
  </r>
  <r>
    <x v="8"/>
    <x v="309"/>
    <x v="5"/>
    <x v="4"/>
    <x v="7"/>
    <n v="28.672000000000001"/>
  </r>
  <r>
    <x v="8"/>
    <x v="310"/>
    <x v="6"/>
    <x v="4"/>
    <x v="7"/>
    <n v="28.672000000000001"/>
  </r>
  <r>
    <x v="8"/>
    <x v="311"/>
    <x v="7"/>
    <x v="4"/>
    <x v="7"/>
    <n v="28.672000000000001"/>
  </r>
  <r>
    <x v="8"/>
    <x v="0"/>
    <x v="8"/>
    <x v="4"/>
    <x v="7"/>
    <n v="28.672000000000001"/>
  </r>
  <r>
    <x v="8"/>
    <x v="0"/>
    <x v="9"/>
    <x v="4"/>
    <x v="7"/>
    <n v="28.672000000000001"/>
  </r>
  <r>
    <x v="9"/>
    <x v="312"/>
    <x v="1"/>
    <x v="4"/>
    <x v="8"/>
    <n v="11.397"/>
  </r>
  <r>
    <x v="9"/>
    <x v="313"/>
    <x v="2"/>
    <x v="4"/>
    <x v="8"/>
    <n v="11.397"/>
  </r>
  <r>
    <x v="9"/>
    <x v="314"/>
    <x v="3"/>
    <x v="4"/>
    <x v="8"/>
    <n v="11.397"/>
  </r>
  <r>
    <x v="9"/>
    <x v="315"/>
    <x v="4"/>
    <x v="4"/>
    <x v="8"/>
    <n v="11.397"/>
  </r>
  <r>
    <x v="9"/>
    <x v="316"/>
    <x v="5"/>
    <x v="4"/>
    <x v="8"/>
    <n v="11.397"/>
  </r>
  <r>
    <x v="9"/>
    <x v="317"/>
    <x v="6"/>
    <x v="4"/>
    <x v="8"/>
    <n v="11.397"/>
  </r>
  <r>
    <x v="9"/>
    <x v="318"/>
    <x v="7"/>
    <x v="4"/>
    <x v="8"/>
    <n v="11.397"/>
  </r>
  <r>
    <x v="9"/>
    <x v="319"/>
    <x v="8"/>
    <x v="4"/>
    <x v="8"/>
    <n v="11.397"/>
  </r>
  <r>
    <x v="9"/>
    <x v="320"/>
    <x v="9"/>
    <x v="4"/>
    <x v="8"/>
    <n v="11.397"/>
  </r>
  <r>
    <x v="10"/>
    <x v="321"/>
    <x v="1"/>
    <x v="4"/>
    <x v="9"/>
    <n v="2.681"/>
  </r>
  <r>
    <x v="10"/>
    <x v="0"/>
    <x v="2"/>
    <x v="4"/>
    <x v="9"/>
    <n v="2.681"/>
  </r>
  <r>
    <x v="10"/>
    <x v="322"/>
    <x v="3"/>
    <x v="4"/>
    <x v="9"/>
    <n v="2.681"/>
  </r>
  <r>
    <x v="10"/>
    <x v="322"/>
    <x v="4"/>
    <x v="4"/>
    <x v="9"/>
    <n v="2.681"/>
  </r>
  <r>
    <x v="10"/>
    <x v="323"/>
    <x v="5"/>
    <x v="4"/>
    <x v="9"/>
    <n v="2.681"/>
  </r>
  <r>
    <x v="10"/>
    <x v="324"/>
    <x v="6"/>
    <x v="4"/>
    <x v="9"/>
    <n v="2.681"/>
  </r>
  <r>
    <x v="10"/>
    <x v="325"/>
    <x v="7"/>
    <x v="4"/>
    <x v="9"/>
    <n v="2.681"/>
  </r>
  <r>
    <x v="10"/>
    <x v="326"/>
    <x v="8"/>
    <x v="4"/>
    <x v="9"/>
    <n v="2.681"/>
  </r>
  <r>
    <x v="10"/>
    <x v="327"/>
    <x v="9"/>
    <x v="4"/>
    <x v="9"/>
    <n v="2.681"/>
  </r>
  <r>
    <x v="11"/>
    <x v="0"/>
    <x v="1"/>
    <x v="4"/>
    <x v="10"/>
    <n v="6.8"/>
  </r>
  <r>
    <x v="11"/>
    <x v="0"/>
    <x v="2"/>
    <x v="4"/>
    <x v="10"/>
    <n v="6.8"/>
  </r>
  <r>
    <x v="11"/>
    <x v="0"/>
    <x v="3"/>
    <x v="4"/>
    <x v="10"/>
    <n v="6.8"/>
  </r>
  <r>
    <x v="11"/>
    <x v="0"/>
    <x v="4"/>
    <x v="4"/>
    <x v="10"/>
    <n v="6.8"/>
  </r>
  <r>
    <x v="11"/>
    <x v="0"/>
    <x v="5"/>
    <x v="4"/>
    <x v="10"/>
    <n v="6.8"/>
  </r>
  <r>
    <x v="11"/>
    <x v="0"/>
    <x v="6"/>
    <x v="4"/>
    <x v="10"/>
    <n v="6.8"/>
  </r>
  <r>
    <x v="11"/>
    <x v="328"/>
    <x v="7"/>
    <x v="4"/>
    <x v="10"/>
    <n v="6.8"/>
  </r>
  <r>
    <x v="11"/>
    <x v="329"/>
    <x v="8"/>
    <x v="4"/>
    <x v="10"/>
    <n v="6.8"/>
  </r>
  <r>
    <x v="11"/>
    <x v="330"/>
    <x v="9"/>
    <x v="4"/>
    <x v="10"/>
    <n v="6.8"/>
  </r>
  <r>
    <x v="12"/>
    <x v="331"/>
    <x v="1"/>
    <x v="4"/>
    <x v="11"/>
    <n v="43.01"/>
  </r>
  <r>
    <x v="12"/>
    <x v="332"/>
    <x v="2"/>
    <x v="4"/>
    <x v="11"/>
    <n v="43.01"/>
  </r>
  <r>
    <x v="12"/>
    <x v="333"/>
    <x v="3"/>
    <x v="4"/>
    <x v="11"/>
    <n v="43.01"/>
  </r>
  <r>
    <x v="12"/>
    <x v="334"/>
    <x v="4"/>
    <x v="4"/>
    <x v="11"/>
    <n v="43.01"/>
  </r>
  <r>
    <x v="12"/>
    <x v="335"/>
    <x v="5"/>
    <x v="4"/>
    <x v="11"/>
    <n v="43.01"/>
  </r>
  <r>
    <x v="12"/>
    <x v="336"/>
    <x v="6"/>
    <x v="4"/>
    <x v="11"/>
    <n v="43.01"/>
  </r>
  <r>
    <x v="12"/>
    <x v="337"/>
    <x v="7"/>
    <x v="4"/>
    <x v="11"/>
    <n v="43.01"/>
  </r>
  <r>
    <x v="12"/>
    <x v="338"/>
    <x v="8"/>
    <x v="4"/>
    <x v="11"/>
    <n v="43.01"/>
  </r>
  <r>
    <x v="12"/>
    <x v="339"/>
    <x v="9"/>
    <x v="4"/>
    <x v="11"/>
    <n v="43.01"/>
  </r>
  <r>
    <x v="13"/>
    <x v="340"/>
    <x v="1"/>
    <x v="4"/>
    <x v="3"/>
    <n v="28.64"/>
  </r>
  <r>
    <x v="13"/>
    <x v="341"/>
    <x v="2"/>
    <x v="4"/>
    <x v="3"/>
    <n v="28.64"/>
  </r>
  <r>
    <x v="13"/>
    <x v="342"/>
    <x v="3"/>
    <x v="4"/>
    <x v="3"/>
    <n v="28.64"/>
  </r>
  <r>
    <x v="13"/>
    <x v="343"/>
    <x v="4"/>
    <x v="4"/>
    <x v="3"/>
    <n v="28.64"/>
  </r>
  <r>
    <x v="13"/>
    <x v="344"/>
    <x v="5"/>
    <x v="4"/>
    <x v="3"/>
    <n v="28.64"/>
  </r>
  <r>
    <x v="13"/>
    <x v="345"/>
    <x v="6"/>
    <x v="4"/>
    <x v="3"/>
    <n v="28.64"/>
  </r>
  <r>
    <x v="13"/>
    <x v="346"/>
    <x v="7"/>
    <x v="4"/>
    <x v="3"/>
    <n v="28.64"/>
  </r>
  <r>
    <x v="13"/>
    <x v="347"/>
    <x v="8"/>
    <x v="4"/>
    <x v="3"/>
    <n v="28.64"/>
  </r>
  <r>
    <x v="13"/>
    <x v="348"/>
    <x v="9"/>
    <x v="4"/>
    <x v="3"/>
    <n v="28.64"/>
  </r>
  <r>
    <x v="14"/>
    <x v="62"/>
    <x v="1"/>
    <x v="4"/>
    <x v="12"/>
    <n v="103.68"/>
  </r>
  <r>
    <x v="14"/>
    <x v="62"/>
    <x v="2"/>
    <x v="4"/>
    <x v="12"/>
    <n v="103.68"/>
  </r>
  <r>
    <x v="14"/>
    <x v="62"/>
    <x v="3"/>
    <x v="4"/>
    <x v="12"/>
    <n v="103.68"/>
  </r>
  <r>
    <x v="14"/>
    <x v="62"/>
    <x v="4"/>
    <x v="4"/>
    <x v="12"/>
    <n v="103.68"/>
  </r>
  <r>
    <x v="14"/>
    <x v="62"/>
    <x v="5"/>
    <x v="4"/>
    <x v="12"/>
    <n v="103.68"/>
  </r>
  <r>
    <x v="14"/>
    <x v="62"/>
    <x v="6"/>
    <x v="4"/>
    <x v="12"/>
    <n v="103.68"/>
  </r>
  <r>
    <x v="14"/>
    <x v="349"/>
    <x v="7"/>
    <x v="4"/>
    <x v="12"/>
    <n v="103.68"/>
  </r>
  <r>
    <x v="14"/>
    <x v="350"/>
    <x v="8"/>
    <x v="4"/>
    <x v="12"/>
    <n v="103.68"/>
  </r>
  <r>
    <x v="14"/>
    <x v="351"/>
    <x v="9"/>
    <x v="4"/>
    <x v="12"/>
    <n v="103.68"/>
  </r>
  <r>
    <x v="15"/>
    <x v="0"/>
    <x v="1"/>
    <x v="4"/>
    <x v="13"/>
    <n v="6.06"/>
  </r>
  <r>
    <x v="15"/>
    <x v="0"/>
    <x v="2"/>
    <x v="4"/>
    <x v="13"/>
    <n v="6.06"/>
  </r>
  <r>
    <x v="15"/>
    <x v="0"/>
    <x v="3"/>
    <x v="4"/>
    <x v="13"/>
    <n v="6.06"/>
  </r>
  <r>
    <x v="15"/>
    <x v="0"/>
    <x v="4"/>
    <x v="4"/>
    <x v="13"/>
    <n v="6.06"/>
  </r>
  <r>
    <x v="15"/>
    <x v="352"/>
    <x v="5"/>
    <x v="4"/>
    <x v="13"/>
    <n v="6.06"/>
  </r>
  <r>
    <x v="15"/>
    <x v="353"/>
    <x v="6"/>
    <x v="4"/>
    <x v="13"/>
    <n v="6.06"/>
  </r>
  <r>
    <x v="15"/>
    <x v="354"/>
    <x v="7"/>
    <x v="4"/>
    <x v="13"/>
    <n v="6.06"/>
  </r>
  <r>
    <x v="15"/>
    <x v="355"/>
    <x v="8"/>
    <x v="4"/>
    <x v="13"/>
    <n v="6.06"/>
  </r>
  <r>
    <x v="15"/>
    <x v="356"/>
    <x v="9"/>
    <x v="4"/>
    <x v="13"/>
    <n v="6.06"/>
  </r>
  <r>
    <x v="16"/>
    <x v="62"/>
    <x v="1"/>
    <x v="4"/>
    <x v="14"/>
    <n v="4.8"/>
  </r>
  <r>
    <x v="16"/>
    <x v="62"/>
    <x v="2"/>
    <x v="4"/>
    <x v="14"/>
    <n v="4.8"/>
  </r>
  <r>
    <x v="16"/>
    <x v="62"/>
    <x v="3"/>
    <x v="4"/>
    <x v="14"/>
    <n v="4.8"/>
  </r>
  <r>
    <x v="16"/>
    <x v="62"/>
    <x v="4"/>
    <x v="4"/>
    <x v="14"/>
    <n v="4.8"/>
  </r>
  <r>
    <x v="16"/>
    <x v="62"/>
    <x v="5"/>
    <x v="4"/>
    <x v="14"/>
    <n v="4.8"/>
  </r>
  <r>
    <x v="16"/>
    <x v="62"/>
    <x v="6"/>
    <x v="4"/>
    <x v="14"/>
    <n v="4.8"/>
  </r>
  <r>
    <x v="16"/>
    <x v="357"/>
    <x v="7"/>
    <x v="4"/>
    <x v="14"/>
    <n v="4.8"/>
  </r>
  <r>
    <x v="16"/>
    <x v="358"/>
    <x v="8"/>
    <x v="4"/>
    <x v="14"/>
    <n v="4.8"/>
  </r>
  <r>
    <x v="16"/>
    <x v="359"/>
    <x v="9"/>
    <x v="4"/>
    <x v="14"/>
    <n v="4.8"/>
  </r>
  <r>
    <x v="18"/>
    <x v="0"/>
    <x v="1"/>
    <x v="4"/>
    <x v="16"/>
    <n v="2.2000000000000002"/>
  </r>
  <r>
    <x v="18"/>
    <x v="0"/>
    <x v="2"/>
    <x v="4"/>
    <x v="16"/>
    <n v="2.2000000000000002"/>
  </r>
  <r>
    <x v="18"/>
    <x v="0"/>
    <x v="3"/>
    <x v="4"/>
    <x v="16"/>
    <n v="2.2000000000000002"/>
  </r>
  <r>
    <x v="18"/>
    <x v="0"/>
    <x v="4"/>
    <x v="4"/>
    <x v="16"/>
    <n v="2.2000000000000002"/>
  </r>
  <r>
    <x v="18"/>
    <x v="0"/>
    <x v="5"/>
    <x v="4"/>
    <x v="16"/>
    <n v="2.2000000000000002"/>
  </r>
  <r>
    <x v="18"/>
    <x v="0"/>
    <x v="6"/>
    <x v="4"/>
    <x v="16"/>
    <n v="2.2000000000000002"/>
  </r>
  <r>
    <x v="18"/>
    <x v="0"/>
    <x v="7"/>
    <x v="4"/>
    <x v="16"/>
    <n v="2.2000000000000002"/>
  </r>
  <r>
    <x v="18"/>
    <x v="360"/>
    <x v="8"/>
    <x v="4"/>
    <x v="16"/>
    <n v="2.2000000000000002"/>
  </r>
  <r>
    <x v="18"/>
    <x v="361"/>
    <x v="9"/>
    <x v="4"/>
    <x v="16"/>
    <n v="2.2000000000000002"/>
  </r>
  <r>
    <x v="18"/>
    <x v="0"/>
    <x v="1"/>
    <x v="5"/>
    <x v="16"/>
    <n v="2.2000000000000002"/>
  </r>
  <r>
    <x v="18"/>
    <x v="0"/>
    <x v="2"/>
    <x v="5"/>
    <x v="16"/>
    <n v="2.2000000000000002"/>
  </r>
  <r>
    <x v="18"/>
    <x v="0"/>
    <x v="3"/>
    <x v="5"/>
    <x v="16"/>
    <n v="2.2000000000000002"/>
  </r>
  <r>
    <x v="18"/>
    <x v="0"/>
    <x v="4"/>
    <x v="5"/>
    <x v="16"/>
    <n v="2.2000000000000002"/>
  </r>
  <r>
    <x v="18"/>
    <x v="0"/>
    <x v="5"/>
    <x v="5"/>
    <x v="16"/>
    <n v="2.2000000000000002"/>
  </r>
  <r>
    <x v="18"/>
    <x v="0"/>
    <x v="6"/>
    <x v="5"/>
    <x v="16"/>
    <n v="2.2000000000000002"/>
  </r>
  <r>
    <x v="18"/>
    <x v="0"/>
    <x v="7"/>
    <x v="5"/>
    <x v="16"/>
    <n v="2.2000000000000002"/>
  </r>
  <r>
    <x v="18"/>
    <x v="0"/>
    <x v="8"/>
    <x v="5"/>
    <x v="16"/>
    <n v="2.2000000000000002"/>
  </r>
  <r>
    <x v="18"/>
    <x v="0"/>
    <x v="9"/>
    <x v="5"/>
    <x v="16"/>
    <n v="2.20000000000000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4:K16" firstHeaderRow="1" firstDataRow="2" firstDataCol="1"/>
  <pivotFields count="6">
    <pivotField axis="axisRow" multipleItemSelectionAllowed="1" showAll="0">
      <items count="20">
        <item h="1" x="7"/>
        <item h="1" x="8"/>
        <item h="1" x="9"/>
        <item h="1" x="10"/>
        <item h="1" x="11"/>
        <item h="1" x="12"/>
        <item h="1" x="13"/>
        <item h="1" x="14"/>
        <item h="1" x="15"/>
        <item x="18"/>
        <item x="16"/>
        <item h="1" x="17"/>
        <item x="0"/>
        <item x="1"/>
        <item x="2"/>
        <item h="1" x="3"/>
        <item h="1" x="4"/>
        <item h="1" x="5"/>
        <item h="1" x="6"/>
        <item t="default"/>
      </items>
    </pivotField>
    <pivotField dataField="1" showAll="0">
      <items count="363">
        <item x="0"/>
        <item x="322"/>
        <item x="321"/>
        <item x="357"/>
        <item x="311"/>
        <item x="345"/>
        <item x="265"/>
        <item x="327"/>
        <item x="326"/>
        <item x="325"/>
        <item x="263"/>
        <item x="323"/>
        <item x="324"/>
        <item x="119"/>
        <item x="312"/>
        <item x="46"/>
        <item x="305"/>
        <item x="314"/>
        <item x="307"/>
        <item x="360"/>
        <item x="106"/>
        <item x="333"/>
        <item x="342"/>
        <item x="313"/>
        <item x="356"/>
        <item x="164"/>
        <item x="310"/>
        <item x="359"/>
        <item x="331"/>
        <item x="354"/>
        <item x="340"/>
        <item x="315"/>
        <item x="355"/>
        <item x="344"/>
        <item x="306"/>
        <item x="352"/>
        <item x="240"/>
        <item x="358"/>
        <item x="332"/>
        <item x="328"/>
        <item x="334"/>
        <item x="61"/>
        <item x="353"/>
        <item x="233"/>
        <item x="308"/>
        <item x="320"/>
        <item x="341"/>
        <item x="361"/>
        <item x="318"/>
        <item x="193"/>
        <item x="330"/>
        <item x="319"/>
        <item x="343"/>
        <item x="239"/>
        <item x="242"/>
        <item x="337"/>
        <item x="317"/>
        <item x="309"/>
        <item x="316"/>
        <item x="96"/>
        <item x="339"/>
        <item x="222"/>
        <item x="338"/>
        <item x="329"/>
        <item x="348"/>
        <item x="335"/>
        <item x="336"/>
        <item x="201"/>
        <item x="243"/>
        <item x="115"/>
        <item x="346"/>
        <item x="241"/>
        <item x="250"/>
        <item x="76"/>
        <item x="347"/>
        <item x="209"/>
        <item x="221"/>
        <item x="232"/>
        <item x="223"/>
        <item x="238"/>
        <item x="74"/>
        <item x="75"/>
        <item x="160"/>
        <item x="251"/>
        <item x="277"/>
        <item x="197"/>
        <item x="351"/>
        <item x="234"/>
        <item x="249"/>
        <item x="136"/>
        <item x="349"/>
        <item x="350"/>
        <item x="47"/>
        <item x="196"/>
        <item x="194"/>
        <item x="45"/>
        <item x="158"/>
        <item x="73"/>
        <item x="157"/>
        <item x="253"/>
        <item x="244"/>
        <item x="200"/>
        <item x="198"/>
        <item x="55"/>
        <item x="236"/>
        <item x="64"/>
        <item x="252"/>
        <item x="77"/>
        <item x="135"/>
        <item x="224"/>
        <item x="54"/>
        <item x="246"/>
        <item x="245"/>
        <item x="237"/>
        <item x="235"/>
        <item x="220"/>
        <item x="195"/>
        <item x="231"/>
        <item x="78"/>
        <item x="247"/>
        <item x="226"/>
        <item x="199"/>
        <item x="248"/>
        <item x="90"/>
        <item x="227"/>
        <item x="91"/>
        <item x="228"/>
        <item x="95"/>
        <item x="225"/>
        <item x="93"/>
        <item x="229"/>
        <item x="57"/>
        <item x="288"/>
        <item x="203"/>
        <item x="286"/>
        <item x="287"/>
        <item x="230"/>
        <item x="133"/>
        <item x="191"/>
        <item x="83"/>
        <item x="171"/>
        <item x="63"/>
        <item x="219"/>
        <item x="66"/>
        <item x="216"/>
        <item x="60"/>
        <item x="181"/>
        <item x="218"/>
        <item x="168"/>
        <item x="169"/>
        <item x="111"/>
        <item x="217"/>
        <item x="79"/>
        <item x="267"/>
        <item x="134"/>
        <item x="190"/>
        <item x="162"/>
        <item x="262"/>
        <item x="131"/>
        <item x="202"/>
        <item x="264"/>
        <item x="192"/>
        <item x="100"/>
        <item x="118"/>
        <item x="278"/>
        <item x="81"/>
        <item x="289"/>
        <item x="132"/>
        <item x="128"/>
        <item x="159"/>
        <item x="56"/>
        <item x="179"/>
        <item x="150"/>
        <item x="92"/>
        <item x="261"/>
        <item x="178"/>
        <item x="163"/>
        <item x="105"/>
        <item x="294"/>
        <item x="291"/>
        <item x="140"/>
        <item x="290"/>
        <item x="121"/>
        <item x="292"/>
        <item x="279"/>
        <item x="293"/>
        <item x="130"/>
        <item x="129"/>
        <item x="65"/>
        <item x="259"/>
        <item x="122"/>
        <item x="44"/>
        <item x="82"/>
        <item x="84"/>
        <item x="108"/>
        <item x="94"/>
        <item x="101"/>
        <item x="141"/>
        <item x="139"/>
        <item x="260"/>
        <item x="104"/>
        <item x="103"/>
        <item x="183"/>
        <item x="114"/>
        <item x="127"/>
        <item x="120"/>
        <item x="137"/>
        <item x="170"/>
        <item x="204"/>
        <item x="258"/>
        <item x="67"/>
        <item x="161"/>
        <item x="299"/>
        <item x="280"/>
        <item x="207"/>
        <item x="149"/>
        <item x="99"/>
        <item x="255"/>
        <item x="254"/>
        <item x="283"/>
        <item x="58"/>
        <item x="266"/>
        <item x="281"/>
        <item x="172"/>
        <item x="282"/>
        <item x="80"/>
        <item x="304"/>
        <item x="256"/>
        <item x="138"/>
        <item x="285"/>
        <item x="284"/>
        <item x="257"/>
        <item x="300"/>
        <item x="107"/>
        <item x="268"/>
        <item x="98"/>
        <item x="298"/>
        <item x="87"/>
        <item x="271"/>
        <item x="165"/>
        <item x="276"/>
        <item x="272"/>
        <item x="180"/>
        <item x="297"/>
        <item x="275"/>
        <item x="270"/>
        <item x="269"/>
        <item x="301"/>
        <item x="303"/>
        <item x="296"/>
        <item x="151"/>
        <item x="274"/>
        <item x="148"/>
        <item x="206"/>
        <item x="302"/>
        <item x="273"/>
        <item x="295"/>
        <item x="205"/>
        <item x="113"/>
        <item x="72"/>
        <item x="97"/>
        <item x="177"/>
        <item x="146"/>
        <item x="144"/>
        <item x="70"/>
        <item x="208"/>
        <item x="145"/>
        <item x="167"/>
        <item x="182"/>
        <item x="117"/>
        <item x="116"/>
        <item x="147"/>
        <item x="176"/>
        <item x="175"/>
        <item x="142"/>
        <item x="174"/>
        <item x="89"/>
        <item x="173"/>
        <item x="210"/>
        <item x="85"/>
        <item x="102"/>
        <item x="143"/>
        <item x="88"/>
        <item x="71"/>
        <item x="59"/>
        <item x="110"/>
        <item x="109"/>
        <item x="68"/>
        <item x="69"/>
        <item x="166"/>
        <item x="215"/>
        <item x="186"/>
        <item x="155"/>
        <item x="156"/>
        <item x="48"/>
        <item x="184"/>
        <item x="86"/>
        <item x="214"/>
        <item x="154"/>
        <item x="185"/>
        <item x="189"/>
        <item x="152"/>
        <item x="187"/>
        <item x="213"/>
        <item x="188"/>
        <item x="125"/>
        <item x="53"/>
        <item x="15"/>
        <item x="123"/>
        <item x="126"/>
        <item x="153"/>
        <item x="212"/>
        <item x="211"/>
        <item x="14"/>
        <item x="25"/>
        <item x="112"/>
        <item x="27"/>
        <item x="124"/>
        <item x="26"/>
        <item x="3"/>
        <item x="24"/>
        <item x="1"/>
        <item x="5"/>
        <item x="52"/>
        <item x="28"/>
        <item x="16"/>
        <item x="49"/>
        <item x="4"/>
        <item x="33"/>
        <item x="30"/>
        <item x="29"/>
        <item x="31"/>
        <item x="32"/>
        <item x="17"/>
        <item x="51"/>
        <item x="7"/>
        <item x="50"/>
        <item x="6"/>
        <item x="18"/>
        <item x="2"/>
        <item x="35"/>
        <item x="37"/>
        <item x="21"/>
        <item x="19"/>
        <item x="8"/>
        <item x="20"/>
        <item x="36"/>
        <item x="34"/>
        <item x="23"/>
        <item x="22"/>
        <item x="38"/>
        <item x="12"/>
        <item x="9"/>
        <item x="13"/>
        <item x="43"/>
        <item x="11"/>
        <item x="10"/>
        <item x="39"/>
        <item x="40"/>
        <item x="41"/>
        <item x="42"/>
        <item x="62"/>
        <item t="default"/>
      </items>
    </pivotField>
    <pivotField axis="axisCol" multipleItemSelectionAllowe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showAll="0">
      <items count="7">
        <item h="1" x="0"/>
        <item h="1" x="1"/>
        <item x="4"/>
        <item h="1" x="2"/>
        <item h="1" x="5"/>
        <item h="1" x="3"/>
        <item t="default"/>
      </items>
    </pivotField>
    <pivotField multipleItemSelectionAllowed="1" showAll="0">
      <items count="18">
        <item x="16"/>
        <item x="0"/>
        <item x="6"/>
        <item x="15"/>
        <item x="14"/>
        <item x="8"/>
        <item x="11"/>
        <item x="5"/>
        <item x="7"/>
        <item x="3"/>
        <item x="9"/>
        <item x="4"/>
        <item x="13"/>
        <item x="12"/>
        <item x="10"/>
        <item x="2"/>
        <item x="1"/>
        <item t="default"/>
      </items>
    </pivotField>
    <pivotField showAll="0"/>
  </pivotFields>
  <rowFields count="2">
    <field x="0"/>
    <field x="3"/>
  </rowFields>
  <rowItems count="11">
    <i>
      <x v="9"/>
    </i>
    <i r="1">
      <x v="2"/>
    </i>
    <i>
      <x v="10"/>
    </i>
    <i r="1">
      <x v="2"/>
    </i>
    <i>
      <x v="12"/>
    </i>
    <i r="1">
      <x v="2"/>
    </i>
    <i>
      <x v="13"/>
    </i>
    <i r="1">
      <x v="2"/>
    </i>
    <i>
      <x v="14"/>
    </i>
    <i r="1">
      <x v="2"/>
    </i>
    <i t="grand">
      <x/>
    </i>
  </rowItems>
  <colFields count="1">
    <field x="2"/>
  </colFields>
  <col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 of Amount (Tonnes/ Millions M3/GWh)" fld="1" baseField="0" baseItem="1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6"/>
  <sheetViews>
    <sheetView workbookViewId="0">
      <selection activeCell="E22" sqref="E22"/>
    </sheetView>
  </sheetViews>
  <sheetFormatPr defaultRowHeight="15"/>
  <cols>
    <col min="1" max="1" width="9.140625" style="182"/>
    <col min="2" max="2" width="52.140625" style="182" bestFit="1" customWidth="1"/>
    <col min="3" max="16384" width="9.140625" style="182"/>
  </cols>
  <sheetData>
    <row r="3" spans="2:2">
      <c r="B3" s="182" t="s">
        <v>304</v>
      </c>
    </row>
    <row r="5" spans="2:2">
      <c r="B5" s="182" t="s">
        <v>306</v>
      </c>
    </row>
    <row r="6" spans="2:2">
      <c r="B6" s="183" t="s">
        <v>305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129"/>
  <sheetViews>
    <sheetView showGridLines="0" topLeftCell="A19" workbookViewId="0">
      <selection activeCell="A25" sqref="A25"/>
    </sheetView>
  </sheetViews>
  <sheetFormatPr defaultRowHeight="15"/>
  <cols>
    <col min="1" max="1" width="36.5703125" bestFit="1" customWidth="1"/>
    <col min="2" max="10" width="9" customWidth="1"/>
    <col min="11" max="11" width="8" customWidth="1"/>
  </cols>
  <sheetData>
    <row r="1" spans="1:11">
      <c r="A1" s="19" t="s">
        <v>35</v>
      </c>
    </row>
    <row r="2" spans="1:11">
      <c r="A2" s="20"/>
    </row>
    <row r="3" spans="1:11" ht="30">
      <c r="A3" s="21" t="s">
        <v>36</v>
      </c>
    </row>
    <row r="4" spans="1:11">
      <c r="A4" s="22" t="s">
        <v>37</v>
      </c>
      <c r="B4" s="23">
        <v>2003</v>
      </c>
      <c r="C4" s="23">
        <v>2004</v>
      </c>
      <c r="D4" s="23">
        <v>2005</v>
      </c>
      <c r="E4" s="23">
        <v>2006</v>
      </c>
      <c r="F4" s="23">
        <v>2007</v>
      </c>
      <c r="G4" s="23">
        <v>2008</v>
      </c>
      <c r="H4" s="23">
        <v>2009</v>
      </c>
      <c r="I4" s="23">
        <v>2010</v>
      </c>
      <c r="J4" s="23">
        <v>2011</v>
      </c>
      <c r="K4" s="23">
        <v>2012</v>
      </c>
    </row>
    <row r="5" spans="1:11">
      <c r="A5" s="24" t="s">
        <v>38</v>
      </c>
      <c r="B5" s="25">
        <v>1950.33</v>
      </c>
      <c r="C5" s="25">
        <v>1903.16</v>
      </c>
      <c r="D5" s="25">
        <v>2153.92</v>
      </c>
      <c r="E5" s="25">
        <v>2284.6999999999998</v>
      </c>
      <c r="F5" s="25">
        <v>1627.65</v>
      </c>
      <c r="G5" s="25">
        <v>1154.19</v>
      </c>
      <c r="H5" s="25">
        <v>1348.18</v>
      </c>
      <c r="I5" s="25">
        <v>958.08</v>
      </c>
      <c r="J5" s="25">
        <v>734.47</v>
      </c>
      <c r="K5" s="25">
        <v>0</v>
      </c>
    </row>
    <row r="6" spans="1:11">
      <c r="A6" s="26" t="s">
        <v>39</v>
      </c>
      <c r="B6" s="27">
        <v>1950.33</v>
      </c>
      <c r="C6" s="27">
        <v>1903.16</v>
      </c>
      <c r="D6" s="27">
        <v>2153.92</v>
      </c>
      <c r="E6" s="27">
        <v>2284.6999999999998</v>
      </c>
      <c r="F6" s="27">
        <v>1627.65</v>
      </c>
      <c r="G6" s="27">
        <v>1154.19</v>
      </c>
      <c r="H6" s="27">
        <v>1348.18</v>
      </c>
      <c r="I6" s="27">
        <v>958.08</v>
      </c>
      <c r="J6" s="27">
        <v>734.47</v>
      </c>
      <c r="K6" s="27">
        <v>0</v>
      </c>
    </row>
    <row r="7" spans="1:11">
      <c r="A7" s="24" t="s">
        <v>40</v>
      </c>
      <c r="B7" s="25">
        <v>45.88</v>
      </c>
      <c r="C7" s="25">
        <v>43.32</v>
      </c>
      <c r="D7" s="25">
        <v>44.17</v>
      </c>
      <c r="E7" s="25">
        <v>46.13</v>
      </c>
      <c r="F7" s="25">
        <v>37.9</v>
      </c>
      <c r="G7" s="25">
        <v>22.05</v>
      </c>
      <c r="H7" s="25">
        <v>7.4</v>
      </c>
      <c r="I7" s="25">
        <v>4.87</v>
      </c>
      <c r="J7" s="25">
        <v>1.94</v>
      </c>
      <c r="K7" s="25">
        <v>0</v>
      </c>
    </row>
    <row r="8" spans="1:11">
      <c r="A8" s="26" t="s">
        <v>41</v>
      </c>
      <c r="B8" s="27">
        <v>1904.45</v>
      </c>
      <c r="C8" s="27">
        <v>1859.84</v>
      </c>
      <c r="D8" s="27">
        <v>2109.75</v>
      </c>
      <c r="E8" s="27">
        <v>2238.5700000000002</v>
      </c>
      <c r="F8" s="27">
        <v>1589.74</v>
      </c>
      <c r="G8" s="27">
        <v>1132.1400000000001</v>
      </c>
      <c r="H8" s="27">
        <v>1340.78</v>
      </c>
      <c r="I8" s="27">
        <v>953.21</v>
      </c>
      <c r="J8" s="27">
        <v>732.53</v>
      </c>
      <c r="K8" s="27">
        <v>0</v>
      </c>
    </row>
    <row r="9" spans="1:11">
      <c r="A9" s="20"/>
    </row>
    <row r="10" spans="1:11">
      <c r="A10" s="22" t="s">
        <v>42</v>
      </c>
      <c r="B10" s="23">
        <v>2003</v>
      </c>
      <c r="C10" s="23">
        <v>2004</v>
      </c>
      <c r="D10" s="23">
        <v>2005</v>
      </c>
      <c r="E10" s="23">
        <v>2006</v>
      </c>
      <c r="F10" s="23">
        <v>2007</v>
      </c>
      <c r="G10" s="23">
        <v>2008</v>
      </c>
      <c r="H10" s="23">
        <v>2009</v>
      </c>
      <c r="I10" s="23">
        <v>2010</v>
      </c>
      <c r="J10" s="23">
        <v>2011</v>
      </c>
      <c r="K10" s="23">
        <v>2012</v>
      </c>
    </row>
    <row r="11" spans="1:11">
      <c r="A11" s="24" t="s">
        <v>43</v>
      </c>
      <c r="B11" s="25"/>
      <c r="C11" s="25"/>
      <c r="D11" s="25"/>
      <c r="E11" s="25"/>
      <c r="F11" s="25"/>
      <c r="G11" s="25"/>
      <c r="H11" s="25"/>
      <c r="I11" s="25">
        <v>0.64</v>
      </c>
      <c r="J11" s="25">
        <v>755.53</v>
      </c>
      <c r="K11" s="25">
        <v>457.72</v>
      </c>
    </row>
    <row r="12" spans="1:11">
      <c r="A12" s="26" t="s">
        <v>39</v>
      </c>
      <c r="B12" s="27">
        <v>0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0.64</v>
      </c>
      <c r="J12" s="27">
        <v>755.53</v>
      </c>
      <c r="K12" s="27">
        <v>457.72</v>
      </c>
    </row>
    <row r="13" spans="1:11">
      <c r="A13" s="24" t="s">
        <v>40</v>
      </c>
      <c r="B13" s="25">
        <v>0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63.24</v>
      </c>
      <c r="K13" s="25">
        <v>45.3</v>
      </c>
    </row>
    <row r="14" spans="1:11">
      <c r="A14" s="26" t="s">
        <v>41</v>
      </c>
      <c r="B14" s="27">
        <v>0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0.64</v>
      </c>
      <c r="J14" s="27">
        <v>692.29</v>
      </c>
      <c r="K14" s="27">
        <v>412.42</v>
      </c>
    </row>
    <row r="15" spans="1:11">
      <c r="A15" s="20"/>
    </row>
    <row r="16" spans="1:11">
      <c r="A16" s="22" t="s">
        <v>44</v>
      </c>
      <c r="B16" s="23">
        <v>2003</v>
      </c>
      <c r="C16" s="23">
        <v>2004</v>
      </c>
      <c r="D16" s="23">
        <v>2005</v>
      </c>
      <c r="E16" s="23">
        <v>2006</v>
      </c>
      <c r="F16" s="23">
        <v>2007</v>
      </c>
      <c r="G16" s="23">
        <v>2008</v>
      </c>
      <c r="H16" s="23">
        <v>2009</v>
      </c>
      <c r="I16" s="23">
        <v>2010</v>
      </c>
      <c r="J16" s="23">
        <v>2011</v>
      </c>
      <c r="K16" s="23">
        <v>2012</v>
      </c>
    </row>
    <row r="17" spans="1:11">
      <c r="A17" s="24" t="s">
        <v>45</v>
      </c>
      <c r="B17" s="25"/>
      <c r="C17" s="25"/>
      <c r="D17" s="25"/>
      <c r="E17" s="25"/>
      <c r="F17" s="25"/>
      <c r="G17" s="25"/>
      <c r="H17" s="25"/>
      <c r="I17" s="25">
        <v>0.25</v>
      </c>
      <c r="J17" s="25">
        <v>1280.49</v>
      </c>
      <c r="K17" s="25">
        <v>565.79</v>
      </c>
    </row>
    <row r="18" spans="1:11">
      <c r="A18" s="24" t="s">
        <v>46</v>
      </c>
      <c r="B18" s="25"/>
      <c r="C18" s="25"/>
      <c r="D18" s="25"/>
      <c r="E18" s="25"/>
      <c r="F18" s="25"/>
      <c r="G18" s="25"/>
      <c r="H18" s="25"/>
      <c r="I18" s="25"/>
      <c r="J18" s="25">
        <v>707.53</v>
      </c>
      <c r="K18" s="25">
        <v>516.13</v>
      </c>
    </row>
    <row r="19" spans="1:11">
      <c r="A19" s="26" t="s">
        <v>39</v>
      </c>
      <c r="B19" s="27">
        <v>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0.25</v>
      </c>
      <c r="J19" s="27">
        <v>1988.03</v>
      </c>
      <c r="K19" s="27">
        <v>1081.92</v>
      </c>
    </row>
    <row r="20" spans="1:11">
      <c r="A20" s="24" t="s">
        <v>40</v>
      </c>
      <c r="B20" s="25">
        <v>0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201.12</v>
      </c>
      <c r="K20" s="25">
        <v>116.1</v>
      </c>
    </row>
    <row r="21" spans="1:11">
      <c r="A21" s="26" t="s">
        <v>41</v>
      </c>
      <c r="B21" s="27">
        <v>0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0.25</v>
      </c>
      <c r="J21" s="27">
        <v>1786.91</v>
      </c>
      <c r="K21" s="27">
        <v>965.82</v>
      </c>
    </row>
    <row r="22" spans="1:11">
      <c r="A22" s="20"/>
    </row>
    <row r="23" spans="1:11">
      <c r="A23" s="22" t="s">
        <v>47</v>
      </c>
      <c r="B23" s="23">
        <v>2003</v>
      </c>
      <c r="C23" s="23">
        <v>2004</v>
      </c>
      <c r="D23" s="23">
        <v>2005</v>
      </c>
      <c r="E23" s="23">
        <v>2006</v>
      </c>
      <c r="F23" s="23">
        <v>2007</v>
      </c>
      <c r="G23" s="23">
        <v>2008</v>
      </c>
      <c r="H23" s="23">
        <v>2009</v>
      </c>
      <c r="I23" s="23">
        <v>2010</v>
      </c>
      <c r="J23" s="23">
        <v>2011</v>
      </c>
      <c r="K23" s="23">
        <v>2012</v>
      </c>
    </row>
    <row r="24" spans="1:11">
      <c r="A24" s="24" t="s">
        <v>48</v>
      </c>
      <c r="B24" s="25">
        <v>14.19</v>
      </c>
      <c r="C24" s="25">
        <v>15.23</v>
      </c>
      <c r="D24" s="25">
        <v>14.65</v>
      </c>
      <c r="E24" s="25">
        <v>15.1</v>
      </c>
      <c r="F24" s="25">
        <v>15.39</v>
      </c>
      <c r="G24" s="25">
        <v>15.17</v>
      </c>
      <c r="H24" s="25">
        <v>14.67</v>
      </c>
      <c r="I24" s="25">
        <v>12.9</v>
      </c>
      <c r="J24" s="25"/>
      <c r="K24" s="25"/>
    </row>
    <row r="25" spans="1:11">
      <c r="A25" s="24" t="s">
        <v>49</v>
      </c>
      <c r="B25" s="25"/>
      <c r="C25" s="25"/>
      <c r="D25" s="25"/>
      <c r="E25" s="25"/>
      <c r="F25" s="25"/>
      <c r="G25" s="25"/>
      <c r="H25" s="25"/>
      <c r="I25" s="25">
        <v>2.46</v>
      </c>
      <c r="J25" s="25">
        <v>14.53</v>
      </c>
      <c r="K25" s="25">
        <v>5.56</v>
      </c>
    </row>
    <row r="26" spans="1:11">
      <c r="A26" s="26" t="s">
        <v>39</v>
      </c>
      <c r="B26" s="27">
        <v>14.19</v>
      </c>
      <c r="C26" s="27">
        <v>15.23</v>
      </c>
      <c r="D26" s="27">
        <v>14.65</v>
      </c>
      <c r="E26" s="27">
        <v>15.1</v>
      </c>
      <c r="F26" s="27">
        <v>15.39</v>
      </c>
      <c r="G26" s="27">
        <v>15.17</v>
      </c>
      <c r="H26" s="27">
        <v>14.67</v>
      </c>
      <c r="I26" s="27">
        <v>15.37</v>
      </c>
      <c r="J26" s="27">
        <v>14.53</v>
      </c>
      <c r="K26" s="27">
        <v>5.56</v>
      </c>
    </row>
    <row r="27" spans="1:11">
      <c r="A27" s="24" t="s">
        <v>40</v>
      </c>
      <c r="B27" s="25">
        <v>0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</row>
    <row r="28" spans="1:11">
      <c r="A28" s="26" t="s">
        <v>41</v>
      </c>
      <c r="B28" s="27">
        <v>14.19</v>
      </c>
      <c r="C28" s="27">
        <v>15.23</v>
      </c>
      <c r="D28" s="27">
        <v>14.65</v>
      </c>
      <c r="E28" s="27">
        <v>15.1</v>
      </c>
      <c r="F28" s="27">
        <v>15.39</v>
      </c>
      <c r="G28" s="27">
        <v>15.17</v>
      </c>
      <c r="H28" s="27">
        <v>14.67</v>
      </c>
      <c r="I28" s="27">
        <v>15.37</v>
      </c>
      <c r="J28" s="27">
        <v>14.53</v>
      </c>
      <c r="K28" s="27">
        <v>5.56</v>
      </c>
    </row>
    <row r="29" spans="1:11">
      <c r="A29" s="20"/>
    </row>
    <row r="30" spans="1:11">
      <c r="A30" s="22" t="s">
        <v>50</v>
      </c>
      <c r="B30" s="23">
        <v>2003</v>
      </c>
      <c r="C30" s="23">
        <v>2004</v>
      </c>
      <c r="D30" s="23">
        <v>2005</v>
      </c>
      <c r="E30" s="23">
        <v>2006</v>
      </c>
      <c r="F30" s="23">
        <v>2007</v>
      </c>
      <c r="G30" s="23">
        <v>2008</v>
      </c>
      <c r="H30" s="23">
        <v>2009</v>
      </c>
      <c r="I30" s="23">
        <v>2010</v>
      </c>
      <c r="J30" s="23">
        <v>2011</v>
      </c>
      <c r="K30" s="23">
        <v>2012</v>
      </c>
    </row>
    <row r="31" spans="1:11">
      <c r="A31" s="24" t="s">
        <v>51</v>
      </c>
      <c r="B31" s="25">
        <v>435.4</v>
      </c>
      <c r="C31" s="25">
        <v>434.92</v>
      </c>
      <c r="D31" s="25">
        <v>422.25</v>
      </c>
      <c r="E31" s="25">
        <v>830.08</v>
      </c>
      <c r="F31" s="25">
        <v>1011.83</v>
      </c>
      <c r="G31" s="25">
        <v>981.04</v>
      </c>
      <c r="H31" s="25">
        <v>1065.24</v>
      </c>
      <c r="I31" s="25">
        <v>1076.28</v>
      </c>
      <c r="J31" s="25">
        <v>972.73</v>
      </c>
      <c r="K31" s="25">
        <v>246.78</v>
      </c>
    </row>
    <row r="32" spans="1:11">
      <c r="A32" s="24" t="s">
        <v>52</v>
      </c>
      <c r="B32" s="25">
        <v>0.96</v>
      </c>
      <c r="C32" s="25">
        <v>1.48</v>
      </c>
      <c r="D32" s="25">
        <v>0.44</v>
      </c>
      <c r="E32" s="25">
        <v>1.56</v>
      </c>
      <c r="F32" s="25">
        <v>14.04</v>
      </c>
      <c r="G32" s="25">
        <v>17.87</v>
      </c>
      <c r="H32" s="25">
        <v>10.52</v>
      </c>
      <c r="I32" s="25">
        <v>9.59</v>
      </c>
      <c r="J32" s="25">
        <v>8.08</v>
      </c>
      <c r="K32" s="25">
        <v>1.69</v>
      </c>
    </row>
    <row r="33" spans="1:11">
      <c r="A33" s="26" t="s">
        <v>39</v>
      </c>
      <c r="B33" s="27">
        <v>436.35</v>
      </c>
      <c r="C33" s="27">
        <v>436.39</v>
      </c>
      <c r="D33" s="27">
        <v>422.69</v>
      </c>
      <c r="E33" s="27">
        <v>831.64</v>
      </c>
      <c r="F33" s="27">
        <v>1025.8699999999999</v>
      </c>
      <c r="G33" s="27">
        <v>998.91</v>
      </c>
      <c r="H33" s="27">
        <v>1075.76</v>
      </c>
      <c r="I33" s="27">
        <v>1085.8699999999999</v>
      </c>
      <c r="J33" s="27">
        <v>980.8</v>
      </c>
      <c r="K33" s="27">
        <v>248.47</v>
      </c>
    </row>
    <row r="34" spans="1:11">
      <c r="A34" s="24" t="s">
        <v>40</v>
      </c>
      <c r="B34" s="25">
        <v>39.79</v>
      </c>
      <c r="C34" s="25">
        <v>38.69</v>
      </c>
      <c r="D34" s="25">
        <v>39.299999999999997</v>
      </c>
      <c r="E34" s="25">
        <v>72.03</v>
      </c>
      <c r="F34" s="25">
        <v>84.44</v>
      </c>
      <c r="G34" s="25">
        <v>80.650000000000006</v>
      </c>
      <c r="H34" s="25">
        <v>85.9</v>
      </c>
      <c r="I34" s="25">
        <v>86.49</v>
      </c>
      <c r="J34" s="25">
        <v>74.650000000000006</v>
      </c>
      <c r="K34" s="25">
        <v>25.3</v>
      </c>
    </row>
    <row r="35" spans="1:11">
      <c r="A35" s="26" t="s">
        <v>41</v>
      </c>
      <c r="B35" s="27">
        <v>396.56</v>
      </c>
      <c r="C35" s="27">
        <v>397.7</v>
      </c>
      <c r="D35" s="27">
        <v>383.39</v>
      </c>
      <c r="E35" s="27">
        <v>759.62</v>
      </c>
      <c r="F35" s="27">
        <v>941.43</v>
      </c>
      <c r="G35" s="27">
        <v>918.26</v>
      </c>
      <c r="H35" s="27">
        <v>989.86</v>
      </c>
      <c r="I35" s="27">
        <v>999.38</v>
      </c>
      <c r="J35" s="27">
        <v>906.16</v>
      </c>
      <c r="K35" s="27">
        <v>223.17</v>
      </c>
    </row>
    <row r="36" spans="1:11">
      <c r="A36" s="20"/>
    </row>
    <row r="37" spans="1:11">
      <c r="A37" s="22" t="s">
        <v>53</v>
      </c>
      <c r="B37" s="23">
        <v>2003</v>
      </c>
      <c r="C37" s="23">
        <v>2004</v>
      </c>
      <c r="D37" s="23">
        <v>2005</v>
      </c>
      <c r="E37" s="23">
        <v>2006</v>
      </c>
      <c r="F37" s="23">
        <v>2007</v>
      </c>
      <c r="G37" s="23">
        <v>2008</v>
      </c>
      <c r="H37" s="23">
        <v>2009</v>
      </c>
      <c r="I37" s="23">
        <v>2010</v>
      </c>
      <c r="J37" s="23">
        <v>2011</v>
      </c>
      <c r="K37" s="23">
        <v>2012</v>
      </c>
    </row>
    <row r="38" spans="1:11">
      <c r="A38" s="24" t="s">
        <v>54</v>
      </c>
      <c r="B38" s="25">
        <v>51.35</v>
      </c>
      <c r="C38" s="25">
        <v>50.75</v>
      </c>
      <c r="D38" s="25">
        <v>45.38</v>
      </c>
      <c r="E38" s="25">
        <v>54.64</v>
      </c>
      <c r="F38" s="25">
        <v>52.78</v>
      </c>
      <c r="G38" s="25">
        <v>52.67</v>
      </c>
      <c r="H38" s="25">
        <v>47.19</v>
      </c>
      <c r="I38" s="25">
        <v>42.32</v>
      </c>
      <c r="J38" s="25">
        <v>40.19</v>
      </c>
      <c r="K38" s="25">
        <v>22.55</v>
      </c>
    </row>
    <row r="39" spans="1:11">
      <c r="A39" s="24" t="s">
        <v>55</v>
      </c>
      <c r="B39" s="25">
        <v>143.79</v>
      </c>
      <c r="C39" s="25">
        <v>498.66</v>
      </c>
      <c r="D39" s="25">
        <v>446.62</v>
      </c>
      <c r="E39" s="25">
        <v>880.44</v>
      </c>
      <c r="F39" s="25">
        <v>1057.32</v>
      </c>
      <c r="G39" s="25">
        <v>1201.5899999999999</v>
      </c>
      <c r="H39" s="25">
        <v>1190.76</v>
      </c>
      <c r="I39" s="25">
        <v>1114.45</v>
      </c>
      <c r="J39" s="25">
        <v>1118.31</v>
      </c>
      <c r="K39" s="25">
        <v>459.4</v>
      </c>
    </row>
    <row r="40" spans="1:11">
      <c r="A40" s="24" t="s">
        <v>56</v>
      </c>
      <c r="B40" s="25">
        <v>574.61</v>
      </c>
      <c r="C40" s="25">
        <v>1002.56</v>
      </c>
      <c r="D40" s="25">
        <v>848.95</v>
      </c>
      <c r="E40" s="25">
        <v>1033.43</v>
      </c>
      <c r="F40" s="25">
        <v>1188.05</v>
      </c>
      <c r="G40" s="25">
        <v>1297.97</v>
      </c>
      <c r="H40" s="25">
        <v>1282.2</v>
      </c>
      <c r="I40" s="25">
        <v>1219.79</v>
      </c>
      <c r="J40" s="25">
        <v>1158.99</v>
      </c>
      <c r="K40" s="25">
        <v>472.31</v>
      </c>
    </row>
    <row r="41" spans="1:11">
      <c r="A41" s="24" t="s">
        <v>57</v>
      </c>
      <c r="B41" s="25">
        <v>1695.1</v>
      </c>
      <c r="C41" s="25">
        <v>1448.76</v>
      </c>
      <c r="D41" s="25">
        <v>1601.35</v>
      </c>
      <c r="E41" s="25">
        <v>599.91</v>
      </c>
      <c r="F41" s="25">
        <v>400.38</v>
      </c>
      <c r="G41" s="25">
        <v>813.75</v>
      </c>
      <c r="H41" s="25">
        <v>632.17999999999995</v>
      </c>
      <c r="I41" s="25">
        <v>366.73</v>
      </c>
      <c r="J41" s="25">
        <v>310.25</v>
      </c>
      <c r="K41" s="25">
        <v>180.31</v>
      </c>
    </row>
    <row r="42" spans="1:11">
      <c r="A42" s="24" t="s">
        <v>58</v>
      </c>
      <c r="B42" s="25">
        <v>0.01</v>
      </c>
      <c r="C42" s="25">
        <v>0</v>
      </c>
      <c r="D42" s="25">
        <v>0.01</v>
      </c>
      <c r="E42" s="25">
        <v>0</v>
      </c>
      <c r="F42" s="25">
        <v>0.38</v>
      </c>
      <c r="G42" s="25">
        <v>0.5</v>
      </c>
      <c r="H42" s="25">
        <v>0.26</v>
      </c>
      <c r="I42" s="25">
        <v>0.24</v>
      </c>
      <c r="J42" s="25">
        <v>0.14000000000000001</v>
      </c>
      <c r="K42" s="25">
        <v>0.03</v>
      </c>
    </row>
    <row r="43" spans="1:11">
      <c r="A43" s="24" t="s">
        <v>59</v>
      </c>
      <c r="B43" s="25">
        <v>0.01</v>
      </c>
      <c r="C43" s="25">
        <v>0</v>
      </c>
      <c r="D43" s="25">
        <v>0</v>
      </c>
      <c r="E43" s="25">
        <v>0.01</v>
      </c>
      <c r="F43" s="25">
        <v>0.47</v>
      </c>
      <c r="G43" s="25">
        <v>0.43</v>
      </c>
      <c r="H43" s="25">
        <v>0.37</v>
      </c>
      <c r="I43" s="25">
        <v>0.28999999999999998</v>
      </c>
      <c r="J43" s="25">
        <v>0.19</v>
      </c>
      <c r="K43" s="25">
        <v>0.04</v>
      </c>
    </row>
    <row r="44" spans="1:11">
      <c r="A44" s="24" t="s">
        <v>60</v>
      </c>
      <c r="B44" s="25">
        <v>0.86</v>
      </c>
      <c r="C44" s="25">
        <v>3.02</v>
      </c>
      <c r="D44" s="25">
        <v>1.59</v>
      </c>
      <c r="E44" s="25">
        <v>6.89</v>
      </c>
      <c r="F44" s="25">
        <v>26.05</v>
      </c>
      <c r="G44" s="25">
        <v>0</v>
      </c>
      <c r="H44" s="25">
        <v>0</v>
      </c>
      <c r="I44" s="25">
        <v>0</v>
      </c>
      <c r="J44" s="25"/>
      <c r="K44" s="25"/>
    </row>
    <row r="45" spans="1:11">
      <c r="A45" s="24" t="s">
        <v>61</v>
      </c>
      <c r="B45" s="25">
        <v>1.06</v>
      </c>
      <c r="C45" s="25">
        <v>3.38</v>
      </c>
      <c r="D45" s="25">
        <v>1.61</v>
      </c>
      <c r="E45" s="25">
        <v>4.76</v>
      </c>
      <c r="F45" s="25">
        <v>22.38</v>
      </c>
      <c r="G45" s="25">
        <v>22.32</v>
      </c>
      <c r="H45" s="25">
        <v>10.46</v>
      </c>
      <c r="I45" s="25">
        <v>16.73</v>
      </c>
      <c r="J45" s="25">
        <v>10.38</v>
      </c>
      <c r="K45" s="25">
        <v>3.41</v>
      </c>
    </row>
    <row r="46" spans="1:11">
      <c r="A46" s="24" t="s">
        <v>62</v>
      </c>
      <c r="B46" s="25">
        <v>0.19</v>
      </c>
      <c r="C46" s="25">
        <v>0.73</v>
      </c>
      <c r="D46" s="25">
        <v>0.34</v>
      </c>
      <c r="E46" s="25">
        <v>1.05</v>
      </c>
      <c r="F46" s="25">
        <v>5.62</v>
      </c>
      <c r="G46" s="25">
        <v>5.86</v>
      </c>
      <c r="H46" s="25">
        <v>3.86</v>
      </c>
      <c r="I46" s="25">
        <v>4.3</v>
      </c>
      <c r="J46" s="25">
        <v>2.72</v>
      </c>
      <c r="K46" s="25">
        <v>0.94</v>
      </c>
    </row>
    <row r="47" spans="1:11">
      <c r="A47" s="24" t="s">
        <v>63</v>
      </c>
      <c r="B47" s="25">
        <v>0.16</v>
      </c>
      <c r="C47" s="25">
        <v>0.61</v>
      </c>
      <c r="D47" s="25">
        <v>0.28999999999999998</v>
      </c>
      <c r="E47" s="25">
        <v>0.88</v>
      </c>
      <c r="F47" s="25">
        <v>4.6399999999999997</v>
      </c>
      <c r="G47" s="25">
        <v>3.49</v>
      </c>
      <c r="H47" s="25">
        <v>2.42</v>
      </c>
      <c r="I47" s="25">
        <v>3.64</v>
      </c>
      <c r="J47" s="25">
        <v>2.48</v>
      </c>
      <c r="K47" s="25">
        <v>0.86</v>
      </c>
    </row>
    <row r="48" spans="1:11">
      <c r="A48" s="24" t="s">
        <v>64</v>
      </c>
      <c r="B48" s="25">
        <v>1.33</v>
      </c>
      <c r="C48" s="25">
        <v>4.32</v>
      </c>
      <c r="D48" s="25">
        <v>0.68</v>
      </c>
      <c r="E48" s="25">
        <v>7.94</v>
      </c>
      <c r="F48" s="25">
        <v>6.4</v>
      </c>
      <c r="G48" s="25">
        <v>5.69</v>
      </c>
      <c r="H48" s="25">
        <v>7.0000000000000007E-2</v>
      </c>
      <c r="I48" s="25">
        <v>0</v>
      </c>
      <c r="J48" s="25"/>
      <c r="K48" s="25"/>
    </row>
    <row r="49" spans="1:11">
      <c r="A49" s="24" t="s">
        <v>65</v>
      </c>
      <c r="B49" s="25">
        <v>2.16</v>
      </c>
      <c r="C49" s="25">
        <v>4.99</v>
      </c>
      <c r="D49" s="25">
        <v>1.28</v>
      </c>
      <c r="E49" s="25">
        <v>6.93</v>
      </c>
      <c r="F49" s="25">
        <v>8.6</v>
      </c>
      <c r="G49" s="25">
        <v>10.94</v>
      </c>
      <c r="H49" s="25">
        <v>14.22</v>
      </c>
      <c r="I49" s="25">
        <v>8.58</v>
      </c>
      <c r="J49" s="25">
        <v>5.82</v>
      </c>
      <c r="K49" s="25">
        <v>0.81</v>
      </c>
    </row>
    <row r="50" spans="1:11">
      <c r="A50" s="24" t="s">
        <v>66</v>
      </c>
      <c r="B50" s="25">
        <v>0.1</v>
      </c>
      <c r="C50" s="25">
        <v>0.39</v>
      </c>
      <c r="D50" s="25">
        <v>0.27</v>
      </c>
      <c r="E50" s="25">
        <v>1</v>
      </c>
      <c r="F50" s="25">
        <v>3</v>
      </c>
      <c r="G50" s="25">
        <v>3.89</v>
      </c>
      <c r="H50" s="25">
        <v>1.46</v>
      </c>
      <c r="I50" s="25">
        <v>2.56</v>
      </c>
      <c r="J50" s="25">
        <v>1.42</v>
      </c>
      <c r="K50" s="25">
        <v>0.62</v>
      </c>
    </row>
    <row r="51" spans="1:11">
      <c r="A51" s="24" t="s">
        <v>67</v>
      </c>
      <c r="B51" s="25">
        <v>6.68</v>
      </c>
      <c r="C51" s="25">
        <v>15.75</v>
      </c>
      <c r="D51" s="25">
        <v>4.13</v>
      </c>
      <c r="E51" s="25">
        <v>25.46</v>
      </c>
      <c r="F51" s="25">
        <v>7.24</v>
      </c>
      <c r="G51" s="25">
        <v>0.13</v>
      </c>
      <c r="H51" s="25">
        <v>68.92</v>
      </c>
      <c r="I51" s="25">
        <v>88.21</v>
      </c>
      <c r="J51" s="25">
        <v>49.02</v>
      </c>
      <c r="K51" s="25">
        <v>15.72</v>
      </c>
    </row>
    <row r="52" spans="1:11">
      <c r="A52" s="24" t="s">
        <v>68</v>
      </c>
      <c r="B52" s="25">
        <v>2.16</v>
      </c>
      <c r="C52" s="25">
        <v>3.04</v>
      </c>
      <c r="D52" s="25">
        <v>1.58</v>
      </c>
      <c r="E52" s="25">
        <v>2.74</v>
      </c>
      <c r="F52" s="25">
        <v>20.6</v>
      </c>
      <c r="G52" s="25">
        <v>14.52</v>
      </c>
      <c r="H52" s="25">
        <v>10.31</v>
      </c>
      <c r="I52" s="25">
        <v>17.62</v>
      </c>
      <c r="J52" s="25">
        <v>14.23</v>
      </c>
      <c r="K52" s="25">
        <v>5.77</v>
      </c>
    </row>
    <row r="53" spans="1:11">
      <c r="A53" s="24" t="s">
        <v>69</v>
      </c>
      <c r="B53" s="25">
        <v>0.11</v>
      </c>
      <c r="C53" s="25">
        <v>0.81</v>
      </c>
      <c r="D53" s="25">
        <v>0.42</v>
      </c>
      <c r="E53" s="25">
        <v>1.28</v>
      </c>
      <c r="F53" s="25">
        <v>6.06</v>
      </c>
      <c r="G53" s="25">
        <v>9.6999999999999993</v>
      </c>
      <c r="H53" s="25">
        <v>2.76</v>
      </c>
      <c r="I53" s="25">
        <v>3.5</v>
      </c>
      <c r="J53" s="25">
        <v>2.4700000000000002</v>
      </c>
      <c r="K53" s="25">
        <v>0.92</v>
      </c>
    </row>
    <row r="54" spans="1:11">
      <c r="A54" s="24" t="s">
        <v>70</v>
      </c>
      <c r="B54" s="25"/>
      <c r="C54" s="25"/>
      <c r="D54" s="25"/>
      <c r="E54" s="25"/>
      <c r="F54" s="25"/>
      <c r="G54" s="25"/>
      <c r="H54" s="25">
        <v>183.53</v>
      </c>
      <c r="I54" s="25">
        <v>187.14</v>
      </c>
      <c r="J54" s="25">
        <v>160.05000000000001</v>
      </c>
      <c r="K54" s="25">
        <v>60.52</v>
      </c>
    </row>
    <row r="55" spans="1:11">
      <c r="A55" s="24" t="s">
        <v>71</v>
      </c>
      <c r="B55" s="25">
        <v>1.3</v>
      </c>
      <c r="C55" s="25">
        <v>1.41</v>
      </c>
      <c r="D55" s="25">
        <v>0.52</v>
      </c>
      <c r="E55" s="25">
        <v>0.15</v>
      </c>
      <c r="F55" s="25">
        <v>4.6900000000000004</v>
      </c>
      <c r="G55" s="25">
        <v>12.29</v>
      </c>
      <c r="H55" s="25">
        <v>6.07</v>
      </c>
      <c r="I55" s="25">
        <v>2.83</v>
      </c>
      <c r="J55" s="25">
        <v>3.39</v>
      </c>
      <c r="K55" s="25">
        <v>0.62</v>
      </c>
    </row>
    <row r="56" spans="1:11">
      <c r="A56" s="24" t="s">
        <v>72</v>
      </c>
      <c r="B56" s="25">
        <v>0.54</v>
      </c>
      <c r="C56" s="25">
        <v>0.85</v>
      </c>
      <c r="D56" s="25">
        <v>0.61</v>
      </c>
      <c r="E56" s="25">
        <v>0.2</v>
      </c>
      <c r="F56" s="25">
        <v>6.88</v>
      </c>
      <c r="G56" s="25">
        <v>12.5</v>
      </c>
      <c r="H56" s="25">
        <v>5.7</v>
      </c>
      <c r="I56" s="25">
        <v>1.1399999999999999</v>
      </c>
      <c r="J56" s="25">
        <v>3.15</v>
      </c>
      <c r="K56" s="25">
        <v>0.77</v>
      </c>
    </row>
    <row r="57" spans="1:11">
      <c r="A57" s="24" t="s">
        <v>73</v>
      </c>
      <c r="B57" s="25">
        <v>11.29</v>
      </c>
      <c r="C57" s="25">
        <v>90.57</v>
      </c>
      <c r="D57" s="25">
        <v>43.07</v>
      </c>
      <c r="E57" s="25">
        <v>11.77</v>
      </c>
      <c r="F57" s="25">
        <v>39.99</v>
      </c>
      <c r="G57" s="25">
        <v>55.94</v>
      </c>
      <c r="H57" s="25">
        <v>33.04</v>
      </c>
      <c r="I57" s="25">
        <v>19.61</v>
      </c>
      <c r="J57" s="25">
        <v>16.739999999999998</v>
      </c>
      <c r="K57" s="25">
        <v>5.46</v>
      </c>
    </row>
    <row r="58" spans="1:11">
      <c r="A58" s="24" t="s">
        <v>74</v>
      </c>
      <c r="B58" s="25">
        <v>1.45</v>
      </c>
      <c r="C58" s="25">
        <v>1.47</v>
      </c>
      <c r="D58" s="25">
        <v>0.38</v>
      </c>
      <c r="E58" s="25">
        <v>0.9</v>
      </c>
      <c r="F58" s="25">
        <v>11.52</v>
      </c>
      <c r="G58" s="25">
        <v>21.09</v>
      </c>
      <c r="H58" s="25">
        <v>2.5299999999999998</v>
      </c>
      <c r="I58" s="25">
        <v>10.19</v>
      </c>
      <c r="J58" s="25">
        <v>10.199999999999999</v>
      </c>
      <c r="K58" s="25">
        <v>1.95</v>
      </c>
    </row>
    <row r="59" spans="1:11">
      <c r="A59" s="24" t="s">
        <v>75</v>
      </c>
      <c r="B59" s="25">
        <v>0</v>
      </c>
      <c r="C59" s="25">
        <v>4.9400000000000004</v>
      </c>
      <c r="D59" s="25">
        <v>0.04</v>
      </c>
      <c r="E59" s="25">
        <v>6.85</v>
      </c>
      <c r="F59" s="25">
        <v>99.5</v>
      </c>
      <c r="G59" s="25">
        <v>157.85</v>
      </c>
      <c r="H59" s="25">
        <v>57.37</v>
      </c>
      <c r="I59" s="25">
        <v>8.85</v>
      </c>
      <c r="J59" s="25">
        <v>14.05</v>
      </c>
      <c r="K59" s="25">
        <v>2.94</v>
      </c>
    </row>
    <row r="60" spans="1:11">
      <c r="A60" s="24" t="s">
        <v>76</v>
      </c>
      <c r="B60" s="25">
        <v>0</v>
      </c>
      <c r="C60" s="25">
        <v>2</v>
      </c>
      <c r="D60" s="25">
        <v>0.04</v>
      </c>
      <c r="E60" s="25">
        <v>12.44</v>
      </c>
      <c r="F60" s="25">
        <v>87.37</v>
      </c>
      <c r="G60" s="25">
        <v>163.78</v>
      </c>
      <c r="H60" s="25">
        <v>54.99</v>
      </c>
      <c r="I60" s="25">
        <v>35.71</v>
      </c>
      <c r="J60" s="25">
        <v>18.18</v>
      </c>
      <c r="K60" s="25">
        <v>2.56</v>
      </c>
    </row>
    <row r="61" spans="1:11">
      <c r="A61" s="24" t="s">
        <v>77</v>
      </c>
      <c r="B61" s="25">
        <v>282.52</v>
      </c>
      <c r="C61" s="25">
        <v>185.23</v>
      </c>
      <c r="D61" s="25">
        <v>58.97</v>
      </c>
      <c r="E61" s="25">
        <v>180.72</v>
      </c>
      <c r="F61" s="25">
        <v>516.67999999999995</v>
      </c>
      <c r="G61" s="25">
        <v>559.17999999999995</v>
      </c>
      <c r="H61" s="25">
        <v>553.29</v>
      </c>
      <c r="I61" s="25">
        <v>611.55999999999995</v>
      </c>
      <c r="J61" s="25">
        <v>280.88</v>
      </c>
      <c r="K61" s="25">
        <v>85.81</v>
      </c>
    </row>
    <row r="62" spans="1:11">
      <c r="A62" s="24" t="s">
        <v>78</v>
      </c>
      <c r="B62" s="25">
        <v>172.42</v>
      </c>
      <c r="C62" s="25">
        <v>292.60000000000002</v>
      </c>
      <c r="D62" s="25">
        <v>147.59</v>
      </c>
      <c r="E62" s="25">
        <v>282.41000000000003</v>
      </c>
      <c r="F62" s="25">
        <v>535.16999999999996</v>
      </c>
      <c r="G62" s="25">
        <v>565.66999999999996</v>
      </c>
      <c r="H62" s="25">
        <v>568.04</v>
      </c>
      <c r="I62" s="25">
        <v>555.92999999999995</v>
      </c>
      <c r="J62" s="25">
        <v>350</v>
      </c>
      <c r="K62" s="25">
        <v>192.78</v>
      </c>
    </row>
    <row r="63" spans="1:11">
      <c r="A63" s="24" t="s">
        <v>79</v>
      </c>
      <c r="B63" s="25">
        <v>848.24</v>
      </c>
      <c r="C63" s="25">
        <v>662.59</v>
      </c>
      <c r="D63" s="25">
        <v>818.25</v>
      </c>
      <c r="E63" s="25">
        <v>858.41</v>
      </c>
      <c r="F63" s="25">
        <v>935.76</v>
      </c>
      <c r="G63" s="25">
        <v>834.89</v>
      </c>
      <c r="H63" s="25">
        <v>969.18</v>
      </c>
      <c r="I63" s="25">
        <v>896.37</v>
      </c>
      <c r="J63" s="25">
        <v>819.19</v>
      </c>
      <c r="K63" s="25">
        <v>352.96</v>
      </c>
    </row>
    <row r="64" spans="1:11">
      <c r="A64" s="24" t="s">
        <v>80</v>
      </c>
      <c r="B64" s="25">
        <v>455.5</v>
      </c>
      <c r="C64" s="25">
        <v>746.49</v>
      </c>
      <c r="D64" s="25">
        <v>730.61</v>
      </c>
      <c r="E64" s="25">
        <v>829.34</v>
      </c>
      <c r="F64" s="25">
        <v>969.4</v>
      </c>
      <c r="G64" s="25">
        <v>949.18</v>
      </c>
      <c r="H64" s="25">
        <v>850.82</v>
      </c>
      <c r="I64" s="25">
        <v>992.02</v>
      </c>
      <c r="J64" s="25">
        <v>754.87</v>
      </c>
      <c r="K64" s="25">
        <v>368.08</v>
      </c>
    </row>
    <row r="65" spans="1:11">
      <c r="A65" s="24" t="s">
        <v>81</v>
      </c>
      <c r="B65" s="25">
        <v>1626.53</v>
      </c>
      <c r="C65" s="25">
        <v>1457.78</v>
      </c>
      <c r="D65" s="25">
        <v>1753.07</v>
      </c>
      <c r="E65" s="25">
        <v>1883.86</v>
      </c>
      <c r="F65" s="25">
        <v>936.17</v>
      </c>
      <c r="G65" s="25">
        <v>473.91</v>
      </c>
      <c r="H65" s="25">
        <v>731.51</v>
      </c>
      <c r="I65" s="25">
        <v>1526.83</v>
      </c>
      <c r="J65" s="25">
        <v>1196.98</v>
      </c>
      <c r="K65" s="25">
        <v>327.81</v>
      </c>
    </row>
    <row r="66" spans="1:11">
      <c r="A66" s="26" t="s">
        <v>39</v>
      </c>
      <c r="B66" s="27">
        <v>5879.47</v>
      </c>
      <c r="C66" s="27">
        <v>6483.69</v>
      </c>
      <c r="D66" s="27">
        <v>6507.63</v>
      </c>
      <c r="E66" s="27">
        <v>6694.39</v>
      </c>
      <c r="F66" s="27">
        <v>6953.09</v>
      </c>
      <c r="G66" s="27">
        <v>7249.75</v>
      </c>
      <c r="H66" s="27">
        <v>7283.52</v>
      </c>
      <c r="I66" s="27">
        <v>7737.16</v>
      </c>
      <c r="J66" s="27">
        <v>6344.3</v>
      </c>
      <c r="K66" s="27">
        <v>2565.9499999999998</v>
      </c>
    </row>
    <row r="67" spans="1:11">
      <c r="A67" s="24" t="s">
        <v>40</v>
      </c>
      <c r="B67" s="25">
        <v>113.33</v>
      </c>
      <c r="C67" s="25">
        <v>162.24</v>
      </c>
      <c r="D67" s="25">
        <v>159.13</v>
      </c>
      <c r="E67" s="25">
        <v>168.76</v>
      </c>
      <c r="F67" s="25">
        <v>200.23</v>
      </c>
      <c r="G67" s="25">
        <v>229.74</v>
      </c>
      <c r="H67" s="25">
        <v>224.6</v>
      </c>
      <c r="I67" s="25">
        <v>199.08</v>
      </c>
      <c r="J67" s="25">
        <v>218.63</v>
      </c>
      <c r="K67" s="25">
        <v>151.1</v>
      </c>
    </row>
    <row r="68" spans="1:11">
      <c r="A68" s="26" t="s">
        <v>41</v>
      </c>
      <c r="B68" s="27">
        <v>5766.14</v>
      </c>
      <c r="C68" s="27">
        <v>6321.45</v>
      </c>
      <c r="D68" s="27">
        <v>6348.5</v>
      </c>
      <c r="E68" s="27">
        <v>6525.63</v>
      </c>
      <c r="F68" s="27">
        <v>6752.86</v>
      </c>
      <c r="G68" s="27">
        <v>7020.01</v>
      </c>
      <c r="H68" s="27">
        <v>7058.92</v>
      </c>
      <c r="I68" s="27">
        <v>7538.07</v>
      </c>
      <c r="J68" s="27">
        <v>6125.67</v>
      </c>
      <c r="K68" s="27">
        <v>2414.85</v>
      </c>
    </row>
    <row r="69" spans="1:11">
      <c r="A69" s="20"/>
    </row>
    <row r="70" spans="1:11">
      <c r="A70" s="22" t="s">
        <v>33</v>
      </c>
      <c r="B70" s="23">
        <v>2003</v>
      </c>
      <c r="C70" s="23">
        <v>2004</v>
      </c>
      <c r="D70" s="23">
        <v>2005</v>
      </c>
      <c r="E70" s="23">
        <v>2006</v>
      </c>
      <c r="F70" s="23">
        <v>2007</v>
      </c>
      <c r="G70" s="23">
        <v>2008</v>
      </c>
      <c r="H70" s="23">
        <v>2009</v>
      </c>
      <c r="I70" s="23">
        <v>2010</v>
      </c>
      <c r="J70" s="23">
        <v>2011</v>
      </c>
      <c r="K70" s="23">
        <v>2012</v>
      </c>
    </row>
    <row r="71" spans="1:11">
      <c r="A71" s="24" t="s">
        <v>82</v>
      </c>
      <c r="B71" s="25"/>
      <c r="C71" s="25"/>
      <c r="D71" s="25"/>
      <c r="E71" s="25"/>
      <c r="F71" s="25"/>
      <c r="G71" s="25"/>
      <c r="H71" s="25"/>
      <c r="I71" s="25">
        <v>1.28</v>
      </c>
      <c r="J71" s="25">
        <v>8.27</v>
      </c>
      <c r="K71" s="25">
        <v>2.94</v>
      </c>
    </row>
    <row r="72" spans="1:11">
      <c r="A72" s="24" t="s">
        <v>83</v>
      </c>
      <c r="B72" s="25"/>
      <c r="C72" s="25"/>
      <c r="D72" s="25"/>
      <c r="E72" s="25"/>
      <c r="F72" s="25"/>
      <c r="G72" s="25"/>
      <c r="H72" s="25"/>
      <c r="I72" s="25">
        <v>1.5</v>
      </c>
      <c r="J72" s="25">
        <v>8.2899999999999991</v>
      </c>
      <c r="K72" s="25">
        <v>2.93</v>
      </c>
    </row>
    <row r="73" spans="1:11">
      <c r="A73" s="26" t="s">
        <v>39</v>
      </c>
      <c r="B73" s="27">
        <v>0</v>
      </c>
      <c r="C73" s="27">
        <v>0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2.78</v>
      </c>
      <c r="J73" s="27">
        <v>16.559999999999999</v>
      </c>
      <c r="K73" s="27">
        <v>5.87</v>
      </c>
    </row>
    <row r="74" spans="1:11">
      <c r="A74" s="24" t="s">
        <v>40</v>
      </c>
      <c r="B74" s="25">
        <v>0</v>
      </c>
      <c r="C74" s="25">
        <v>0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</row>
    <row r="75" spans="1:11">
      <c r="A75" s="26" t="s">
        <v>41</v>
      </c>
      <c r="B75" s="27">
        <v>0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2.78</v>
      </c>
      <c r="J75" s="27">
        <v>16.559999999999999</v>
      </c>
      <c r="K75" s="27">
        <v>5.87</v>
      </c>
    </row>
    <row r="76" spans="1:11">
      <c r="A76" s="20"/>
    </row>
    <row r="77" spans="1:11">
      <c r="A77" s="22" t="s">
        <v>84</v>
      </c>
      <c r="B77" s="23">
        <v>2003</v>
      </c>
      <c r="C77" s="23">
        <v>2004</v>
      </c>
      <c r="D77" s="23">
        <v>2005</v>
      </c>
      <c r="E77" s="23">
        <v>2006</v>
      </c>
      <c r="F77" s="23">
        <v>2007</v>
      </c>
      <c r="G77" s="23">
        <v>2008</v>
      </c>
      <c r="H77" s="23">
        <v>2009</v>
      </c>
      <c r="I77" s="23">
        <v>2010</v>
      </c>
      <c r="J77" s="23">
        <v>2011</v>
      </c>
      <c r="K77" s="23">
        <v>2012</v>
      </c>
    </row>
    <row r="78" spans="1:11">
      <c r="A78" s="24" t="s">
        <v>85</v>
      </c>
      <c r="B78" s="25"/>
      <c r="C78" s="25"/>
      <c r="D78" s="25"/>
      <c r="E78" s="25"/>
      <c r="F78" s="25">
        <v>0.61</v>
      </c>
      <c r="G78" s="25">
        <v>2.2200000000000002</v>
      </c>
      <c r="H78" s="25">
        <v>0.88</v>
      </c>
      <c r="I78" s="25">
        <v>1.1399999999999999</v>
      </c>
      <c r="J78" s="25">
        <v>0.73</v>
      </c>
      <c r="K78" s="25">
        <v>0.24</v>
      </c>
    </row>
    <row r="79" spans="1:11">
      <c r="A79" s="24" t="s">
        <v>86</v>
      </c>
      <c r="B79" s="25"/>
      <c r="C79" s="25"/>
      <c r="D79" s="25"/>
      <c r="E79" s="25"/>
      <c r="F79" s="25">
        <v>6.94</v>
      </c>
      <c r="G79" s="25">
        <v>11.28</v>
      </c>
      <c r="H79" s="25">
        <v>5.23</v>
      </c>
      <c r="I79" s="25">
        <v>5.7</v>
      </c>
      <c r="J79" s="25">
        <v>4</v>
      </c>
      <c r="K79" s="25">
        <v>1.28</v>
      </c>
    </row>
    <row r="80" spans="1:11">
      <c r="A80" s="24" t="s">
        <v>87</v>
      </c>
      <c r="B80" s="25"/>
      <c r="C80" s="25"/>
      <c r="D80" s="25"/>
      <c r="E80" s="25"/>
      <c r="F80" s="25"/>
      <c r="G80" s="25"/>
      <c r="H80" s="25">
        <v>0.03</v>
      </c>
      <c r="I80" s="25">
        <v>10.62</v>
      </c>
      <c r="J80" s="25">
        <v>5.89</v>
      </c>
      <c r="K80" s="25">
        <v>1.78</v>
      </c>
    </row>
    <row r="81" spans="1:11">
      <c r="A81" s="26" t="s">
        <v>39</v>
      </c>
      <c r="B81" s="27">
        <v>0</v>
      </c>
      <c r="C81" s="27">
        <v>0</v>
      </c>
      <c r="D81" s="27">
        <v>0</v>
      </c>
      <c r="E81" s="27">
        <v>0</v>
      </c>
      <c r="F81" s="27">
        <v>7.55</v>
      </c>
      <c r="G81" s="27">
        <v>13.5</v>
      </c>
      <c r="H81" s="27">
        <v>6.14</v>
      </c>
      <c r="I81" s="27">
        <v>17.46</v>
      </c>
      <c r="J81" s="27">
        <v>10.62</v>
      </c>
      <c r="K81" s="27">
        <v>3.29</v>
      </c>
    </row>
    <row r="82" spans="1:11">
      <c r="A82" s="24" t="s">
        <v>40</v>
      </c>
      <c r="B82" s="25">
        <v>0</v>
      </c>
      <c r="C82" s="25">
        <v>0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0.24</v>
      </c>
      <c r="J82" s="25">
        <v>0.24</v>
      </c>
      <c r="K82" s="25">
        <v>0.05</v>
      </c>
    </row>
    <row r="83" spans="1:11">
      <c r="A83" s="26" t="s">
        <v>41</v>
      </c>
      <c r="B83" s="27">
        <v>0</v>
      </c>
      <c r="C83" s="27">
        <v>0</v>
      </c>
      <c r="D83" s="27">
        <v>0</v>
      </c>
      <c r="E83" s="27">
        <v>0</v>
      </c>
      <c r="F83" s="27">
        <v>7.55</v>
      </c>
      <c r="G83" s="27">
        <v>13.5</v>
      </c>
      <c r="H83" s="27">
        <v>6.14</v>
      </c>
      <c r="I83" s="27">
        <v>17.23</v>
      </c>
      <c r="J83" s="27">
        <v>10.38</v>
      </c>
      <c r="K83" s="27">
        <v>3.24</v>
      </c>
    </row>
    <row r="84" spans="1:11">
      <c r="A84" s="20"/>
    </row>
    <row r="85" spans="1:11">
      <c r="A85" s="22" t="s">
        <v>88</v>
      </c>
      <c r="B85" s="23">
        <v>2003</v>
      </c>
      <c r="C85" s="23">
        <v>2004</v>
      </c>
      <c r="D85" s="23">
        <v>2005</v>
      </c>
      <c r="E85" s="23">
        <v>2006</v>
      </c>
      <c r="F85" s="23">
        <v>2007</v>
      </c>
      <c r="G85" s="23">
        <v>2008</v>
      </c>
      <c r="H85" s="23">
        <v>2009</v>
      </c>
      <c r="I85" s="23">
        <v>2010</v>
      </c>
      <c r="J85" s="23">
        <v>2011</v>
      </c>
      <c r="K85" s="23">
        <v>2012</v>
      </c>
    </row>
    <row r="86" spans="1:11">
      <c r="A86" s="24" t="s">
        <v>89</v>
      </c>
      <c r="B86" s="25"/>
      <c r="C86" s="25"/>
      <c r="D86" s="25"/>
      <c r="E86" s="25"/>
      <c r="F86" s="25"/>
      <c r="G86" s="25"/>
      <c r="H86" s="25">
        <v>12.7</v>
      </c>
      <c r="I86" s="25">
        <v>44.12</v>
      </c>
      <c r="J86" s="25">
        <v>24.23</v>
      </c>
      <c r="K86" s="25">
        <v>4.6900000000000004</v>
      </c>
    </row>
    <row r="87" spans="1:11">
      <c r="A87" s="26" t="s">
        <v>39</v>
      </c>
      <c r="B87" s="27">
        <v>0</v>
      </c>
      <c r="C87" s="27">
        <v>0</v>
      </c>
      <c r="D87" s="27">
        <v>0</v>
      </c>
      <c r="E87" s="27">
        <v>0</v>
      </c>
      <c r="F87" s="27">
        <v>0</v>
      </c>
      <c r="G87" s="27">
        <v>0</v>
      </c>
      <c r="H87" s="27">
        <v>12.7</v>
      </c>
      <c r="I87" s="27">
        <v>44.12</v>
      </c>
      <c r="J87" s="27">
        <v>24.23</v>
      </c>
      <c r="K87" s="27">
        <v>4.6900000000000004</v>
      </c>
    </row>
    <row r="88" spans="1:11">
      <c r="A88" s="24" t="s">
        <v>40</v>
      </c>
      <c r="B88" s="25">
        <v>0</v>
      </c>
      <c r="C88" s="25">
        <v>0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</row>
    <row r="89" spans="1:11">
      <c r="A89" s="26" t="s">
        <v>41</v>
      </c>
      <c r="B89" s="27">
        <v>0</v>
      </c>
      <c r="C89" s="27">
        <v>0</v>
      </c>
      <c r="D89" s="27">
        <v>0</v>
      </c>
      <c r="E89" s="27">
        <v>0</v>
      </c>
      <c r="F89" s="27">
        <v>0</v>
      </c>
      <c r="G89" s="27">
        <v>0</v>
      </c>
      <c r="H89" s="27">
        <v>12.7</v>
      </c>
      <c r="I89" s="27">
        <v>44.12</v>
      </c>
      <c r="J89" s="27">
        <v>24.23</v>
      </c>
      <c r="K89" s="27">
        <v>4.6900000000000004</v>
      </c>
    </row>
    <row r="90" spans="1:11">
      <c r="A90" s="20"/>
    </row>
    <row r="91" spans="1:11">
      <c r="A91" s="22" t="s">
        <v>90</v>
      </c>
      <c r="B91" s="23">
        <v>2003</v>
      </c>
      <c r="C91" s="23">
        <v>2004</v>
      </c>
      <c r="D91" s="23">
        <v>2005</v>
      </c>
      <c r="E91" s="23">
        <v>2006</v>
      </c>
      <c r="F91" s="23">
        <v>2007</v>
      </c>
      <c r="G91" s="23">
        <v>2008</v>
      </c>
      <c r="H91" s="23">
        <v>2009</v>
      </c>
      <c r="I91" s="23">
        <v>2010</v>
      </c>
      <c r="J91" s="23">
        <v>2011</v>
      </c>
      <c r="K91" s="23">
        <v>2012</v>
      </c>
    </row>
    <row r="92" spans="1:11">
      <c r="A92" s="24" t="s">
        <v>91</v>
      </c>
      <c r="B92" s="25">
        <v>1433.94</v>
      </c>
      <c r="C92" s="25">
        <v>1167.71</v>
      </c>
      <c r="D92" s="25">
        <v>1143.93</v>
      </c>
      <c r="E92" s="25">
        <v>411.47</v>
      </c>
      <c r="F92" s="25">
        <v>1001.92</v>
      </c>
      <c r="G92" s="25">
        <v>2331.34</v>
      </c>
      <c r="H92" s="25">
        <v>1404.61</v>
      </c>
      <c r="I92" s="25">
        <v>1243.81</v>
      </c>
      <c r="J92" s="25">
        <v>1229.97</v>
      </c>
      <c r="K92" s="25">
        <v>231.28</v>
      </c>
    </row>
    <row r="93" spans="1:11">
      <c r="A93" s="24" t="s">
        <v>92</v>
      </c>
      <c r="B93" s="25">
        <v>1567.73</v>
      </c>
      <c r="C93" s="25">
        <v>1529.98</v>
      </c>
      <c r="D93" s="25">
        <v>1337.51</v>
      </c>
      <c r="E93" s="25">
        <v>1284.97</v>
      </c>
      <c r="F93" s="25">
        <v>1310.9</v>
      </c>
      <c r="G93" s="25">
        <v>639.58000000000004</v>
      </c>
      <c r="H93" s="25">
        <v>1800.87</v>
      </c>
      <c r="I93" s="25">
        <v>1728.92</v>
      </c>
      <c r="J93" s="25">
        <v>896.6</v>
      </c>
      <c r="K93" s="25">
        <v>186.64</v>
      </c>
    </row>
    <row r="94" spans="1:11">
      <c r="A94" s="26" t="s">
        <v>39</v>
      </c>
      <c r="B94" s="27">
        <v>3001.67</v>
      </c>
      <c r="C94" s="27">
        <v>2697.69</v>
      </c>
      <c r="D94" s="27">
        <v>2481.4299999999998</v>
      </c>
      <c r="E94" s="27">
        <v>1696.44</v>
      </c>
      <c r="F94" s="27">
        <v>2312.8200000000002</v>
      </c>
      <c r="G94" s="27">
        <v>2970.92</v>
      </c>
      <c r="H94" s="27">
        <v>3205.48</v>
      </c>
      <c r="I94" s="27">
        <v>2972.73</v>
      </c>
      <c r="J94" s="27">
        <v>2126.5700000000002</v>
      </c>
      <c r="K94" s="27">
        <v>417.93</v>
      </c>
    </row>
    <row r="95" spans="1:11">
      <c r="A95" s="24" t="s">
        <v>40</v>
      </c>
      <c r="B95" s="25">
        <v>81.61</v>
      </c>
      <c r="C95" s="25">
        <v>82.3</v>
      </c>
      <c r="D95" s="25">
        <v>68.95</v>
      </c>
      <c r="E95" s="25">
        <v>61.44</v>
      </c>
      <c r="F95" s="25">
        <v>75.48</v>
      </c>
      <c r="G95" s="25">
        <v>73.12</v>
      </c>
      <c r="H95" s="25">
        <v>90</v>
      </c>
      <c r="I95" s="25">
        <v>85.08</v>
      </c>
      <c r="J95" s="25">
        <v>70.83</v>
      </c>
      <c r="K95" s="25">
        <v>14.9</v>
      </c>
    </row>
    <row r="96" spans="1:11">
      <c r="A96" s="26" t="s">
        <v>41</v>
      </c>
      <c r="B96" s="27">
        <v>2920.06</v>
      </c>
      <c r="C96" s="27">
        <v>2615.39</v>
      </c>
      <c r="D96" s="27">
        <v>2412.4899999999998</v>
      </c>
      <c r="E96" s="27">
        <v>1635</v>
      </c>
      <c r="F96" s="27">
        <v>2237.35</v>
      </c>
      <c r="G96" s="27">
        <v>2897.8</v>
      </c>
      <c r="H96" s="27">
        <v>3115.48</v>
      </c>
      <c r="I96" s="27">
        <v>2887.65</v>
      </c>
      <c r="J96" s="27">
        <v>2055.7399999999998</v>
      </c>
      <c r="K96" s="27">
        <v>403.03</v>
      </c>
    </row>
    <row r="97" spans="1:11">
      <c r="A97" s="20"/>
    </row>
    <row r="98" spans="1:11">
      <c r="A98" s="22" t="s">
        <v>93</v>
      </c>
      <c r="B98" s="23">
        <v>2003</v>
      </c>
      <c r="C98" s="23">
        <v>2004</v>
      </c>
      <c r="D98" s="23">
        <v>2005</v>
      </c>
      <c r="E98" s="23">
        <v>2006</v>
      </c>
      <c r="F98" s="23">
        <v>2007</v>
      </c>
      <c r="G98" s="23">
        <v>2008</v>
      </c>
      <c r="H98" s="23">
        <v>2009</v>
      </c>
      <c r="I98" s="23">
        <v>2010</v>
      </c>
      <c r="J98" s="23">
        <v>2011</v>
      </c>
      <c r="K98" s="23">
        <v>2012</v>
      </c>
    </row>
    <row r="99" spans="1:11">
      <c r="A99" s="24" t="s">
        <v>94</v>
      </c>
      <c r="B99" s="25"/>
      <c r="C99" s="25"/>
      <c r="D99" s="25"/>
      <c r="E99" s="25"/>
      <c r="F99" s="25"/>
      <c r="G99" s="25"/>
      <c r="H99" s="25"/>
      <c r="I99" s="25"/>
      <c r="J99" s="25">
        <v>668.96</v>
      </c>
      <c r="K99" s="25">
        <v>485.52</v>
      </c>
    </row>
    <row r="100" spans="1:11">
      <c r="A100" s="26" t="s">
        <v>39</v>
      </c>
      <c r="B100" s="27">
        <v>0</v>
      </c>
      <c r="C100" s="27">
        <v>0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668.96</v>
      </c>
      <c r="K100" s="27">
        <v>485.52</v>
      </c>
    </row>
    <row r="101" spans="1:11">
      <c r="A101" s="24" t="s">
        <v>40</v>
      </c>
      <c r="B101" s="25">
        <v>0</v>
      </c>
      <c r="C101" s="25">
        <v>0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70.73</v>
      </c>
      <c r="K101" s="25">
        <v>42.2</v>
      </c>
    </row>
    <row r="102" spans="1:11">
      <c r="A102" s="26" t="s">
        <v>41</v>
      </c>
      <c r="B102" s="27">
        <v>0</v>
      </c>
      <c r="C102" s="27">
        <v>0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598.23</v>
      </c>
      <c r="K102" s="27">
        <v>443.32</v>
      </c>
    </row>
    <row r="103" spans="1:11">
      <c r="A103" s="20"/>
    </row>
    <row r="104" spans="1:11">
      <c r="A104" s="22" t="s">
        <v>95</v>
      </c>
      <c r="B104" s="23">
        <v>2003</v>
      </c>
      <c r="C104" s="23">
        <v>2004</v>
      </c>
      <c r="D104" s="23">
        <v>2005</v>
      </c>
      <c r="E104" s="23">
        <v>2006</v>
      </c>
      <c r="F104" s="23">
        <v>2007</v>
      </c>
      <c r="G104" s="23">
        <v>2008</v>
      </c>
      <c r="H104" s="23">
        <v>2009</v>
      </c>
      <c r="I104" s="23">
        <v>2010</v>
      </c>
      <c r="J104" s="23">
        <v>2011</v>
      </c>
      <c r="K104" s="23">
        <v>2012</v>
      </c>
    </row>
    <row r="105" spans="1:11">
      <c r="A105" s="24" t="s">
        <v>96</v>
      </c>
      <c r="B105" s="25">
        <v>16.12</v>
      </c>
      <c r="C105" s="25">
        <v>215.71</v>
      </c>
      <c r="D105" s="25">
        <v>548.87</v>
      </c>
      <c r="E105" s="25">
        <v>776.07</v>
      </c>
      <c r="F105" s="25">
        <v>896.63</v>
      </c>
      <c r="G105" s="25">
        <v>1039.3699999999999</v>
      </c>
      <c r="H105" s="25">
        <v>1049.22</v>
      </c>
      <c r="I105" s="25">
        <v>1098.8699999999999</v>
      </c>
      <c r="J105" s="25">
        <v>1104.27</v>
      </c>
      <c r="K105" s="25">
        <v>433.54</v>
      </c>
    </row>
    <row r="106" spans="1:11">
      <c r="A106" s="24" t="s">
        <v>97</v>
      </c>
      <c r="B106" s="25">
        <v>126.03</v>
      </c>
      <c r="C106" s="25">
        <v>578.16</v>
      </c>
      <c r="D106" s="25">
        <v>528.12</v>
      </c>
      <c r="E106" s="25">
        <v>937.69</v>
      </c>
      <c r="F106" s="25">
        <v>1106.78</v>
      </c>
      <c r="G106" s="25">
        <v>1060.53</v>
      </c>
      <c r="H106" s="25">
        <v>911.1</v>
      </c>
      <c r="I106" s="25">
        <v>1170.47</v>
      </c>
      <c r="J106" s="25">
        <v>1120.31</v>
      </c>
      <c r="K106" s="25">
        <v>429.08</v>
      </c>
    </row>
    <row r="107" spans="1:11">
      <c r="A107" s="26" t="s">
        <v>39</v>
      </c>
      <c r="B107" s="27">
        <v>142.16</v>
      </c>
      <c r="C107" s="27">
        <v>793.87</v>
      </c>
      <c r="D107" s="27">
        <v>1076.99</v>
      </c>
      <c r="E107" s="27">
        <v>1713.75</v>
      </c>
      <c r="F107" s="27">
        <v>2003.41</v>
      </c>
      <c r="G107" s="27">
        <v>2099.9</v>
      </c>
      <c r="H107" s="27">
        <v>1960.32</v>
      </c>
      <c r="I107" s="27">
        <v>2269.34</v>
      </c>
      <c r="J107" s="27">
        <v>2224.59</v>
      </c>
      <c r="K107" s="27">
        <v>862.62</v>
      </c>
    </row>
    <row r="108" spans="1:11">
      <c r="A108" s="24" t="s">
        <v>40</v>
      </c>
      <c r="B108" s="25">
        <v>13.86</v>
      </c>
      <c r="C108" s="25">
        <v>66.489999999999995</v>
      </c>
      <c r="D108" s="25">
        <v>91.28</v>
      </c>
      <c r="E108" s="25">
        <v>124.87</v>
      </c>
      <c r="F108" s="25">
        <v>137.62</v>
      </c>
      <c r="G108" s="25">
        <v>144.52000000000001</v>
      </c>
      <c r="H108" s="25">
        <v>134.30000000000001</v>
      </c>
      <c r="I108" s="25">
        <v>148.97999999999999</v>
      </c>
      <c r="J108" s="25">
        <v>149.08000000000001</v>
      </c>
      <c r="K108" s="25">
        <v>51.2</v>
      </c>
    </row>
    <row r="109" spans="1:11">
      <c r="A109" s="26" t="s">
        <v>41</v>
      </c>
      <c r="B109" s="27">
        <v>128.30000000000001</v>
      </c>
      <c r="C109" s="27">
        <v>727.38</v>
      </c>
      <c r="D109" s="27">
        <v>985.71</v>
      </c>
      <c r="E109" s="27">
        <v>1588.88</v>
      </c>
      <c r="F109" s="27">
        <v>1865.79</v>
      </c>
      <c r="G109" s="27">
        <v>1955.38</v>
      </c>
      <c r="H109" s="27">
        <v>1826.02</v>
      </c>
      <c r="I109" s="27">
        <v>2120.35</v>
      </c>
      <c r="J109" s="27">
        <v>2075.5100000000002</v>
      </c>
      <c r="K109" s="27">
        <v>811.42</v>
      </c>
    </row>
    <row r="110" spans="1:11">
      <c r="A110" s="20"/>
    </row>
    <row r="111" spans="1:11">
      <c r="A111" s="22" t="s">
        <v>98</v>
      </c>
      <c r="B111" s="23">
        <v>2003</v>
      </c>
      <c r="C111" s="23">
        <v>2004</v>
      </c>
      <c r="D111" s="23">
        <v>2005</v>
      </c>
      <c r="E111" s="23">
        <v>2006</v>
      </c>
      <c r="F111" s="23">
        <v>2007</v>
      </c>
      <c r="G111" s="23">
        <v>2008</v>
      </c>
      <c r="H111" s="23">
        <v>2009</v>
      </c>
      <c r="I111" s="23">
        <v>2010</v>
      </c>
      <c r="J111" s="23">
        <v>2011</v>
      </c>
      <c r="K111" s="23">
        <v>2012</v>
      </c>
    </row>
    <row r="112" spans="1:11">
      <c r="A112" s="26" t="s">
        <v>99</v>
      </c>
      <c r="B112" s="27">
        <v>11424.17</v>
      </c>
      <c r="C112" s="27">
        <v>12330.03</v>
      </c>
      <c r="D112" s="27">
        <v>12657.32</v>
      </c>
      <c r="E112" s="27">
        <v>13236.01</v>
      </c>
      <c r="F112" s="27">
        <v>13945.78</v>
      </c>
      <c r="G112" s="27">
        <v>14502.34</v>
      </c>
      <c r="H112" s="27">
        <v>14906.77</v>
      </c>
      <c r="I112" s="27">
        <v>15103.8</v>
      </c>
      <c r="J112" s="27">
        <v>15889.18</v>
      </c>
      <c r="K112" s="27">
        <v>6139.54</v>
      </c>
    </row>
    <row r="113" spans="1:11">
      <c r="A113" s="24" t="s">
        <v>40</v>
      </c>
      <c r="B113" s="25">
        <v>294.45999999999998</v>
      </c>
      <c r="C113" s="25">
        <v>393.04</v>
      </c>
      <c r="D113" s="25">
        <v>402.83</v>
      </c>
      <c r="E113" s="25">
        <v>473.22</v>
      </c>
      <c r="F113" s="25">
        <v>535.66999999999996</v>
      </c>
      <c r="G113" s="25">
        <v>550.09</v>
      </c>
      <c r="H113" s="25">
        <v>542.20000000000005</v>
      </c>
      <c r="I113" s="25">
        <v>524.75</v>
      </c>
      <c r="J113" s="25">
        <v>850.46</v>
      </c>
      <c r="K113" s="25">
        <v>446.15</v>
      </c>
    </row>
    <row r="114" spans="1:11">
      <c r="A114" s="26" t="s">
        <v>100</v>
      </c>
      <c r="B114" s="27">
        <v>11129.71</v>
      </c>
      <c r="C114" s="27">
        <v>11936.99</v>
      </c>
      <c r="D114" s="27">
        <v>12254.49</v>
      </c>
      <c r="E114" s="27">
        <v>12762.79</v>
      </c>
      <c r="F114" s="27">
        <v>13410.11</v>
      </c>
      <c r="G114" s="27">
        <v>13952.26</v>
      </c>
      <c r="H114" s="27">
        <v>14364.57</v>
      </c>
      <c r="I114" s="27">
        <v>14579.05</v>
      </c>
      <c r="J114" s="27">
        <v>15038.73</v>
      </c>
      <c r="K114" s="27">
        <v>5693.39</v>
      </c>
    </row>
    <row r="115" spans="1:11">
      <c r="A115" s="24" t="s">
        <v>101</v>
      </c>
      <c r="B115" s="25">
        <v>649.71</v>
      </c>
      <c r="C115" s="25">
        <v>696.65</v>
      </c>
      <c r="D115" s="25">
        <v>694.89</v>
      </c>
      <c r="E115" s="25">
        <v>733.35</v>
      </c>
      <c r="F115" s="25">
        <v>735.85</v>
      </c>
      <c r="G115" s="25">
        <v>733.06</v>
      </c>
      <c r="H115" s="25">
        <v>708.12</v>
      </c>
      <c r="I115" s="25">
        <v>786.82</v>
      </c>
      <c r="J115" s="25">
        <v>775.78</v>
      </c>
      <c r="K115" s="25">
        <v>859.27</v>
      </c>
    </row>
    <row r="116" spans="1:11">
      <c r="A116" s="24" t="s">
        <v>102</v>
      </c>
      <c r="B116" s="25">
        <v>9433</v>
      </c>
      <c r="C116" s="25">
        <v>10164.23</v>
      </c>
      <c r="D116" s="25">
        <v>10400.799999999999</v>
      </c>
      <c r="E116" s="25">
        <v>10773.77</v>
      </c>
      <c r="F116" s="25">
        <v>11342.56</v>
      </c>
      <c r="G116" s="25">
        <v>11832.38</v>
      </c>
      <c r="H116" s="25">
        <v>12239.62</v>
      </c>
      <c r="I116" s="25">
        <v>12296.75</v>
      </c>
      <c r="J116" s="25">
        <v>12703.33</v>
      </c>
      <c r="K116" s="25">
        <v>4283.72</v>
      </c>
    </row>
    <row r="117" spans="1:11">
      <c r="A117" s="24" t="s">
        <v>103</v>
      </c>
      <c r="B117" s="25">
        <v>1047</v>
      </c>
      <c r="C117" s="25">
        <v>1076.1199999999999</v>
      </c>
      <c r="D117" s="25">
        <v>1158.8</v>
      </c>
      <c r="E117" s="25">
        <v>1255.67</v>
      </c>
      <c r="F117" s="25">
        <v>1331.71</v>
      </c>
      <c r="G117" s="25">
        <v>1386.82</v>
      </c>
      <c r="H117" s="25">
        <v>1416.83</v>
      </c>
      <c r="I117" s="25">
        <v>1495.48</v>
      </c>
      <c r="J117" s="25">
        <v>1559.62</v>
      </c>
      <c r="K117" s="25">
        <v>550.4</v>
      </c>
    </row>
    <row r="118" spans="1:11">
      <c r="A118" s="26" t="s">
        <v>104</v>
      </c>
      <c r="B118" s="27">
        <v>10480</v>
      </c>
      <c r="C118" s="27">
        <v>11240.34</v>
      </c>
      <c r="D118" s="27">
        <v>11559.6</v>
      </c>
      <c r="E118" s="27">
        <v>12029.44</v>
      </c>
      <c r="F118" s="27">
        <v>12674.27</v>
      </c>
      <c r="G118" s="27">
        <v>13219.2</v>
      </c>
      <c r="H118" s="27">
        <v>13656.45</v>
      </c>
      <c r="I118" s="27">
        <v>13792.23</v>
      </c>
      <c r="J118" s="27">
        <v>14262.95</v>
      </c>
      <c r="K118" s="27">
        <v>4834.12</v>
      </c>
    </row>
    <row r="119" spans="1:11">
      <c r="A119" s="20"/>
    </row>
    <row r="120" spans="1:11">
      <c r="A120" s="22" t="s">
        <v>105</v>
      </c>
      <c r="B120" s="23">
        <v>2003</v>
      </c>
      <c r="C120" s="23">
        <v>2004</v>
      </c>
      <c r="D120" s="23">
        <v>2005</v>
      </c>
      <c r="E120" s="23">
        <v>2006</v>
      </c>
      <c r="F120" s="23">
        <v>2007</v>
      </c>
      <c r="G120" s="23">
        <v>2008</v>
      </c>
      <c r="H120" s="23">
        <v>2009</v>
      </c>
      <c r="I120" s="23">
        <v>2010</v>
      </c>
      <c r="J120" s="23">
        <v>2011</v>
      </c>
      <c r="K120" s="23">
        <v>2012</v>
      </c>
    </row>
    <row r="121" spans="1:11">
      <c r="A121" s="26" t="s">
        <v>99</v>
      </c>
      <c r="B121" s="28">
        <v>1</v>
      </c>
      <c r="C121" s="28">
        <v>1</v>
      </c>
      <c r="D121" s="28">
        <v>1</v>
      </c>
      <c r="E121" s="28">
        <v>1</v>
      </c>
      <c r="F121" s="28">
        <v>1</v>
      </c>
      <c r="G121" s="28">
        <v>1</v>
      </c>
      <c r="H121" s="28">
        <v>1</v>
      </c>
      <c r="I121" s="28">
        <v>1</v>
      </c>
      <c r="J121" s="28">
        <v>1</v>
      </c>
      <c r="K121" s="28">
        <v>1</v>
      </c>
    </row>
    <row r="122" spans="1:11">
      <c r="A122" s="24" t="s">
        <v>40</v>
      </c>
      <c r="B122" s="29">
        <v>2.5999999999999999E-2</v>
      </c>
      <c r="C122" s="29">
        <v>3.2000000000000001E-2</v>
      </c>
      <c r="D122" s="29">
        <v>3.2000000000000001E-2</v>
      </c>
      <c r="E122" s="29">
        <v>3.5999999999999997E-2</v>
      </c>
      <c r="F122" s="29">
        <v>3.7999999999999999E-2</v>
      </c>
      <c r="G122" s="29">
        <v>3.7999999999999999E-2</v>
      </c>
      <c r="H122" s="29">
        <v>3.5999999999999997E-2</v>
      </c>
      <c r="I122" s="29">
        <v>3.5000000000000003E-2</v>
      </c>
      <c r="J122" s="29">
        <v>5.3999999999999999E-2</v>
      </c>
      <c r="K122" s="29">
        <v>7.2999999999999995E-2</v>
      </c>
    </row>
    <row r="123" spans="1:11">
      <c r="A123" s="26" t="s">
        <v>100</v>
      </c>
      <c r="B123" s="28">
        <v>0.97399999999999998</v>
      </c>
      <c r="C123" s="28">
        <v>0.96799999999999997</v>
      </c>
      <c r="D123" s="28">
        <v>0.96799999999999997</v>
      </c>
      <c r="E123" s="28">
        <v>0.96399999999999997</v>
      </c>
      <c r="F123" s="28">
        <v>0.96199999999999997</v>
      </c>
      <c r="G123" s="28">
        <v>0.96199999999999997</v>
      </c>
      <c r="H123" s="28">
        <v>0.96399999999999997</v>
      </c>
      <c r="I123" s="28">
        <v>0.96499999999999997</v>
      </c>
      <c r="J123" s="28">
        <v>0.94599999999999995</v>
      </c>
      <c r="K123" s="28">
        <v>0.92700000000000005</v>
      </c>
    </row>
    <row r="124" spans="1:11">
      <c r="A124" s="24" t="s">
        <v>101</v>
      </c>
      <c r="B124" s="29">
        <v>5.7000000000000002E-2</v>
      </c>
      <c r="C124" s="29">
        <v>5.6000000000000001E-2</v>
      </c>
      <c r="D124" s="29">
        <v>5.5E-2</v>
      </c>
      <c r="E124" s="29">
        <v>5.5E-2</v>
      </c>
      <c r="F124" s="29">
        <v>5.2999999999999999E-2</v>
      </c>
      <c r="G124" s="29">
        <v>5.0999999999999997E-2</v>
      </c>
      <c r="H124" s="29">
        <v>4.8000000000000001E-2</v>
      </c>
      <c r="I124" s="29">
        <v>5.1999999999999998E-2</v>
      </c>
      <c r="J124" s="29">
        <v>4.9000000000000002E-2</v>
      </c>
      <c r="K124" s="29">
        <v>0.14000000000000001</v>
      </c>
    </row>
    <row r="125" spans="1:11">
      <c r="A125" s="24" t="s">
        <v>102</v>
      </c>
      <c r="B125" s="29">
        <v>0.82599999999999996</v>
      </c>
      <c r="C125" s="29">
        <v>0.82399999999999995</v>
      </c>
      <c r="D125" s="29">
        <v>0.82199999999999995</v>
      </c>
      <c r="E125" s="29">
        <v>0.81399999999999995</v>
      </c>
      <c r="F125" s="29">
        <v>0.81299999999999994</v>
      </c>
      <c r="G125" s="29">
        <v>0.81599999999999995</v>
      </c>
      <c r="H125" s="29">
        <v>0.82099999999999995</v>
      </c>
      <c r="I125" s="29">
        <v>0.81399999999999995</v>
      </c>
      <c r="J125" s="29">
        <v>0.79900000000000004</v>
      </c>
      <c r="K125" s="29">
        <v>0.69799999999999995</v>
      </c>
    </row>
    <row r="126" spans="1:11">
      <c r="A126" s="24" t="s">
        <v>103</v>
      </c>
      <c r="B126" s="29">
        <v>9.1999999999999998E-2</v>
      </c>
      <c r="C126" s="29">
        <v>8.6999999999999994E-2</v>
      </c>
      <c r="D126" s="29">
        <v>9.1999999999999998E-2</v>
      </c>
      <c r="E126" s="29">
        <v>9.5000000000000001E-2</v>
      </c>
      <c r="F126" s="29">
        <v>9.5000000000000001E-2</v>
      </c>
      <c r="G126" s="29">
        <v>9.6000000000000002E-2</v>
      </c>
      <c r="H126" s="29">
        <v>9.5000000000000001E-2</v>
      </c>
      <c r="I126" s="29">
        <v>9.9000000000000005E-2</v>
      </c>
      <c r="J126" s="29">
        <v>9.8000000000000004E-2</v>
      </c>
      <c r="K126" s="29">
        <v>0.09</v>
      </c>
    </row>
    <row r="127" spans="1:11">
      <c r="A127" s="26" t="s">
        <v>104</v>
      </c>
      <c r="B127" s="28">
        <v>0.91700000000000004</v>
      </c>
      <c r="C127" s="28">
        <v>0.91200000000000003</v>
      </c>
      <c r="D127" s="28">
        <v>0.91300000000000003</v>
      </c>
      <c r="E127" s="28">
        <v>0.90900000000000003</v>
      </c>
      <c r="F127" s="28">
        <v>0.90900000000000003</v>
      </c>
      <c r="G127" s="28">
        <v>0.91200000000000003</v>
      </c>
      <c r="H127" s="28">
        <v>0.91600000000000004</v>
      </c>
      <c r="I127" s="28">
        <v>0.91300000000000003</v>
      </c>
      <c r="J127" s="28">
        <v>0.89800000000000002</v>
      </c>
      <c r="K127" s="28">
        <v>0.78700000000000003</v>
      </c>
    </row>
    <row r="129" spans="1:1">
      <c r="A129" s="30" t="s">
        <v>106</v>
      </c>
    </row>
  </sheetData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4097" r:id="rId3" name="Control 1">
          <controlPr defaultSize="0" r:id="rId4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0</xdr:col>
                <xdr:colOff>914400</xdr:colOff>
                <xdr:row>2</xdr:row>
                <xdr:rowOff>38100</xdr:rowOff>
              </to>
            </anchor>
          </controlPr>
        </control>
      </mc:Choice>
      <mc:Fallback>
        <control shapeId="4097" r:id="rId3" name="Control 1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L80"/>
  <sheetViews>
    <sheetView showGridLines="0" topLeftCell="E34" workbookViewId="0">
      <selection activeCell="J48" sqref="J48"/>
    </sheetView>
  </sheetViews>
  <sheetFormatPr defaultRowHeight="15"/>
  <cols>
    <col min="1" max="1" width="36.5703125" bestFit="1" customWidth="1"/>
    <col min="2" max="5" width="30.42578125" bestFit="1" customWidth="1"/>
    <col min="6" max="6" width="36.5703125" bestFit="1" customWidth="1"/>
    <col min="7" max="7" width="14.7109375" bestFit="1" customWidth="1"/>
    <col min="8" max="8" width="27.28515625" bestFit="1" customWidth="1"/>
    <col min="9" max="9" width="9.28515625" bestFit="1" customWidth="1"/>
    <col min="10" max="10" width="15" bestFit="1" customWidth="1"/>
    <col min="11" max="11" width="20" bestFit="1" customWidth="1"/>
    <col min="12" max="12" width="23.42578125" bestFit="1" customWidth="1"/>
  </cols>
  <sheetData>
    <row r="1" spans="1:11">
      <c r="A1" s="19" t="s">
        <v>107</v>
      </c>
    </row>
    <row r="3" spans="1:11" ht="26.25">
      <c r="A3" s="31" t="s">
        <v>108</v>
      </c>
    </row>
    <row r="4" spans="1:11">
      <c r="A4" s="32"/>
    </row>
    <row r="5" spans="1:11">
      <c r="A5" s="33" t="s">
        <v>109</v>
      </c>
      <c r="B5" s="33" t="s">
        <v>110</v>
      </c>
      <c r="C5" s="199"/>
      <c r="D5" s="196"/>
      <c r="E5" s="196"/>
      <c r="F5" s="196"/>
      <c r="G5" s="196"/>
      <c r="H5" s="196"/>
    </row>
    <row r="6" spans="1:11">
      <c r="A6" s="33" t="s">
        <v>111</v>
      </c>
      <c r="B6" s="33" t="s">
        <v>112</v>
      </c>
      <c r="C6" s="199"/>
      <c r="D6" s="196"/>
      <c r="E6" s="196"/>
      <c r="F6" s="196"/>
      <c r="G6" s="196"/>
      <c r="H6" s="196"/>
    </row>
    <row r="7" spans="1:11">
      <c r="A7" s="33" t="s">
        <v>113</v>
      </c>
      <c r="B7" s="33" t="s">
        <v>114</v>
      </c>
      <c r="C7" s="199"/>
      <c r="D7" s="196"/>
      <c r="E7" s="196"/>
      <c r="F7" s="196"/>
      <c r="G7" s="196"/>
      <c r="H7" s="196"/>
    </row>
    <row r="8" spans="1:11">
      <c r="A8" s="32"/>
    </row>
    <row r="9" spans="1:11">
      <c r="A9" s="193" t="s">
        <v>115</v>
      </c>
      <c r="B9" s="193" t="s">
        <v>116</v>
      </c>
      <c r="C9" s="193" t="s">
        <v>117</v>
      </c>
      <c r="D9" s="193" t="s">
        <v>118</v>
      </c>
      <c r="E9" s="193" t="s">
        <v>0</v>
      </c>
      <c r="F9" s="193" t="s">
        <v>119</v>
      </c>
      <c r="G9" s="34" t="s">
        <v>120</v>
      </c>
      <c r="H9" s="193" t="s">
        <v>121</v>
      </c>
      <c r="I9" s="34" t="s">
        <v>122</v>
      </c>
      <c r="J9" s="34" t="s">
        <v>123</v>
      </c>
      <c r="K9" s="34" t="s">
        <v>124</v>
      </c>
    </row>
    <row r="10" spans="1:11">
      <c r="A10" s="194"/>
      <c r="B10" s="194"/>
      <c r="C10" s="194"/>
      <c r="D10" s="194"/>
      <c r="E10" s="194"/>
      <c r="F10" s="194"/>
      <c r="G10" s="35" t="s">
        <v>125</v>
      </c>
      <c r="H10" s="194"/>
      <c r="I10" s="35" t="s">
        <v>126</v>
      </c>
      <c r="J10" s="35" t="s">
        <v>127</v>
      </c>
      <c r="K10" s="35" t="s">
        <v>128</v>
      </c>
    </row>
    <row r="11" spans="1:11">
      <c r="A11" s="194"/>
      <c r="B11" s="194"/>
      <c r="C11" s="194"/>
      <c r="D11" s="194"/>
      <c r="E11" s="194"/>
      <c r="F11" s="194"/>
      <c r="G11" s="35"/>
      <c r="H11" s="194"/>
      <c r="I11" s="35" t="s">
        <v>129</v>
      </c>
      <c r="J11" s="35"/>
      <c r="K11" s="35"/>
    </row>
    <row r="12" spans="1:11">
      <c r="A12" s="194"/>
      <c r="B12" s="194"/>
      <c r="C12" s="194"/>
      <c r="D12" s="194"/>
      <c r="E12" s="194"/>
      <c r="F12" s="194"/>
      <c r="G12" s="35"/>
      <c r="H12" s="194"/>
      <c r="I12" s="35" t="s">
        <v>121</v>
      </c>
      <c r="J12" s="35"/>
      <c r="K12" s="35"/>
    </row>
    <row r="13" spans="1:11">
      <c r="A13" s="195"/>
      <c r="B13" s="195"/>
      <c r="C13" s="195"/>
      <c r="D13" s="195"/>
      <c r="E13" s="195"/>
      <c r="F13" s="195"/>
      <c r="G13" s="36"/>
      <c r="H13" s="195"/>
      <c r="I13" s="36" t="s">
        <v>130</v>
      </c>
      <c r="J13" s="36"/>
      <c r="K13" s="36"/>
    </row>
    <row r="14" spans="1:11">
      <c r="A14" s="33">
        <v>1</v>
      </c>
      <c r="B14" s="33" t="s">
        <v>37</v>
      </c>
      <c r="C14" s="33" t="s">
        <v>37</v>
      </c>
      <c r="D14" s="33" t="s">
        <v>37</v>
      </c>
      <c r="E14" s="33" t="s">
        <v>28</v>
      </c>
      <c r="F14" s="33" t="s">
        <v>29</v>
      </c>
      <c r="G14" s="33" t="s">
        <v>131</v>
      </c>
      <c r="H14" s="33" t="s">
        <v>38</v>
      </c>
      <c r="I14" s="33">
        <v>642.79999999999995</v>
      </c>
      <c r="J14" s="33" t="s">
        <v>132</v>
      </c>
      <c r="K14" s="33" t="s">
        <v>133</v>
      </c>
    </row>
    <row r="15" spans="1:11">
      <c r="A15" s="33">
        <v>2</v>
      </c>
      <c r="B15" s="33" t="s">
        <v>42</v>
      </c>
      <c r="C15" s="33" t="s">
        <v>42</v>
      </c>
      <c r="D15" s="33" t="s">
        <v>53</v>
      </c>
      <c r="E15" s="33" t="s">
        <v>6</v>
      </c>
      <c r="F15" s="33" t="s">
        <v>8</v>
      </c>
      <c r="G15" s="33" t="s">
        <v>134</v>
      </c>
      <c r="H15" s="33" t="s">
        <v>43</v>
      </c>
      <c r="I15" s="33">
        <v>168.8</v>
      </c>
      <c r="J15" s="33" t="s">
        <v>135</v>
      </c>
      <c r="K15" s="33" t="s">
        <v>136</v>
      </c>
    </row>
    <row r="16" spans="1:11">
      <c r="A16" s="33">
        <v>3</v>
      </c>
      <c r="B16" s="33" t="s">
        <v>44</v>
      </c>
      <c r="C16" s="33" t="s">
        <v>44</v>
      </c>
      <c r="D16" s="33" t="s">
        <v>95</v>
      </c>
      <c r="E16" s="33" t="s">
        <v>9</v>
      </c>
      <c r="F16" s="37">
        <v>40851</v>
      </c>
      <c r="G16" s="33" t="s">
        <v>137</v>
      </c>
      <c r="H16" s="33" t="s">
        <v>45</v>
      </c>
      <c r="I16" s="33">
        <v>272.35700000000003</v>
      </c>
      <c r="J16" s="33" t="s">
        <v>135</v>
      </c>
      <c r="K16" s="33" t="s">
        <v>138</v>
      </c>
    </row>
    <row r="17" spans="1:11">
      <c r="A17" s="33"/>
      <c r="B17" s="33"/>
      <c r="C17" s="33"/>
      <c r="D17" s="33"/>
      <c r="E17" s="33"/>
      <c r="F17" s="33"/>
      <c r="G17" s="33"/>
      <c r="H17" s="33" t="s">
        <v>46</v>
      </c>
      <c r="I17" s="33">
        <v>272.596</v>
      </c>
      <c r="J17" s="33" t="s">
        <v>135</v>
      </c>
      <c r="K17" s="33" t="s">
        <v>138</v>
      </c>
    </row>
    <row r="18" spans="1:11">
      <c r="A18" s="33">
        <v>4</v>
      </c>
      <c r="B18" s="33" t="s">
        <v>50</v>
      </c>
      <c r="C18" s="33" t="s">
        <v>50</v>
      </c>
      <c r="D18" s="33" t="s">
        <v>50</v>
      </c>
      <c r="E18" s="33" t="s">
        <v>13</v>
      </c>
      <c r="F18" s="37">
        <v>36161</v>
      </c>
      <c r="G18" s="37">
        <v>36161</v>
      </c>
      <c r="H18" s="33" t="s">
        <v>51</v>
      </c>
      <c r="I18" s="33">
        <v>158</v>
      </c>
      <c r="J18" s="33" t="s">
        <v>135</v>
      </c>
      <c r="K18" s="33" t="s">
        <v>139</v>
      </c>
    </row>
    <row r="19" spans="1:11">
      <c r="A19" s="33"/>
      <c r="B19" s="33"/>
      <c r="C19" s="33"/>
      <c r="D19" s="33"/>
      <c r="E19" s="33"/>
      <c r="F19" s="33"/>
      <c r="G19" s="33"/>
      <c r="H19" s="33" t="s">
        <v>52</v>
      </c>
      <c r="I19" s="33">
        <v>23.75</v>
      </c>
      <c r="J19" s="33" t="s">
        <v>16</v>
      </c>
      <c r="K19" s="33" t="s">
        <v>139</v>
      </c>
    </row>
    <row r="20" spans="1:11">
      <c r="A20" s="33">
        <v>5</v>
      </c>
      <c r="B20" s="33" t="s">
        <v>53</v>
      </c>
      <c r="C20" s="33" t="s">
        <v>53</v>
      </c>
      <c r="D20" s="33" t="s">
        <v>53</v>
      </c>
      <c r="E20" s="33" t="s">
        <v>140</v>
      </c>
      <c r="F20" s="37">
        <v>24473</v>
      </c>
      <c r="G20" s="33" t="s">
        <v>113</v>
      </c>
      <c r="H20" s="33" t="s">
        <v>54</v>
      </c>
      <c r="I20" s="33">
        <v>10.199999999999999</v>
      </c>
      <c r="J20" s="33" t="s">
        <v>141</v>
      </c>
      <c r="K20" s="33" t="s">
        <v>142</v>
      </c>
    </row>
    <row r="21" spans="1:11">
      <c r="A21" s="33">
        <v>6</v>
      </c>
      <c r="B21" s="33" t="s">
        <v>53</v>
      </c>
      <c r="C21" s="33" t="s">
        <v>53</v>
      </c>
      <c r="D21" s="33" t="s">
        <v>53</v>
      </c>
      <c r="E21" s="33" t="s">
        <v>19</v>
      </c>
      <c r="F21" s="37">
        <v>19360</v>
      </c>
      <c r="G21" s="33" t="s">
        <v>113</v>
      </c>
      <c r="H21" s="33" t="s">
        <v>61</v>
      </c>
      <c r="I21" s="33">
        <v>8.4</v>
      </c>
      <c r="J21" s="33" t="s">
        <v>16</v>
      </c>
      <c r="K21" s="33" t="s">
        <v>143</v>
      </c>
    </row>
    <row r="22" spans="1:11">
      <c r="A22" s="33"/>
      <c r="B22" s="33"/>
      <c r="C22" s="33"/>
      <c r="D22" s="33"/>
      <c r="E22" s="33"/>
      <c r="F22" s="33"/>
      <c r="G22" s="33"/>
      <c r="H22" s="33" t="s">
        <v>62</v>
      </c>
      <c r="I22" s="33">
        <v>2.9969999999999999</v>
      </c>
      <c r="J22" s="33" t="s">
        <v>16</v>
      </c>
      <c r="K22" s="33" t="s">
        <v>143</v>
      </c>
    </row>
    <row r="23" spans="1:11">
      <c r="A23" s="33"/>
      <c r="B23" s="33"/>
      <c r="C23" s="33"/>
      <c r="D23" s="33"/>
      <c r="E23" s="33"/>
      <c r="F23" s="33"/>
      <c r="G23" s="33"/>
      <c r="H23" s="33" t="s">
        <v>63</v>
      </c>
      <c r="I23" s="33">
        <v>2.9239999999999999</v>
      </c>
      <c r="J23" s="33" t="s">
        <v>16</v>
      </c>
      <c r="K23" s="33" t="s">
        <v>143</v>
      </c>
    </row>
    <row r="24" spans="1:11">
      <c r="A24" s="33">
        <v>7</v>
      </c>
      <c r="B24" s="33" t="s">
        <v>53</v>
      </c>
      <c r="C24" s="33" t="s">
        <v>144</v>
      </c>
      <c r="D24" s="33" t="s">
        <v>53</v>
      </c>
      <c r="E24" s="33" t="s">
        <v>20</v>
      </c>
      <c r="F24" s="37">
        <v>35065</v>
      </c>
      <c r="G24" s="33" t="s">
        <v>113</v>
      </c>
      <c r="H24" s="33" t="s">
        <v>58</v>
      </c>
      <c r="I24" s="33">
        <v>0.72199999999999998</v>
      </c>
      <c r="J24" s="33" t="s">
        <v>16</v>
      </c>
      <c r="K24" s="33" t="s">
        <v>145</v>
      </c>
    </row>
    <row r="25" spans="1:11">
      <c r="A25" s="33"/>
      <c r="B25" s="33"/>
      <c r="C25" s="33"/>
      <c r="D25" s="33"/>
      <c r="E25" s="33"/>
      <c r="F25" s="33"/>
      <c r="G25" s="33"/>
      <c r="H25" s="33" t="s">
        <v>59</v>
      </c>
      <c r="I25" s="33">
        <v>1.9590000000000001</v>
      </c>
      <c r="J25" s="33" t="s">
        <v>16</v>
      </c>
      <c r="K25" s="33" t="s">
        <v>145</v>
      </c>
    </row>
    <row r="26" spans="1:11">
      <c r="A26" s="33">
        <v>8</v>
      </c>
      <c r="B26" s="33" t="s">
        <v>53</v>
      </c>
      <c r="C26" s="33" t="s">
        <v>53</v>
      </c>
      <c r="D26" s="33" t="s">
        <v>53</v>
      </c>
      <c r="E26" s="33" t="s">
        <v>22</v>
      </c>
      <c r="F26" s="37">
        <v>20821</v>
      </c>
      <c r="G26" s="33" t="s">
        <v>113</v>
      </c>
      <c r="H26" s="33" t="s">
        <v>65</v>
      </c>
      <c r="I26" s="33">
        <v>5.9359999999999999</v>
      </c>
      <c r="J26" s="33" t="s">
        <v>146</v>
      </c>
      <c r="K26" s="33" t="s">
        <v>147</v>
      </c>
    </row>
    <row r="27" spans="1:11">
      <c r="A27" s="33"/>
      <c r="B27" s="33"/>
      <c r="C27" s="33"/>
      <c r="D27" s="33"/>
      <c r="E27" s="33"/>
      <c r="F27" s="33"/>
      <c r="G27" s="33"/>
      <c r="H27" s="33" t="s">
        <v>66</v>
      </c>
      <c r="I27" s="33">
        <v>2.9239999999999999</v>
      </c>
      <c r="J27" s="33" t="s">
        <v>16</v>
      </c>
      <c r="K27" s="33" t="s">
        <v>147</v>
      </c>
    </row>
    <row r="28" spans="1:11">
      <c r="A28" s="33"/>
      <c r="B28" s="33"/>
      <c r="C28" s="33"/>
      <c r="D28" s="33"/>
      <c r="E28" s="33"/>
      <c r="F28" s="33"/>
      <c r="G28" s="33"/>
      <c r="H28" s="33" t="s">
        <v>68</v>
      </c>
      <c r="I28" s="33">
        <v>6.2</v>
      </c>
      <c r="J28" s="33" t="s">
        <v>146</v>
      </c>
      <c r="K28" s="33" t="s">
        <v>147</v>
      </c>
    </row>
    <row r="29" spans="1:11">
      <c r="A29" s="33"/>
      <c r="B29" s="33"/>
      <c r="C29" s="33"/>
      <c r="D29" s="33"/>
      <c r="E29" s="33"/>
      <c r="F29" s="33"/>
      <c r="G29" s="33"/>
      <c r="H29" s="33" t="s">
        <v>69</v>
      </c>
      <c r="I29" s="33">
        <v>4.2</v>
      </c>
      <c r="J29" s="33" t="s">
        <v>16</v>
      </c>
      <c r="K29" s="33" t="s">
        <v>147</v>
      </c>
    </row>
    <row r="30" spans="1:11">
      <c r="A30" s="33"/>
      <c r="B30" s="33"/>
      <c r="C30" s="33"/>
      <c r="D30" s="33"/>
      <c r="E30" s="33"/>
      <c r="F30" s="33"/>
      <c r="G30" s="33"/>
      <c r="H30" s="33" t="s">
        <v>74</v>
      </c>
      <c r="I30" s="33">
        <v>23.75</v>
      </c>
      <c r="J30" s="33" t="s">
        <v>16</v>
      </c>
      <c r="K30" s="33" t="s">
        <v>147</v>
      </c>
    </row>
    <row r="31" spans="1:11">
      <c r="A31" s="33">
        <v>9</v>
      </c>
      <c r="B31" s="33" t="s">
        <v>53</v>
      </c>
      <c r="C31" s="33" t="s">
        <v>148</v>
      </c>
      <c r="D31" s="33" t="s">
        <v>53</v>
      </c>
      <c r="E31" s="33" t="s">
        <v>23</v>
      </c>
      <c r="F31" s="37">
        <v>34700</v>
      </c>
      <c r="G31" s="33" t="s">
        <v>113</v>
      </c>
      <c r="H31" s="33" t="s">
        <v>67</v>
      </c>
      <c r="I31" s="33">
        <v>28.64</v>
      </c>
      <c r="J31" s="33" t="s">
        <v>146</v>
      </c>
      <c r="K31" s="33" t="s">
        <v>149</v>
      </c>
    </row>
    <row r="32" spans="1:11">
      <c r="A32" s="33">
        <v>10</v>
      </c>
      <c r="B32" s="33" t="s">
        <v>53</v>
      </c>
      <c r="C32" s="33" t="s">
        <v>53</v>
      </c>
      <c r="D32" s="33" t="s">
        <v>53</v>
      </c>
      <c r="E32" s="33" t="s">
        <v>24</v>
      </c>
      <c r="F32" s="33"/>
      <c r="G32" s="37">
        <v>39876</v>
      </c>
      <c r="H32" s="33" t="s">
        <v>70</v>
      </c>
      <c r="I32" s="33">
        <v>103.68</v>
      </c>
      <c r="J32" s="33" t="s">
        <v>150</v>
      </c>
      <c r="K32" s="33" t="s">
        <v>151</v>
      </c>
    </row>
    <row r="33" spans="1:11">
      <c r="A33" s="33">
        <v>11</v>
      </c>
      <c r="B33" s="33" t="s">
        <v>53</v>
      </c>
      <c r="C33" s="33" t="s">
        <v>53</v>
      </c>
      <c r="D33" s="33" t="s">
        <v>53</v>
      </c>
      <c r="E33" s="33" t="s">
        <v>11</v>
      </c>
      <c r="F33" s="37">
        <v>34700</v>
      </c>
      <c r="G33" s="33" t="s">
        <v>113</v>
      </c>
      <c r="H33" s="33" t="s">
        <v>55</v>
      </c>
      <c r="I33" s="33">
        <v>165.9</v>
      </c>
      <c r="J33" s="33" t="s">
        <v>135</v>
      </c>
      <c r="K33" s="33" t="s">
        <v>136</v>
      </c>
    </row>
    <row r="34" spans="1:11">
      <c r="A34" s="33"/>
      <c r="B34" s="33"/>
      <c r="C34" s="33"/>
      <c r="D34" s="33"/>
      <c r="E34" s="33"/>
      <c r="F34" s="33"/>
      <c r="G34" s="33"/>
      <c r="H34" s="33" t="s">
        <v>56</v>
      </c>
      <c r="I34" s="33">
        <v>175</v>
      </c>
      <c r="J34" s="33" t="s">
        <v>135</v>
      </c>
      <c r="K34" s="33" t="s">
        <v>136</v>
      </c>
    </row>
    <row r="35" spans="1:11">
      <c r="A35" s="33"/>
      <c r="B35" s="33"/>
      <c r="C35" s="33"/>
      <c r="D35" s="33"/>
      <c r="E35" s="33"/>
      <c r="F35" s="33"/>
      <c r="G35" s="33"/>
      <c r="H35" s="33" t="s">
        <v>57</v>
      </c>
      <c r="I35" s="33">
        <v>250.75</v>
      </c>
      <c r="J35" s="33" t="s">
        <v>132</v>
      </c>
      <c r="K35" s="33" t="s">
        <v>136</v>
      </c>
    </row>
    <row r="36" spans="1:11">
      <c r="A36" s="33">
        <v>12</v>
      </c>
      <c r="B36" s="33" t="s">
        <v>53</v>
      </c>
      <c r="C36" s="33" t="s">
        <v>53</v>
      </c>
      <c r="D36" s="33" t="s">
        <v>53</v>
      </c>
      <c r="E36" s="33" t="s">
        <v>14</v>
      </c>
      <c r="F36" s="37">
        <v>21916</v>
      </c>
      <c r="G36" s="33" t="s">
        <v>113</v>
      </c>
      <c r="H36" s="33" t="s">
        <v>71</v>
      </c>
      <c r="I36" s="33">
        <v>24.698</v>
      </c>
      <c r="J36" s="33" t="s">
        <v>16</v>
      </c>
      <c r="K36" s="33" t="s">
        <v>152</v>
      </c>
    </row>
    <row r="37" spans="1:11">
      <c r="A37" s="33"/>
      <c r="B37" s="33"/>
      <c r="C37" s="33"/>
      <c r="D37" s="33"/>
      <c r="E37" s="33"/>
      <c r="F37" s="33"/>
      <c r="G37" s="33"/>
      <c r="H37" s="33" t="s">
        <v>72</v>
      </c>
      <c r="I37" s="33">
        <v>24.931000000000001</v>
      </c>
      <c r="J37" s="33" t="s">
        <v>16</v>
      </c>
      <c r="K37" s="33" t="s">
        <v>152</v>
      </c>
    </row>
    <row r="38" spans="1:11">
      <c r="A38" s="33"/>
      <c r="B38" s="33"/>
      <c r="C38" s="33"/>
      <c r="D38" s="33"/>
      <c r="E38" s="33"/>
      <c r="F38" s="33"/>
      <c r="G38" s="33"/>
      <c r="H38" s="33" t="s">
        <v>73</v>
      </c>
      <c r="I38" s="33">
        <v>37.5</v>
      </c>
      <c r="J38" s="33" t="s">
        <v>132</v>
      </c>
      <c r="K38" s="33" t="s">
        <v>152</v>
      </c>
    </row>
    <row r="39" spans="1:11">
      <c r="A39" s="33"/>
      <c r="B39" s="33"/>
      <c r="C39" s="33"/>
      <c r="D39" s="33"/>
      <c r="E39" s="33"/>
      <c r="F39" s="33"/>
      <c r="G39" s="33"/>
      <c r="H39" s="33" t="s">
        <v>75</v>
      </c>
      <c r="I39" s="33">
        <v>37.5</v>
      </c>
      <c r="J39" s="33" t="s">
        <v>150</v>
      </c>
      <c r="K39" s="33" t="s">
        <v>152</v>
      </c>
    </row>
    <row r="40" spans="1:11">
      <c r="A40" s="33"/>
      <c r="B40" s="33"/>
      <c r="C40" s="33"/>
      <c r="D40" s="33"/>
      <c r="E40" s="33"/>
      <c r="F40" s="33"/>
      <c r="G40" s="33"/>
      <c r="H40" s="33" t="s">
        <v>76</v>
      </c>
      <c r="I40" s="33">
        <v>37.5</v>
      </c>
      <c r="J40" s="33" t="s">
        <v>150</v>
      </c>
      <c r="K40" s="33" t="s">
        <v>152</v>
      </c>
    </row>
    <row r="41" spans="1:11">
      <c r="A41" s="33"/>
      <c r="B41" s="33"/>
      <c r="C41" s="33"/>
      <c r="D41" s="33"/>
      <c r="E41" s="33"/>
      <c r="F41" s="33"/>
      <c r="G41" s="33"/>
      <c r="H41" s="33" t="s">
        <v>77</v>
      </c>
      <c r="I41" s="33">
        <v>85.3</v>
      </c>
      <c r="J41" s="33" t="s">
        <v>135</v>
      </c>
      <c r="K41" s="33" t="s">
        <v>152</v>
      </c>
    </row>
    <row r="42" spans="1:11">
      <c r="A42" s="33"/>
      <c r="B42" s="33"/>
      <c r="C42" s="33"/>
      <c r="D42" s="33"/>
      <c r="E42" s="33"/>
      <c r="F42" s="33"/>
      <c r="G42" s="33"/>
      <c r="H42" s="33" t="s">
        <v>78</v>
      </c>
      <c r="I42" s="33">
        <v>85.5</v>
      </c>
      <c r="J42" s="33" t="s">
        <v>135</v>
      </c>
      <c r="K42" s="33" t="s">
        <v>152</v>
      </c>
    </row>
    <row r="43" spans="1:11">
      <c r="A43" s="33"/>
      <c r="B43" s="33"/>
      <c r="C43" s="33"/>
      <c r="D43" s="33"/>
      <c r="E43" s="33"/>
      <c r="F43" s="33"/>
      <c r="G43" s="33"/>
      <c r="H43" s="33" t="s">
        <v>79</v>
      </c>
      <c r="I43" s="33">
        <v>136.4</v>
      </c>
      <c r="J43" s="33" t="s">
        <v>135</v>
      </c>
      <c r="K43" s="33" t="s">
        <v>152</v>
      </c>
    </row>
    <row r="44" spans="1:11">
      <c r="A44" s="33"/>
      <c r="B44" s="33"/>
      <c r="C44" s="33"/>
      <c r="D44" s="33"/>
      <c r="E44" s="33"/>
      <c r="F44" s="33"/>
      <c r="G44" s="33"/>
      <c r="H44" s="33" t="s">
        <v>80</v>
      </c>
      <c r="I44" s="33">
        <v>132.4</v>
      </c>
      <c r="J44" s="33" t="s">
        <v>135</v>
      </c>
      <c r="K44" s="33" t="s">
        <v>152</v>
      </c>
    </row>
    <row r="45" spans="1:11">
      <c r="A45" s="33"/>
      <c r="B45" s="33"/>
      <c r="C45" s="33"/>
      <c r="D45" s="33"/>
      <c r="E45" s="33"/>
      <c r="F45" s="33"/>
      <c r="G45" s="33"/>
      <c r="H45" s="33" t="s">
        <v>81</v>
      </c>
      <c r="I45" s="33">
        <v>400</v>
      </c>
      <c r="J45" s="33" t="s">
        <v>132</v>
      </c>
      <c r="K45" s="33" t="s">
        <v>152</v>
      </c>
    </row>
    <row r="46" spans="1:11">
      <c r="A46" s="33">
        <v>13</v>
      </c>
      <c r="B46" s="33" t="s">
        <v>84</v>
      </c>
      <c r="C46" s="33" t="s">
        <v>84</v>
      </c>
      <c r="D46" s="33" t="s">
        <v>84</v>
      </c>
      <c r="E46" s="33" t="s">
        <v>25</v>
      </c>
      <c r="F46" s="33"/>
      <c r="G46" s="37">
        <v>39204</v>
      </c>
      <c r="H46" s="33" t="s">
        <v>85</v>
      </c>
      <c r="I46" s="33">
        <v>0.9</v>
      </c>
      <c r="J46" s="33" t="s">
        <v>16</v>
      </c>
      <c r="K46" s="33" t="s">
        <v>153</v>
      </c>
    </row>
    <row r="47" spans="1:11">
      <c r="A47" s="33"/>
      <c r="B47" s="33"/>
      <c r="C47" s="33"/>
      <c r="D47" s="33"/>
      <c r="E47" s="33"/>
      <c r="F47" s="33"/>
      <c r="G47" s="33"/>
      <c r="H47" s="33" t="s">
        <v>86</v>
      </c>
      <c r="I47" s="33">
        <v>5.16</v>
      </c>
      <c r="J47" s="33" t="s">
        <v>16</v>
      </c>
      <c r="K47" s="33" t="s">
        <v>153</v>
      </c>
    </row>
    <row r="48" spans="1:11">
      <c r="A48" s="33">
        <v>14</v>
      </c>
      <c r="B48" s="33" t="s">
        <v>84</v>
      </c>
      <c r="C48" s="33" t="s">
        <v>84</v>
      </c>
      <c r="D48" s="33" t="s">
        <v>84</v>
      </c>
      <c r="E48" s="33" t="s">
        <v>26</v>
      </c>
      <c r="F48" s="33"/>
      <c r="G48" s="33" t="s">
        <v>27</v>
      </c>
      <c r="H48" s="33" t="s">
        <v>87</v>
      </c>
      <c r="I48" s="33">
        <v>4.8</v>
      </c>
      <c r="J48" s="33" t="s">
        <v>16</v>
      </c>
      <c r="K48" s="33" t="s">
        <v>153</v>
      </c>
    </row>
    <row r="49" spans="1:12">
      <c r="A49" s="33">
        <v>15</v>
      </c>
      <c r="B49" s="33" t="s">
        <v>88</v>
      </c>
      <c r="C49" s="33" t="s">
        <v>88</v>
      </c>
      <c r="D49" s="33" t="s">
        <v>88</v>
      </c>
      <c r="E49" s="33" t="s">
        <v>21</v>
      </c>
      <c r="F49" s="33"/>
      <c r="G49" s="37">
        <v>39969</v>
      </c>
      <c r="H49" s="33" t="s">
        <v>89</v>
      </c>
      <c r="I49" s="33">
        <v>6.8</v>
      </c>
      <c r="J49" s="33" t="s">
        <v>150</v>
      </c>
      <c r="K49" s="33" t="s">
        <v>154</v>
      </c>
    </row>
    <row r="50" spans="1:12">
      <c r="A50" s="33">
        <v>16</v>
      </c>
      <c r="B50" s="33" t="s">
        <v>90</v>
      </c>
      <c r="C50" s="33" t="s">
        <v>90</v>
      </c>
      <c r="D50" s="33" t="s">
        <v>90</v>
      </c>
      <c r="E50" s="33" t="s">
        <v>15</v>
      </c>
      <c r="F50" s="33" t="s">
        <v>17</v>
      </c>
      <c r="G50" s="37">
        <v>36313</v>
      </c>
      <c r="H50" s="33" t="s">
        <v>91</v>
      </c>
      <c r="I50" s="33">
        <v>395.9</v>
      </c>
      <c r="J50" s="33" t="s">
        <v>132</v>
      </c>
      <c r="K50" s="33" t="s">
        <v>155</v>
      </c>
    </row>
    <row r="51" spans="1:12">
      <c r="A51" s="33"/>
      <c r="B51" s="33"/>
      <c r="C51" s="33"/>
      <c r="D51" s="33"/>
      <c r="E51" s="33"/>
      <c r="F51" s="33"/>
      <c r="G51" s="33"/>
      <c r="H51" s="33" t="s">
        <v>92</v>
      </c>
      <c r="I51" s="33">
        <v>384.7</v>
      </c>
      <c r="J51" s="33" t="s">
        <v>132</v>
      </c>
      <c r="K51" s="33" t="s">
        <v>155</v>
      </c>
    </row>
    <row r="52" spans="1:12">
      <c r="A52" s="33">
        <v>17</v>
      </c>
      <c r="B52" s="33" t="s">
        <v>93</v>
      </c>
      <c r="C52" s="33" t="s">
        <v>93</v>
      </c>
      <c r="D52" s="33" t="s">
        <v>53</v>
      </c>
      <c r="E52" s="33" t="s">
        <v>10</v>
      </c>
      <c r="F52" s="37">
        <v>40671</v>
      </c>
      <c r="G52" s="33" t="s">
        <v>156</v>
      </c>
      <c r="H52" s="33" t="s">
        <v>94</v>
      </c>
      <c r="I52" s="33">
        <v>170.1</v>
      </c>
      <c r="J52" s="33" t="s">
        <v>135</v>
      </c>
      <c r="K52" s="33" t="s">
        <v>136</v>
      </c>
    </row>
    <row r="53" spans="1:12">
      <c r="A53" s="33">
        <v>18</v>
      </c>
      <c r="B53" s="33" t="s">
        <v>95</v>
      </c>
      <c r="C53" s="33" t="s">
        <v>95</v>
      </c>
      <c r="D53" s="33" t="s">
        <v>95</v>
      </c>
      <c r="E53" s="33" t="s">
        <v>12</v>
      </c>
      <c r="F53" s="37">
        <v>34700</v>
      </c>
      <c r="G53" s="33" t="s">
        <v>113</v>
      </c>
      <c r="H53" s="33" t="s">
        <v>96</v>
      </c>
      <c r="I53" s="33">
        <v>136.30000000000001</v>
      </c>
      <c r="J53" s="33" t="s">
        <v>135</v>
      </c>
      <c r="K53" s="33" t="s">
        <v>157</v>
      </c>
    </row>
    <row r="54" spans="1:12">
      <c r="A54" s="33"/>
      <c r="B54" s="33"/>
      <c r="C54" s="33"/>
      <c r="D54" s="33"/>
      <c r="E54" s="33"/>
      <c r="F54" s="33"/>
      <c r="G54" s="33"/>
      <c r="H54" s="33" t="s">
        <v>97</v>
      </c>
      <c r="I54" s="33">
        <v>141.04</v>
      </c>
      <c r="J54" s="33" t="s">
        <v>135</v>
      </c>
      <c r="K54" s="33" t="s">
        <v>157</v>
      </c>
    </row>
    <row r="56" spans="1:12">
      <c r="A56" s="32" t="s">
        <v>158</v>
      </c>
    </row>
    <row r="57" spans="1:12">
      <c r="A57" s="193" t="s">
        <v>115</v>
      </c>
      <c r="B57" s="193" t="s">
        <v>116</v>
      </c>
      <c r="C57" s="193" t="s">
        <v>117</v>
      </c>
      <c r="D57" s="193" t="s">
        <v>118</v>
      </c>
      <c r="E57" s="193" t="s">
        <v>0</v>
      </c>
      <c r="F57" s="193" t="s">
        <v>119</v>
      </c>
      <c r="G57" s="34" t="s">
        <v>120</v>
      </c>
      <c r="H57" s="193" t="s">
        <v>159</v>
      </c>
      <c r="I57" s="193" t="s">
        <v>121</v>
      </c>
      <c r="J57" s="34" t="s">
        <v>122</v>
      </c>
      <c r="K57" s="34" t="s">
        <v>123</v>
      </c>
      <c r="L57" s="34" t="s">
        <v>124</v>
      </c>
    </row>
    <row r="58" spans="1:12">
      <c r="A58" s="194"/>
      <c r="B58" s="194"/>
      <c r="C58" s="194"/>
      <c r="D58" s="194"/>
      <c r="E58" s="194"/>
      <c r="F58" s="194"/>
      <c r="G58" s="35" t="s">
        <v>125</v>
      </c>
      <c r="H58" s="194"/>
      <c r="I58" s="194"/>
      <c r="J58" s="35" t="s">
        <v>126</v>
      </c>
      <c r="K58" s="35" t="s">
        <v>127</v>
      </c>
      <c r="L58" s="35" t="s">
        <v>128</v>
      </c>
    </row>
    <row r="59" spans="1:12">
      <c r="A59" s="194"/>
      <c r="B59" s="194"/>
      <c r="C59" s="194"/>
      <c r="D59" s="194"/>
      <c r="E59" s="194"/>
      <c r="F59" s="194"/>
      <c r="G59" s="35"/>
      <c r="H59" s="194"/>
      <c r="I59" s="194"/>
      <c r="J59" s="35" t="s">
        <v>129</v>
      </c>
      <c r="K59" s="35"/>
      <c r="L59" s="35"/>
    </row>
    <row r="60" spans="1:12">
      <c r="A60" s="194"/>
      <c r="B60" s="194"/>
      <c r="C60" s="194"/>
      <c r="D60" s="194"/>
      <c r="E60" s="194"/>
      <c r="F60" s="194"/>
      <c r="G60" s="35"/>
      <c r="H60" s="194"/>
      <c r="I60" s="194"/>
      <c r="J60" s="35" t="s">
        <v>121</v>
      </c>
      <c r="K60" s="35"/>
      <c r="L60" s="35"/>
    </row>
    <row r="61" spans="1:12">
      <c r="A61" s="195"/>
      <c r="B61" s="195"/>
      <c r="C61" s="195"/>
      <c r="D61" s="195"/>
      <c r="E61" s="195"/>
      <c r="F61" s="195"/>
      <c r="G61" s="36"/>
      <c r="H61" s="195"/>
      <c r="I61" s="195"/>
      <c r="J61" s="36" t="s">
        <v>130</v>
      </c>
      <c r="K61" s="36"/>
      <c r="L61" s="36"/>
    </row>
    <row r="62" spans="1:12">
      <c r="A62" s="33">
        <v>1</v>
      </c>
      <c r="B62" s="33" t="s">
        <v>53</v>
      </c>
      <c r="C62" s="33" t="s">
        <v>53</v>
      </c>
      <c r="D62" s="33" t="s">
        <v>53</v>
      </c>
      <c r="E62" s="33" t="s">
        <v>18</v>
      </c>
      <c r="F62" s="37">
        <v>25569</v>
      </c>
      <c r="G62" s="33" t="s">
        <v>113</v>
      </c>
      <c r="H62" s="33" t="s">
        <v>160</v>
      </c>
      <c r="I62" s="33" t="s">
        <v>60</v>
      </c>
      <c r="J62" s="33">
        <v>16.8</v>
      </c>
      <c r="K62" s="33" t="s">
        <v>16</v>
      </c>
      <c r="L62" s="33" t="s">
        <v>161</v>
      </c>
    </row>
    <row r="63" spans="1:12">
      <c r="A63" s="33"/>
      <c r="B63" s="33"/>
      <c r="C63" s="33"/>
      <c r="D63" s="33"/>
      <c r="E63" s="33"/>
      <c r="F63" s="33"/>
      <c r="G63" s="33"/>
      <c r="H63" s="33"/>
      <c r="I63" s="33" t="s">
        <v>64</v>
      </c>
      <c r="J63" s="33">
        <v>11.872</v>
      </c>
      <c r="K63" s="33" t="s">
        <v>16</v>
      </c>
      <c r="L63" s="33" t="s">
        <v>161</v>
      </c>
    </row>
    <row r="66" spans="1:7">
      <c r="A66" s="193" t="s">
        <v>116</v>
      </c>
      <c r="B66" s="34" t="s">
        <v>162</v>
      </c>
      <c r="C66" s="34" t="s">
        <v>162</v>
      </c>
      <c r="D66" s="196"/>
      <c r="E66" s="34" t="s">
        <v>123</v>
      </c>
      <c r="F66" s="34" t="s">
        <v>162</v>
      </c>
      <c r="G66" s="34" t="s">
        <v>162</v>
      </c>
    </row>
    <row r="67" spans="1:7">
      <c r="A67" s="195"/>
      <c r="B67" s="36" t="s">
        <v>163</v>
      </c>
      <c r="C67" s="36" t="s">
        <v>164</v>
      </c>
      <c r="D67" s="196"/>
      <c r="E67" s="36" t="s">
        <v>127</v>
      </c>
      <c r="F67" s="36" t="s">
        <v>163</v>
      </c>
      <c r="G67" s="36" t="s">
        <v>164</v>
      </c>
    </row>
    <row r="68" spans="1:7">
      <c r="A68" s="33" t="s">
        <v>37</v>
      </c>
      <c r="B68" s="33">
        <v>642.79999999999995</v>
      </c>
      <c r="C68" s="38">
        <v>0.1404</v>
      </c>
      <c r="D68" s="196"/>
      <c r="E68" s="33" t="s">
        <v>135</v>
      </c>
      <c r="F68" s="33" t="s">
        <v>165</v>
      </c>
      <c r="G68" s="38">
        <v>0.45850000000000002</v>
      </c>
    </row>
    <row r="69" spans="1:7">
      <c r="A69" s="33" t="s">
        <v>42</v>
      </c>
      <c r="B69" s="33">
        <v>168.8</v>
      </c>
      <c r="C69" s="38">
        <v>3.6900000000000002E-2</v>
      </c>
      <c r="D69" s="196"/>
      <c r="E69" s="33" t="s">
        <v>166</v>
      </c>
      <c r="F69" s="33"/>
      <c r="G69" s="38">
        <v>0</v>
      </c>
    </row>
    <row r="70" spans="1:7">
      <c r="A70" s="33" t="s">
        <v>44</v>
      </c>
      <c r="B70" s="33">
        <v>544.95299999999997</v>
      </c>
      <c r="C70" s="38">
        <v>0.11899999999999999</v>
      </c>
      <c r="D70" s="196"/>
      <c r="E70" s="33" t="s">
        <v>16</v>
      </c>
      <c r="F70" s="33" t="s">
        <v>167</v>
      </c>
      <c r="G70" s="38">
        <v>2.8799999999999999E-2</v>
      </c>
    </row>
    <row r="71" spans="1:7">
      <c r="A71" s="33" t="s">
        <v>50</v>
      </c>
      <c r="B71" s="33">
        <v>181.75</v>
      </c>
      <c r="C71" s="38">
        <v>3.9699999999999999E-2</v>
      </c>
      <c r="D71" s="196"/>
      <c r="E71" s="33" t="s">
        <v>146</v>
      </c>
      <c r="F71" s="33" t="s">
        <v>168</v>
      </c>
      <c r="G71" s="38">
        <v>8.8999999999999999E-3</v>
      </c>
    </row>
    <row r="72" spans="1:7">
      <c r="A72" s="33" t="s">
        <v>53</v>
      </c>
      <c r="B72" s="33">
        <v>1795.9110000000001</v>
      </c>
      <c r="C72" s="38">
        <v>0.3921</v>
      </c>
      <c r="D72" s="196"/>
      <c r="E72" s="33" t="s">
        <v>150</v>
      </c>
      <c r="F72" s="33" t="s">
        <v>169</v>
      </c>
      <c r="G72" s="38">
        <v>4.0500000000000001E-2</v>
      </c>
    </row>
    <row r="73" spans="1:7">
      <c r="A73" s="33" t="s">
        <v>84</v>
      </c>
      <c r="B73" s="33">
        <v>10.86</v>
      </c>
      <c r="C73" s="38">
        <v>2.3999999999999998E-3</v>
      </c>
      <c r="D73" s="196"/>
      <c r="E73" s="33" t="s">
        <v>132</v>
      </c>
      <c r="F73" s="33" t="s">
        <v>170</v>
      </c>
      <c r="G73" s="38">
        <v>0.46110000000000001</v>
      </c>
    </row>
    <row r="74" spans="1:7">
      <c r="A74" s="33" t="s">
        <v>88</v>
      </c>
      <c r="B74" s="33">
        <v>6.8</v>
      </c>
      <c r="C74" s="38">
        <v>1.5E-3</v>
      </c>
      <c r="D74" s="196"/>
      <c r="E74" s="33" t="s">
        <v>141</v>
      </c>
      <c r="F74" s="33" t="s">
        <v>171</v>
      </c>
      <c r="G74" s="38">
        <v>2.2000000000000001E-3</v>
      </c>
    </row>
    <row r="75" spans="1:7">
      <c r="A75" s="33" t="s">
        <v>90</v>
      </c>
      <c r="B75" s="33">
        <v>780.6</v>
      </c>
      <c r="C75" s="38">
        <v>0.1704</v>
      </c>
      <c r="D75" s="196"/>
      <c r="E75" s="33" t="s">
        <v>172</v>
      </c>
      <c r="F75" s="33"/>
      <c r="G75" s="38">
        <v>0</v>
      </c>
    </row>
    <row r="76" spans="1:7">
      <c r="A76" s="33" t="s">
        <v>93</v>
      </c>
      <c r="B76" s="33">
        <v>170.1</v>
      </c>
      <c r="C76" s="38">
        <v>3.7100000000000001E-2</v>
      </c>
      <c r="D76" s="196"/>
      <c r="E76" s="33" t="s">
        <v>173</v>
      </c>
      <c r="F76" s="33"/>
      <c r="G76" s="38">
        <v>0</v>
      </c>
    </row>
    <row r="77" spans="1:7">
      <c r="A77" s="33" t="s">
        <v>95</v>
      </c>
      <c r="B77" s="33">
        <v>277.33999999999997</v>
      </c>
      <c r="C77" s="38">
        <v>6.0600000000000001E-2</v>
      </c>
      <c r="D77" s="196"/>
      <c r="E77" s="33" t="s">
        <v>174</v>
      </c>
      <c r="F77" s="33" t="s">
        <v>175</v>
      </c>
      <c r="G77" s="38">
        <v>1</v>
      </c>
    </row>
    <row r="78" spans="1:7">
      <c r="A78" s="33" t="s">
        <v>174</v>
      </c>
      <c r="B78" s="33">
        <v>4579.9139999999998</v>
      </c>
      <c r="C78" s="38">
        <v>1</v>
      </c>
      <c r="D78" s="196"/>
      <c r="E78" s="197"/>
      <c r="F78" s="197"/>
      <c r="G78" s="197"/>
    </row>
    <row r="79" spans="1:7">
      <c r="A79" s="197"/>
      <c r="B79" s="197"/>
      <c r="C79" s="197"/>
      <c r="D79" s="196"/>
      <c r="E79" s="198"/>
      <c r="F79" s="198"/>
      <c r="G79" s="198"/>
    </row>
    <row r="80" spans="1:7">
      <c r="A80" s="198"/>
      <c r="B80" s="198"/>
      <c r="C80" s="198"/>
      <c r="D80" s="196"/>
      <c r="E80" s="198"/>
      <c r="F80" s="198"/>
      <c r="G80" s="198"/>
    </row>
  </sheetData>
  <mergeCells count="23">
    <mergeCell ref="C5:H7"/>
    <mergeCell ref="A9:A13"/>
    <mergeCell ref="B9:B13"/>
    <mergeCell ref="C9:C13"/>
    <mergeCell ref="D9:D13"/>
    <mergeCell ref="E9:E13"/>
    <mergeCell ref="F9:F13"/>
    <mergeCell ref="H9:H13"/>
    <mergeCell ref="H57:H61"/>
    <mergeCell ref="I57:I61"/>
    <mergeCell ref="A66:A67"/>
    <mergeCell ref="D66:D80"/>
    <mergeCell ref="E78:G78"/>
    <mergeCell ref="A79:C79"/>
    <mergeCell ref="E79:G79"/>
    <mergeCell ref="A80:C80"/>
    <mergeCell ref="E80:G80"/>
    <mergeCell ref="A57:A61"/>
    <mergeCell ref="B57:B61"/>
    <mergeCell ref="C57:C61"/>
    <mergeCell ref="D57:D61"/>
    <mergeCell ref="E57:E61"/>
    <mergeCell ref="F57:F61"/>
  </mergeCells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5121" r:id="rId3" name="Control 1">
          <controlPr defaultSize="0" r:id="rId4">
            <anchor moveWithCells="1">
              <from>
                <xdr:col>0</xdr:col>
                <xdr:colOff>0</xdr:colOff>
                <xdr:row>81</xdr:row>
                <xdr:rowOff>0</xdr:rowOff>
              </from>
              <to>
                <xdr:col>0</xdr:col>
                <xdr:colOff>914400</xdr:colOff>
                <xdr:row>82</xdr:row>
                <xdr:rowOff>38100</xdr:rowOff>
              </to>
            </anchor>
          </controlPr>
        </control>
      </mc:Choice>
      <mc:Fallback>
        <control shapeId="5121" r:id="rId3" name="Control 1"/>
      </mc:Fallback>
    </mc:AlternateContent>
  </control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showGridLines="0" workbookViewId="0">
      <selection activeCell="C22" sqref="C22"/>
    </sheetView>
  </sheetViews>
  <sheetFormatPr defaultRowHeight="15"/>
  <cols>
    <col min="1" max="2" width="36.5703125" bestFit="1" customWidth="1"/>
    <col min="3" max="3" width="28.5703125" bestFit="1" customWidth="1"/>
    <col min="4" max="5" width="30.85546875" bestFit="1" customWidth="1"/>
    <col min="6" max="6" width="29.28515625" bestFit="1" customWidth="1"/>
    <col min="7" max="7" width="29.140625" bestFit="1" customWidth="1"/>
    <col min="8" max="8" width="29.85546875" bestFit="1" customWidth="1"/>
    <col min="9" max="9" width="16" bestFit="1" customWidth="1"/>
    <col min="10" max="10" width="13.7109375" bestFit="1" customWidth="1"/>
    <col min="11" max="11" width="14.7109375" bestFit="1" customWidth="1"/>
    <col min="12" max="12" width="10.140625" bestFit="1" customWidth="1"/>
    <col min="13" max="13" width="26" bestFit="1" customWidth="1"/>
    <col min="14" max="14" width="28.5703125" bestFit="1" customWidth="1"/>
    <col min="15" max="15" width="28.7109375" bestFit="1" customWidth="1"/>
    <col min="16" max="16" width="30.85546875" bestFit="1" customWidth="1"/>
    <col min="17" max="17" width="29.28515625" bestFit="1" customWidth="1"/>
    <col min="18" max="18" width="29.140625" bestFit="1" customWidth="1"/>
    <col min="19" max="19" width="29.85546875" bestFit="1" customWidth="1"/>
  </cols>
  <sheetData>
    <row r="1" spans="1:8">
      <c r="A1" s="19" t="s">
        <v>176</v>
      </c>
    </row>
    <row r="3" spans="1:8" ht="26.25">
      <c r="A3" s="31" t="s">
        <v>177</v>
      </c>
    </row>
    <row r="4" spans="1:8" ht="25.5">
      <c r="A4" s="39" t="s">
        <v>178</v>
      </c>
    </row>
    <row r="5" spans="1:8">
      <c r="A5" s="200" t="s">
        <v>179</v>
      </c>
      <c r="B5" s="201"/>
      <c r="C5" s="201"/>
      <c r="D5" s="201"/>
      <c r="E5" s="201"/>
      <c r="F5" s="201"/>
      <c r="G5" s="201"/>
      <c r="H5" s="202"/>
    </row>
    <row r="6" spans="1:8">
      <c r="A6" s="40"/>
      <c r="B6" s="40" t="s">
        <v>6</v>
      </c>
      <c r="C6" s="40" t="s">
        <v>9</v>
      </c>
      <c r="D6" s="40" t="s">
        <v>10</v>
      </c>
      <c r="E6" s="40" t="s">
        <v>11</v>
      </c>
      <c r="F6" s="40" t="s">
        <v>12</v>
      </c>
      <c r="G6" s="40" t="s">
        <v>13</v>
      </c>
      <c r="H6" s="40" t="s">
        <v>14</v>
      </c>
    </row>
    <row r="7" spans="1:8">
      <c r="A7" s="41">
        <v>2002</v>
      </c>
      <c r="B7" s="33"/>
      <c r="C7" s="33"/>
      <c r="D7" s="33"/>
      <c r="E7" s="33">
        <v>364.26</v>
      </c>
      <c r="F7" s="33">
        <v>120.98</v>
      </c>
      <c r="G7" s="33">
        <v>245.61</v>
      </c>
      <c r="H7" s="33">
        <v>829.24</v>
      </c>
    </row>
    <row r="8" spans="1:8">
      <c r="A8" s="41">
        <v>2003</v>
      </c>
      <c r="B8" s="33"/>
      <c r="C8" s="33"/>
      <c r="D8" s="33"/>
      <c r="E8" s="33">
        <v>273.56</v>
      </c>
      <c r="F8" s="33">
        <v>48.58</v>
      </c>
      <c r="G8" s="33">
        <v>128.91999999999999</v>
      </c>
      <c r="H8" s="33">
        <v>745.05</v>
      </c>
    </row>
    <row r="9" spans="1:8">
      <c r="A9" s="41">
        <v>2004</v>
      </c>
      <c r="B9" s="33"/>
      <c r="C9" s="33"/>
      <c r="D9" s="33"/>
      <c r="E9" s="33">
        <v>591.19000000000005</v>
      </c>
      <c r="F9" s="33">
        <v>315.08999999999997</v>
      </c>
      <c r="G9" s="33">
        <v>171.38</v>
      </c>
      <c r="H9" s="33">
        <v>805.7</v>
      </c>
    </row>
    <row r="10" spans="1:8">
      <c r="A10" s="41">
        <v>2005</v>
      </c>
      <c r="B10" s="33"/>
      <c r="C10" s="33"/>
      <c r="D10" s="33"/>
      <c r="E10" s="33">
        <v>494.47</v>
      </c>
      <c r="F10" s="33">
        <v>450.26</v>
      </c>
      <c r="G10" s="33">
        <v>165.49</v>
      </c>
      <c r="H10" s="33">
        <v>748.13</v>
      </c>
    </row>
    <row r="11" spans="1:8">
      <c r="A11" s="41">
        <v>2006</v>
      </c>
      <c r="B11" s="33"/>
      <c r="C11" s="33"/>
      <c r="D11" s="33"/>
      <c r="E11" s="33">
        <v>766.75</v>
      </c>
      <c r="F11" s="33">
        <v>648.4</v>
      </c>
      <c r="G11" s="33">
        <v>314.48</v>
      </c>
      <c r="H11" s="33">
        <v>889.69</v>
      </c>
    </row>
    <row r="12" spans="1:8">
      <c r="A12" s="41">
        <v>2007</v>
      </c>
      <c r="B12" s="33"/>
      <c r="C12" s="33"/>
      <c r="D12" s="33"/>
      <c r="E12" s="33">
        <v>901.26</v>
      </c>
      <c r="F12" s="33">
        <v>757.34</v>
      </c>
      <c r="G12" s="33">
        <v>408.36</v>
      </c>
      <c r="H12" s="42">
        <v>1198.75</v>
      </c>
    </row>
    <row r="13" spans="1:8">
      <c r="A13" s="41">
        <v>2008</v>
      </c>
      <c r="B13" s="33"/>
      <c r="C13" s="33"/>
      <c r="D13" s="33"/>
      <c r="E13" s="33">
        <v>997.16</v>
      </c>
      <c r="F13" s="33">
        <v>793.15</v>
      </c>
      <c r="G13" s="33">
        <v>377.49</v>
      </c>
      <c r="H13" s="42">
        <v>1218.06</v>
      </c>
    </row>
    <row r="14" spans="1:8">
      <c r="A14" s="41">
        <v>2009</v>
      </c>
      <c r="B14" s="33"/>
      <c r="C14" s="33"/>
      <c r="D14" s="33"/>
      <c r="E14" s="33">
        <v>991.64</v>
      </c>
      <c r="F14" s="33">
        <v>750.4</v>
      </c>
      <c r="G14" s="33">
        <v>408.69</v>
      </c>
      <c r="H14" s="42">
        <v>1256.17</v>
      </c>
    </row>
    <row r="15" spans="1:8">
      <c r="A15" s="41">
        <v>2010</v>
      </c>
      <c r="B15" s="33"/>
      <c r="C15" s="33"/>
      <c r="D15" s="33"/>
      <c r="E15" s="33">
        <v>900.04</v>
      </c>
      <c r="F15" s="33">
        <v>877.32</v>
      </c>
      <c r="G15" s="33">
        <v>413.91</v>
      </c>
      <c r="H15" s="42">
        <v>1346.52</v>
      </c>
    </row>
    <row r="16" spans="1:8">
      <c r="A16" s="41">
        <v>2011</v>
      </c>
      <c r="B16" s="33">
        <v>250.85</v>
      </c>
      <c r="C16" s="33">
        <v>741.23</v>
      </c>
      <c r="D16" s="33">
        <v>190.22</v>
      </c>
      <c r="E16" s="33">
        <v>907.42</v>
      </c>
      <c r="F16" s="33">
        <v>854.16</v>
      </c>
      <c r="G16" s="33">
        <v>375.99</v>
      </c>
      <c r="H16" s="33">
        <v>940.76</v>
      </c>
    </row>
    <row r="17" spans="1:19">
      <c r="A17" s="20"/>
    </row>
    <row r="18" spans="1:19">
      <c r="A18" s="200" t="s">
        <v>180</v>
      </c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2"/>
    </row>
    <row r="19" spans="1:19">
      <c r="A19" s="40"/>
      <c r="B19" s="40" t="s">
        <v>15</v>
      </c>
      <c r="C19" s="40" t="s">
        <v>18</v>
      </c>
      <c r="D19" s="40" t="s">
        <v>19</v>
      </c>
      <c r="E19" s="40" t="s">
        <v>20</v>
      </c>
      <c r="F19" s="40" t="s">
        <v>21</v>
      </c>
      <c r="G19" s="40" t="s">
        <v>22</v>
      </c>
      <c r="H19" s="40" t="s">
        <v>23</v>
      </c>
      <c r="I19" s="40" t="s">
        <v>24</v>
      </c>
      <c r="J19" s="40" t="s">
        <v>25</v>
      </c>
      <c r="K19" s="40" t="s">
        <v>26</v>
      </c>
      <c r="L19" s="40" t="s">
        <v>28</v>
      </c>
      <c r="M19" s="40" t="s">
        <v>6</v>
      </c>
      <c r="N19" s="40" t="s">
        <v>9</v>
      </c>
      <c r="O19" s="40" t="s">
        <v>10</v>
      </c>
      <c r="P19" s="40" t="s">
        <v>11</v>
      </c>
      <c r="Q19" s="40" t="s">
        <v>12</v>
      </c>
      <c r="R19" s="40" t="s">
        <v>13</v>
      </c>
      <c r="S19" s="40" t="s">
        <v>14</v>
      </c>
    </row>
    <row r="20" spans="1:19">
      <c r="A20" s="41">
        <v>2002</v>
      </c>
      <c r="B20" s="42">
        <v>1179.0999999999999</v>
      </c>
      <c r="C20" s="33">
        <v>311.94</v>
      </c>
      <c r="D20" s="33">
        <v>497.83</v>
      </c>
      <c r="E20" s="33"/>
      <c r="F20" s="33"/>
      <c r="G20" s="42">
        <v>2122.9299999999998</v>
      </c>
      <c r="H20" s="33">
        <v>370.25</v>
      </c>
      <c r="I20" s="33"/>
      <c r="J20" s="33"/>
      <c r="K20" s="33"/>
      <c r="L20" s="33">
        <v>0</v>
      </c>
      <c r="M20" s="33"/>
      <c r="N20" s="33"/>
      <c r="O20" s="33"/>
      <c r="P20" s="33">
        <v>788</v>
      </c>
      <c r="Q20" s="33"/>
      <c r="R20" s="42">
        <v>1516.4</v>
      </c>
      <c r="S20" s="42">
        <v>5136</v>
      </c>
    </row>
    <row r="21" spans="1:19">
      <c r="A21" s="41">
        <v>2003</v>
      </c>
      <c r="B21" s="33">
        <v>209.27</v>
      </c>
      <c r="C21" s="33">
        <v>237.6</v>
      </c>
      <c r="D21" s="33">
        <v>293.2</v>
      </c>
      <c r="E21" s="33"/>
      <c r="F21" s="33"/>
      <c r="G21" s="33">
        <v>815.62</v>
      </c>
      <c r="H21" s="33">
        <v>386.32</v>
      </c>
      <c r="I21" s="33"/>
      <c r="J21" s="33"/>
      <c r="K21" s="33"/>
      <c r="L21" s="33">
        <v>0</v>
      </c>
      <c r="M21" s="33"/>
      <c r="N21" s="33"/>
      <c r="O21" s="33"/>
      <c r="P21" s="33">
        <v>1.1599999999999999</v>
      </c>
      <c r="Q21" s="33">
        <v>875.09</v>
      </c>
      <c r="R21" s="42">
        <v>2180</v>
      </c>
      <c r="S21" s="42">
        <v>3154.93</v>
      </c>
    </row>
    <row r="22" spans="1:19">
      <c r="A22" s="41">
        <v>2004</v>
      </c>
      <c r="B22" s="33">
        <v>1.6</v>
      </c>
      <c r="C22" s="33">
        <v>895.4</v>
      </c>
      <c r="D22" s="42">
        <v>1144.42</v>
      </c>
      <c r="E22" s="33"/>
      <c r="F22" s="33"/>
      <c r="G22" s="42">
        <v>1184.0899999999999</v>
      </c>
      <c r="H22" s="33">
        <v>944.44</v>
      </c>
      <c r="I22" s="33"/>
      <c r="J22" s="33"/>
      <c r="K22" s="33"/>
      <c r="L22" s="33">
        <v>0</v>
      </c>
      <c r="M22" s="33"/>
      <c r="N22" s="33"/>
      <c r="O22" s="33"/>
      <c r="P22" s="42">
        <v>1512.84</v>
      </c>
      <c r="Q22" s="42">
        <v>1140</v>
      </c>
      <c r="R22" s="42">
        <v>1311.55</v>
      </c>
      <c r="S22" s="42">
        <v>1793.34</v>
      </c>
    </row>
    <row r="23" spans="1:19">
      <c r="A23" s="41">
        <v>2005</v>
      </c>
      <c r="B23" s="33">
        <v>196.7</v>
      </c>
      <c r="C23" s="33">
        <v>419.93</v>
      </c>
      <c r="D23" s="33">
        <v>540.87</v>
      </c>
      <c r="E23" s="33"/>
      <c r="F23" s="33"/>
      <c r="G23" s="33">
        <v>492.21</v>
      </c>
      <c r="H23" s="33">
        <v>397.3</v>
      </c>
      <c r="I23" s="33"/>
      <c r="J23" s="33"/>
      <c r="K23" s="33"/>
      <c r="L23" s="33">
        <v>0</v>
      </c>
      <c r="M23" s="33"/>
      <c r="N23" s="33"/>
      <c r="O23" s="33"/>
      <c r="P23" s="42">
        <v>1042</v>
      </c>
      <c r="Q23" s="42">
        <v>1104.77</v>
      </c>
      <c r="R23" s="42">
        <v>1008.1</v>
      </c>
      <c r="S23" s="33">
        <v>931.54</v>
      </c>
    </row>
    <row r="24" spans="1:19">
      <c r="A24" s="41">
        <v>2006</v>
      </c>
      <c r="B24" s="42">
        <v>11397</v>
      </c>
      <c r="C24" s="42">
        <v>1973</v>
      </c>
      <c r="D24" s="42">
        <v>1628</v>
      </c>
      <c r="E24" s="33"/>
      <c r="F24" s="33"/>
      <c r="G24" s="42">
        <v>1226</v>
      </c>
      <c r="H24" s="42">
        <v>1288</v>
      </c>
      <c r="I24" s="33"/>
      <c r="J24" s="33"/>
      <c r="K24" s="33"/>
      <c r="L24" s="33">
        <v>0</v>
      </c>
      <c r="M24" s="33"/>
      <c r="N24" s="33"/>
      <c r="O24" s="33"/>
      <c r="P24" s="42">
        <v>1169.5999999999999</v>
      </c>
      <c r="Q24" s="33">
        <v>734.96</v>
      </c>
      <c r="R24" s="42">
        <v>1307.5</v>
      </c>
      <c r="S24" s="42">
        <v>3068.5</v>
      </c>
    </row>
    <row r="25" spans="1:19">
      <c r="A25" s="41">
        <v>2007</v>
      </c>
      <c r="B25" s="42">
        <v>325168</v>
      </c>
      <c r="C25" s="42">
        <v>7311.53</v>
      </c>
      <c r="D25" s="42">
        <v>8082.91</v>
      </c>
      <c r="E25" s="33"/>
      <c r="F25" s="33"/>
      <c r="G25" s="42">
        <v>6562.26</v>
      </c>
      <c r="H25" s="33">
        <v>390.49</v>
      </c>
      <c r="I25" s="33"/>
      <c r="J25" s="33"/>
      <c r="K25" s="33"/>
      <c r="L25" s="42">
        <v>8064.22</v>
      </c>
      <c r="M25" s="33"/>
      <c r="N25" s="33"/>
      <c r="O25" s="33"/>
      <c r="P25" s="42">
        <v>50709.63</v>
      </c>
      <c r="Q25" s="33">
        <v>844.6</v>
      </c>
      <c r="R25" s="42">
        <v>5586.2</v>
      </c>
      <c r="S25" s="42">
        <v>24976.400000000001</v>
      </c>
    </row>
    <row r="26" spans="1:19">
      <c r="A26" s="41">
        <v>2008</v>
      </c>
      <c r="B26" s="42">
        <v>516218.01</v>
      </c>
      <c r="C26" s="33">
        <v>550.27</v>
      </c>
      <c r="D26" s="42">
        <v>9335.0300000000007</v>
      </c>
      <c r="E26" s="33">
        <v>219.9</v>
      </c>
      <c r="F26" s="33"/>
      <c r="G26" s="42">
        <v>13115.69</v>
      </c>
      <c r="H26" s="33">
        <v>33.32</v>
      </c>
      <c r="I26" s="33"/>
      <c r="J26" s="33"/>
      <c r="K26" s="33"/>
      <c r="L26" s="42">
        <v>7754.63</v>
      </c>
      <c r="M26" s="33"/>
      <c r="N26" s="33"/>
      <c r="O26" s="33"/>
      <c r="P26" s="42">
        <v>167893.89</v>
      </c>
      <c r="Q26" s="33">
        <v>466.85</v>
      </c>
      <c r="R26" s="42">
        <v>7038.11</v>
      </c>
      <c r="S26" s="42">
        <v>55898.7</v>
      </c>
    </row>
    <row r="27" spans="1:19">
      <c r="A27" s="41">
        <v>2009</v>
      </c>
      <c r="B27" s="42">
        <v>482363.3</v>
      </c>
      <c r="C27" s="33">
        <v>13</v>
      </c>
      <c r="D27" s="42">
        <v>4149.7</v>
      </c>
      <c r="E27" s="33">
        <v>128.55000000000001</v>
      </c>
      <c r="F27" s="33">
        <v>297.42</v>
      </c>
      <c r="G27" s="42">
        <v>2488.1</v>
      </c>
      <c r="H27" s="42">
        <v>3885.5</v>
      </c>
      <c r="I27" s="33">
        <v>769.3</v>
      </c>
      <c r="J27" s="42">
        <v>1383.2</v>
      </c>
      <c r="K27" s="33">
        <v>3.7</v>
      </c>
      <c r="L27" s="33">
        <v>0</v>
      </c>
      <c r="M27" s="33"/>
      <c r="N27" s="33"/>
      <c r="O27" s="33"/>
      <c r="P27" s="42">
        <v>47452.4</v>
      </c>
      <c r="Q27" s="33">
        <v>685</v>
      </c>
      <c r="R27" s="42">
        <v>4085.1</v>
      </c>
      <c r="S27" s="42">
        <v>17179.5</v>
      </c>
    </row>
    <row r="28" spans="1:19">
      <c r="A28" s="41">
        <v>2010</v>
      </c>
      <c r="B28" s="42">
        <v>275938.5</v>
      </c>
      <c r="C28" s="33"/>
      <c r="D28" s="42">
        <v>7130</v>
      </c>
      <c r="E28" s="33">
        <v>129.69</v>
      </c>
      <c r="F28" s="33">
        <v>349.71</v>
      </c>
      <c r="G28" s="42">
        <v>7094</v>
      </c>
      <c r="H28" s="42">
        <v>2450</v>
      </c>
      <c r="I28" s="42">
        <v>1299</v>
      </c>
      <c r="J28" s="42">
        <v>1352.91</v>
      </c>
      <c r="K28" s="42">
        <v>2361.7199999999998</v>
      </c>
      <c r="L28" s="33">
        <v>607.6</v>
      </c>
      <c r="M28" s="42">
        <v>3871</v>
      </c>
      <c r="N28" s="33">
        <v>64.599999999999994</v>
      </c>
      <c r="O28" s="33"/>
      <c r="P28" s="42">
        <v>50744</v>
      </c>
      <c r="Q28" s="33">
        <v>299.75</v>
      </c>
      <c r="R28" s="42">
        <v>4368</v>
      </c>
      <c r="S28" s="42">
        <v>9906</v>
      </c>
    </row>
    <row r="29" spans="1:19">
      <c r="A29" s="41">
        <v>2011</v>
      </c>
      <c r="B29" s="42">
        <v>47644.7</v>
      </c>
      <c r="C29" s="33">
        <v>0</v>
      </c>
      <c r="D29" s="42">
        <v>3879</v>
      </c>
      <c r="E29" s="33">
        <v>82.42</v>
      </c>
      <c r="F29" s="33">
        <v>657.48</v>
      </c>
      <c r="G29" s="42">
        <v>5624</v>
      </c>
      <c r="H29" s="42">
        <v>1801</v>
      </c>
      <c r="I29" s="42">
        <v>6675</v>
      </c>
      <c r="J29" s="33">
        <v>980.77</v>
      </c>
      <c r="K29" s="42">
        <v>1254.8</v>
      </c>
      <c r="L29" s="42">
        <v>144086.15</v>
      </c>
      <c r="M29" s="42">
        <v>1398</v>
      </c>
      <c r="N29" s="42">
        <v>4900.6499999999996</v>
      </c>
      <c r="O29" s="42">
        <v>4747</v>
      </c>
      <c r="P29" s="42">
        <v>1490</v>
      </c>
      <c r="Q29" s="33">
        <v>182.87</v>
      </c>
      <c r="R29" s="42">
        <v>3983</v>
      </c>
      <c r="S29" s="42">
        <v>11219</v>
      </c>
    </row>
    <row r="30" spans="1:19">
      <c r="A30" s="20"/>
    </row>
    <row r="31" spans="1:19">
      <c r="A31" s="200" t="s">
        <v>181</v>
      </c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2"/>
    </row>
    <row r="32" spans="1:19">
      <c r="A32" s="40"/>
      <c r="B32" s="40" t="s">
        <v>15</v>
      </c>
      <c r="C32" s="40" t="s">
        <v>18</v>
      </c>
      <c r="D32" s="40" t="s">
        <v>19</v>
      </c>
      <c r="E32" s="40" t="s">
        <v>20</v>
      </c>
      <c r="F32" s="40" t="s">
        <v>21</v>
      </c>
      <c r="G32" s="40" t="s">
        <v>22</v>
      </c>
      <c r="H32" s="40" t="s">
        <v>23</v>
      </c>
      <c r="I32" s="40" t="s">
        <v>24</v>
      </c>
      <c r="J32" s="40" t="s">
        <v>25</v>
      </c>
      <c r="K32" s="40" t="s">
        <v>26</v>
      </c>
      <c r="L32" s="40" t="s">
        <v>28</v>
      </c>
      <c r="M32" s="40" t="s">
        <v>6</v>
      </c>
      <c r="N32" s="40" t="s">
        <v>9</v>
      </c>
      <c r="O32" s="40" t="s">
        <v>10</v>
      </c>
      <c r="P32" s="40" t="s">
        <v>11</v>
      </c>
      <c r="Q32" s="40" t="s">
        <v>12</v>
      </c>
      <c r="R32" s="40" t="s">
        <v>13</v>
      </c>
      <c r="S32" s="40" t="s">
        <v>14</v>
      </c>
    </row>
    <row r="33" spans="1:19">
      <c r="A33" s="41">
        <v>2002</v>
      </c>
      <c r="B33" s="33">
        <v>0</v>
      </c>
      <c r="C33" s="33">
        <v>231.06</v>
      </c>
      <c r="D33" s="33"/>
      <c r="E33" s="33"/>
      <c r="F33" s="33"/>
      <c r="G33" s="33">
        <v>575.04999999999995</v>
      </c>
      <c r="H33" s="33">
        <v>961.94</v>
      </c>
      <c r="I33" s="33"/>
      <c r="J33" s="33"/>
      <c r="K33" s="33"/>
      <c r="L33" s="33">
        <v>0</v>
      </c>
      <c r="M33" s="33"/>
      <c r="N33" s="33"/>
      <c r="O33" s="33"/>
      <c r="P33" s="33"/>
      <c r="Q33" s="33"/>
      <c r="R33" s="33"/>
      <c r="S33" s="42">
        <v>3178</v>
      </c>
    </row>
    <row r="34" spans="1:19">
      <c r="A34" s="41">
        <v>2003</v>
      </c>
      <c r="B34" s="33">
        <v>0</v>
      </c>
      <c r="C34" s="33">
        <v>209.57</v>
      </c>
      <c r="D34" s="33"/>
      <c r="E34" s="33"/>
      <c r="F34" s="33"/>
      <c r="G34" s="33">
        <v>595.77</v>
      </c>
      <c r="H34" s="33">
        <v>915.37</v>
      </c>
      <c r="I34" s="33"/>
      <c r="J34" s="33"/>
      <c r="K34" s="33"/>
      <c r="L34" s="33">
        <v>0</v>
      </c>
      <c r="M34" s="33"/>
      <c r="N34" s="33"/>
      <c r="O34" s="33"/>
      <c r="P34" s="33"/>
      <c r="Q34" s="33">
        <v>21.67</v>
      </c>
      <c r="R34" s="33">
        <v>744</v>
      </c>
      <c r="S34" s="42">
        <v>1782</v>
      </c>
    </row>
    <row r="35" spans="1:19">
      <c r="A35" s="41">
        <v>2004</v>
      </c>
      <c r="B35" s="33">
        <v>0</v>
      </c>
      <c r="C35" s="33">
        <v>877.92</v>
      </c>
      <c r="D35" s="33"/>
      <c r="E35" s="33"/>
      <c r="F35" s="33"/>
      <c r="G35" s="42">
        <v>1553.68</v>
      </c>
      <c r="H35" s="42">
        <v>2662.65</v>
      </c>
      <c r="I35" s="33"/>
      <c r="J35" s="33"/>
      <c r="K35" s="33"/>
      <c r="L35" s="33">
        <v>0</v>
      </c>
      <c r="M35" s="33"/>
      <c r="N35" s="33"/>
      <c r="O35" s="33"/>
      <c r="P35" s="33">
        <v>485</v>
      </c>
      <c r="Q35" s="33">
        <v>206</v>
      </c>
      <c r="R35" s="33"/>
      <c r="S35" s="42">
        <v>4344.5</v>
      </c>
    </row>
    <row r="36" spans="1:19">
      <c r="A36" s="41">
        <v>2005</v>
      </c>
      <c r="B36" s="33">
        <v>0</v>
      </c>
      <c r="C36" s="33">
        <v>132.34</v>
      </c>
      <c r="D36" s="33"/>
      <c r="E36" s="33"/>
      <c r="F36" s="33"/>
      <c r="G36" s="33">
        <v>495.36</v>
      </c>
      <c r="H36" s="33">
        <v>555.66999999999996</v>
      </c>
      <c r="I36" s="33"/>
      <c r="J36" s="33"/>
      <c r="K36" s="33"/>
      <c r="L36" s="33">
        <v>0</v>
      </c>
      <c r="M36" s="33"/>
      <c r="N36" s="33"/>
      <c r="O36" s="33"/>
      <c r="P36" s="33"/>
      <c r="Q36" s="33">
        <v>340.29</v>
      </c>
      <c r="R36" s="33"/>
      <c r="S36" s="33">
        <v>99.74</v>
      </c>
    </row>
    <row r="37" spans="1:19">
      <c r="A37" s="41">
        <v>2006</v>
      </c>
      <c r="B37" s="33">
        <v>0</v>
      </c>
      <c r="C37" s="42">
        <v>1661</v>
      </c>
      <c r="D37" s="33"/>
      <c r="E37" s="33"/>
      <c r="F37" s="33"/>
      <c r="G37" s="42">
        <v>2038</v>
      </c>
      <c r="H37" s="42">
        <v>4730</v>
      </c>
      <c r="I37" s="33"/>
      <c r="J37" s="33"/>
      <c r="K37" s="33"/>
      <c r="L37" s="33">
        <v>0</v>
      </c>
      <c r="M37" s="33"/>
      <c r="N37" s="33"/>
      <c r="O37" s="33"/>
      <c r="P37" s="33"/>
      <c r="Q37" s="33">
        <v>200.69</v>
      </c>
      <c r="R37" s="33"/>
      <c r="S37" s="42">
        <v>6077</v>
      </c>
    </row>
    <row r="38" spans="1:19">
      <c r="A38" s="41">
        <v>2007</v>
      </c>
      <c r="B38" s="33">
        <v>0</v>
      </c>
      <c r="C38" s="33">
        <v>708</v>
      </c>
      <c r="D38" s="33"/>
      <c r="E38" s="33"/>
      <c r="F38" s="33"/>
      <c r="G38" s="42">
        <v>6028</v>
      </c>
      <c r="H38" s="42">
        <v>1395</v>
      </c>
      <c r="I38" s="33"/>
      <c r="J38" s="33"/>
      <c r="K38" s="33"/>
      <c r="L38" s="33">
        <v>0</v>
      </c>
      <c r="M38" s="33"/>
      <c r="N38" s="33"/>
      <c r="O38" s="33"/>
      <c r="P38" s="33"/>
      <c r="Q38" s="33">
        <v>158.19999999999999</v>
      </c>
      <c r="R38" s="33">
        <v>434.7</v>
      </c>
      <c r="S38" s="42">
        <v>100876.68</v>
      </c>
    </row>
    <row r="39" spans="1:19">
      <c r="A39" s="41">
        <v>2008</v>
      </c>
      <c r="B39" s="33">
        <v>0</v>
      </c>
      <c r="C39" s="33">
        <v>962.52</v>
      </c>
      <c r="D39" s="33"/>
      <c r="E39" s="33"/>
      <c r="F39" s="33"/>
      <c r="G39" s="42">
        <v>5614.22</v>
      </c>
      <c r="H39" s="33">
        <v>0</v>
      </c>
      <c r="I39" s="33"/>
      <c r="J39" s="33"/>
      <c r="K39" s="33"/>
      <c r="L39" s="33">
        <v>0</v>
      </c>
      <c r="M39" s="33"/>
      <c r="N39" s="33"/>
      <c r="O39" s="33"/>
      <c r="P39" s="33">
        <v>764</v>
      </c>
      <c r="Q39" s="33">
        <v>235.82</v>
      </c>
      <c r="R39" s="42">
        <v>1623.99</v>
      </c>
      <c r="S39" s="42">
        <v>100728.6</v>
      </c>
    </row>
    <row r="40" spans="1:19">
      <c r="A40" s="41">
        <v>2009</v>
      </c>
      <c r="B40" s="33">
        <v>0</v>
      </c>
      <c r="C40" s="33">
        <v>4.9000000000000004</v>
      </c>
      <c r="D40" s="33"/>
      <c r="E40" s="33"/>
      <c r="F40" s="42">
        <v>2577.0100000000002</v>
      </c>
      <c r="G40" s="42">
        <v>5469.2</v>
      </c>
      <c r="H40" s="42">
        <v>12115.6</v>
      </c>
      <c r="I40" s="42">
        <v>32245.9</v>
      </c>
      <c r="J40" s="33">
        <v>0</v>
      </c>
      <c r="K40" s="33">
        <v>0</v>
      </c>
      <c r="L40" s="33">
        <v>0</v>
      </c>
      <c r="M40" s="33"/>
      <c r="N40" s="33"/>
      <c r="O40" s="33"/>
      <c r="P40" s="33">
        <v>0</v>
      </c>
      <c r="Q40" s="33">
        <v>366</v>
      </c>
      <c r="R40" s="42">
        <v>3817</v>
      </c>
      <c r="S40" s="42">
        <v>37227</v>
      </c>
    </row>
    <row r="41" spans="1:19">
      <c r="A41" s="41">
        <v>2010</v>
      </c>
      <c r="B41" s="33"/>
      <c r="C41" s="33"/>
      <c r="D41" s="33"/>
      <c r="E41" s="33"/>
      <c r="F41" s="42">
        <v>9356.56</v>
      </c>
      <c r="G41" s="42">
        <v>5362</v>
      </c>
      <c r="H41" s="42">
        <v>18983</v>
      </c>
      <c r="I41" s="42">
        <v>38493</v>
      </c>
      <c r="J41" s="33"/>
      <c r="K41" s="33"/>
      <c r="L41" s="33"/>
      <c r="M41" s="33"/>
      <c r="N41" s="33"/>
      <c r="O41" s="33"/>
      <c r="P41" s="33"/>
      <c r="Q41" s="33">
        <v>234.92</v>
      </c>
      <c r="R41" s="33"/>
      <c r="S41" s="42">
        <v>14942</v>
      </c>
    </row>
    <row r="42" spans="1:19">
      <c r="A42" s="41">
        <v>2011</v>
      </c>
      <c r="B42" s="33">
        <v>0</v>
      </c>
      <c r="C42" s="33">
        <v>0</v>
      </c>
      <c r="D42" s="33">
        <v>0</v>
      </c>
      <c r="E42" s="33">
        <v>0</v>
      </c>
      <c r="F42" s="42">
        <v>4699.63</v>
      </c>
      <c r="G42" s="42">
        <v>3967</v>
      </c>
      <c r="H42" s="42">
        <v>9465</v>
      </c>
      <c r="I42" s="42">
        <v>21806</v>
      </c>
      <c r="J42" s="33">
        <v>0</v>
      </c>
      <c r="K42" s="33">
        <v>0</v>
      </c>
      <c r="L42" s="33">
        <v>0</v>
      </c>
      <c r="M42" s="33">
        <v>0</v>
      </c>
      <c r="N42" s="33">
        <v>694.02</v>
      </c>
      <c r="O42" s="33">
        <v>0</v>
      </c>
      <c r="P42" s="33">
        <v>0</v>
      </c>
      <c r="Q42" s="33">
        <v>64.010000000000005</v>
      </c>
      <c r="R42" s="33">
        <v>0</v>
      </c>
      <c r="S42" s="42">
        <v>9433</v>
      </c>
    </row>
    <row r="43" spans="1:19">
      <c r="A43" s="20"/>
    </row>
    <row r="44" spans="1:19">
      <c r="A44" s="200" t="s">
        <v>182</v>
      </c>
      <c r="B44" s="201"/>
      <c r="C44" s="201"/>
      <c r="D44" s="201"/>
      <c r="E44" s="202"/>
    </row>
    <row r="45" spans="1:19">
      <c r="A45" s="40"/>
      <c r="B45" s="40" t="s">
        <v>15</v>
      </c>
      <c r="C45" s="40" t="s">
        <v>28</v>
      </c>
      <c r="D45" s="40" t="s">
        <v>11</v>
      </c>
      <c r="E45" s="40" t="s">
        <v>14</v>
      </c>
    </row>
    <row r="46" spans="1:19">
      <c r="A46" s="41">
        <v>2002</v>
      </c>
      <c r="B46" s="33">
        <v>541.99</v>
      </c>
      <c r="C46" s="33">
        <v>363.54</v>
      </c>
      <c r="D46" s="33">
        <v>170.31</v>
      </c>
      <c r="E46" s="33">
        <v>234.76</v>
      </c>
    </row>
    <row r="47" spans="1:19">
      <c r="A47" s="41">
        <v>2003</v>
      </c>
      <c r="B47" s="33">
        <v>624.75</v>
      </c>
      <c r="C47" s="33">
        <v>383.24</v>
      </c>
      <c r="D47" s="33">
        <v>338.8</v>
      </c>
      <c r="E47" s="33">
        <v>323.35000000000002</v>
      </c>
    </row>
    <row r="48" spans="1:19">
      <c r="A48" s="41">
        <v>2004</v>
      </c>
      <c r="B48" s="33">
        <v>560.65</v>
      </c>
      <c r="C48" s="33">
        <v>386.98</v>
      </c>
      <c r="D48" s="33">
        <v>289.72000000000003</v>
      </c>
      <c r="E48" s="33">
        <v>316.72000000000003</v>
      </c>
    </row>
    <row r="49" spans="1:5">
      <c r="A49" s="41">
        <v>2005</v>
      </c>
      <c r="B49" s="33">
        <v>519.76</v>
      </c>
      <c r="C49" s="33">
        <v>417.21</v>
      </c>
      <c r="D49" s="33">
        <v>325.27</v>
      </c>
      <c r="E49" s="33">
        <v>353.04</v>
      </c>
    </row>
    <row r="50" spans="1:5">
      <c r="A50" s="41">
        <v>2006</v>
      </c>
      <c r="B50" s="33">
        <v>340.07</v>
      </c>
      <c r="C50" s="33">
        <v>444.49</v>
      </c>
      <c r="D50" s="33">
        <v>122.17</v>
      </c>
      <c r="E50" s="33">
        <v>368.8</v>
      </c>
    </row>
    <row r="51" spans="1:5">
      <c r="A51" s="41">
        <v>2007</v>
      </c>
      <c r="B51" s="33">
        <v>107.86</v>
      </c>
      <c r="C51" s="33">
        <v>348.9</v>
      </c>
      <c r="D51" s="33">
        <v>28.3</v>
      </c>
      <c r="E51" s="33">
        <v>181.07</v>
      </c>
    </row>
    <row r="52" spans="1:5">
      <c r="A52" s="41">
        <v>2008</v>
      </c>
      <c r="B52" s="33">
        <v>35.33</v>
      </c>
      <c r="C52" s="33">
        <v>112.84</v>
      </c>
      <c r="D52" s="33">
        <v>8.44</v>
      </c>
      <c r="E52" s="33">
        <v>80.73</v>
      </c>
    </row>
    <row r="53" spans="1:5">
      <c r="A53" s="41">
        <v>2009</v>
      </c>
      <c r="B53" s="33">
        <v>117.29</v>
      </c>
      <c r="C53" s="33">
        <v>14.21</v>
      </c>
      <c r="D53" s="33">
        <v>78.760000000000005</v>
      </c>
      <c r="E53" s="33">
        <v>142.15</v>
      </c>
    </row>
    <row r="54" spans="1:5">
      <c r="A54" s="41">
        <v>2010</v>
      </c>
      <c r="B54" s="33">
        <v>302.17</v>
      </c>
      <c r="C54" s="33"/>
      <c r="D54" s="33">
        <v>28.4</v>
      </c>
      <c r="E54" s="33">
        <v>295.83</v>
      </c>
    </row>
    <row r="55" spans="1:5">
      <c r="A55" s="41">
        <v>2011</v>
      </c>
      <c r="B55" s="33">
        <v>390.73</v>
      </c>
      <c r="C55" s="33">
        <v>0</v>
      </c>
      <c r="D55" s="33">
        <v>64.290000000000006</v>
      </c>
      <c r="E55" s="33">
        <v>233.41</v>
      </c>
    </row>
    <row r="57" spans="1:5">
      <c r="A57" s="30" t="s">
        <v>106</v>
      </c>
    </row>
    <row r="61" spans="1:5">
      <c r="A61" s="43"/>
      <c r="B61" s="30" t="s">
        <v>183</v>
      </c>
      <c r="C61" s="43"/>
    </row>
  </sheetData>
  <mergeCells count="4">
    <mergeCell ref="A5:H5"/>
    <mergeCell ref="A18:S18"/>
    <mergeCell ref="A31:S31"/>
    <mergeCell ref="A44:E44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100"/>
  <sheetViews>
    <sheetView topLeftCell="C1" zoomScaleNormal="100" workbookViewId="0">
      <selection activeCell="AA1" sqref="AA1"/>
    </sheetView>
  </sheetViews>
  <sheetFormatPr defaultColWidth="11.42578125" defaultRowHeight="12.75"/>
  <cols>
    <col min="1" max="1" width="3" style="44" customWidth="1"/>
    <col min="2" max="2" width="17.85546875" style="44" bestFit="1" customWidth="1"/>
    <col min="3" max="8" width="6.5703125" style="44" bestFit="1" customWidth="1"/>
    <col min="9" max="9" width="7.28515625" style="44" bestFit="1" customWidth="1"/>
    <col min="10" max="10" width="7.5703125" style="44" bestFit="1" customWidth="1"/>
    <col min="11" max="11" width="6.7109375" style="44" customWidth="1"/>
    <col min="12" max="14" width="6.7109375" style="44" bestFit="1" customWidth="1"/>
    <col min="15" max="15" width="9.5703125" style="44" bestFit="1" customWidth="1"/>
    <col min="16" max="16" width="2.28515625" style="44" customWidth="1"/>
    <col min="17" max="17" width="17.85546875" style="44" bestFit="1" customWidth="1"/>
    <col min="18" max="18" width="7.28515625" style="44" customWidth="1"/>
    <col min="19" max="19" width="8.140625" style="44" customWidth="1"/>
    <col min="20" max="20" width="7.140625" style="44" customWidth="1"/>
    <col min="21" max="21" width="7" style="44" customWidth="1"/>
    <col min="22" max="22" width="7.5703125" style="44" customWidth="1"/>
    <col min="23" max="23" width="7.28515625" style="44" bestFit="1" customWidth="1"/>
    <col min="24" max="24" width="8.28515625" style="44" bestFit="1" customWidth="1"/>
    <col min="25" max="25" width="6" style="44" bestFit="1" customWidth="1"/>
    <col min="26" max="26" width="6.5703125" style="44" customWidth="1"/>
    <col min="27" max="27" width="3.42578125" style="44" customWidth="1"/>
    <col min="28" max="28" width="17" style="44" bestFit="1" customWidth="1"/>
    <col min="29" max="29" width="7.28515625" style="44" bestFit="1" customWidth="1"/>
    <col min="30" max="30" width="8.140625" style="44" customWidth="1"/>
    <col min="31" max="31" width="8.28515625" style="44" customWidth="1"/>
    <col min="32" max="32" width="7.85546875" style="44" customWidth="1"/>
    <col min="33" max="33" width="9.42578125" style="44" customWidth="1"/>
    <col min="34" max="34" width="7.5703125" style="44" customWidth="1"/>
    <col min="35" max="35" width="8.140625" style="44" customWidth="1"/>
    <col min="36" max="36" width="7.28515625" style="44" bestFit="1" customWidth="1"/>
    <col min="37" max="38" width="7.140625" style="44" customWidth="1"/>
    <col min="39" max="39" width="7.7109375" style="44" customWidth="1"/>
    <col min="40" max="40" width="9.42578125" style="44" customWidth="1"/>
    <col min="41" max="41" width="13.28515625" style="44" customWidth="1"/>
    <col min="42" max="42" width="35.42578125" style="44" bestFit="1" customWidth="1"/>
    <col min="43" max="16384" width="11.42578125" style="44"/>
  </cols>
  <sheetData>
    <row r="1" spans="2:42">
      <c r="N1" s="45">
        <f>8137.4-SUM(I12:N12)</f>
        <v>-4.3500000001586159E-3</v>
      </c>
      <c r="O1" s="45"/>
      <c r="Z1" s="46"/>
    </row>
    <row r="2" spans="2:42">
      <c r="B2" s="203" t="s">
        <v>184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5"/>
    </row>
    <row r="3" spans="2:42" ht="12.75" customHeight="1">
      <c r="B3" s="47" t="s">
        <v>185</v>
      </c>
      <c r="C3" s="47" t="s">
        <v>186</v>
      </c>
      <c r="D3" s="47" t="s">
        <v>187</v>
      </c>
      <c r="E3" s="47" t="s">
        <v>188</v>
      </c>
      <c r="F3" s="47" t="s">
        <v>189</v>
      </c>
      <c r="G3" s="47" t="s">
        <v>190</v>
      </c>
      <c r="H3" s="47" t="s">
        <v>191</v>
      </c>
      <c r="I3" s="47" t="s">
        <v>192</v>
      </c>
      <c r="J3" s="47" t="s">
        <v>193</v>
      </c>
      <c r="K3" s="47" t="s">
        <v>194</v>
      </c>
      <c r="L3" s="47" t="s">
        <v>195</v>
      </c>
      <c r="M3" s="47" t="s">
        <v>196</v>
      </c>
      <c r="N3" s="47" t="s">
        <v>197</v>
      </c>
      <c r="O3" s="47">
        <v>2011</v>
      </c>
      <c r="Q3" s="48" t="s">
        <v>185</v>
      </c>
      <c r="R3" s="48">
        <v>2003</v>
      </c>
      <c r="S3" s="48">
        <v>2004</v>
      </c>
      <c r="T3" s="48">
        <v>2005</v>
      </c>
      <c r="U3" s="48">
        <v>2006</v>
      </c>
      <c r="V3" s="48">
        <v>2007</v>
      </c>
      <c r="W3" s="48">
        <v>2008</v>
      </c>
      <c r="X3" s="48">
        <v>2009</v>
      </c>
      <c r="Y3" s="48">
        <v>2010</v>
      </c>
      <c r="Z3" s="48">
        <v>2011</v>
      </c>
      <c r="AB3" s="49" t="s">
        <v>185</v>
      </c>
      <c r="AC3" s="49">
        <v>2003</v>
      </c>
      <c r="AD3" s="49">
        <v>2004</v>
      </c>
      <c r="AE3" s="49">
        <v>2005</v>
      </c>
      <c r="AF3" s="49">
        <v>2006</v>
      </c>
      <c r="AG3" s="49">
        <v>2007</v>
      </c>
      <c r="AH3" s="49">
        <v>2008</v>
      </c>
      <c r="AI3" s="49">
        <v>2009</v>
      </c>
      <c r="AJ3" s="49">
        <v>2010</v>
      </c>
      <c r="AK3" s="49">
        <v>2011</v>
      </c>
      <c r="AM3" s="44" t="s">
        <v>198</v>
      </c>
      <c r="AN3" s="44" t="s">
        <v>199</v>
      </c>
      <c r="AO3" s="44" t="s">
        <v>200</v>
      </c>
      <c r="AP3" s="44" t="s">
        <v>201</v>
      </c>
    </row>
    <row r="4" spans="2:42" ht="15">
      <c r="B4" s="50" t="s">
        <v>150</v>
      </c>
      <c r="C4" s="51">
        <v>36.712389999999999</v>
      </c>
      <c r="D4" s="51">
        <v>18.877690000000001</v>
      </c>
      <c r="E4" s="51">
        <v>26.21116</v>
      </c>
      <c r="F4" s="51">
        <v>25.54862</v>
      </c>
      <c r="G4" s="51">
        <v>21.34721</v>
      </c>
      <c r="H4" s="51">
        <v>24.41056</v>
      </c>
      <c r="I4" s="52">
        <v>7.4142299999999999</v>
      </c>
      <c r="J4" s="52">
        <v>10.921659999999999</v>
      </c>
      <c r="K4" s="52">
        <v>8.7682099999999998</v>
      </c>
      <c r="L4" s="52">
        <v>2.4707400000000002</v>
      </c>
      <c r="M4" s="52">
        <v>0.94120000000000004</v>
      </c>
      <c r="N4" s="52">
        <v>8.5626099999999994</v>
      </c>
      <c r="O4" s="51">
        <f t="shared" ref="O4:O11" si="0">SUM(C4:N4)</f>
        <v>192.18628000000004</v>
      </c>
      <c r="Q4" s="53" t="s">
        <v>150</v>
      </c>
      <c r="R4" s="54">
        <f t="shared" ref="R4:R10" si="1">+O93</f>
        <v>0</v>
      </c>
      <c r="S4" s="54">
        <f t="shared" ref="S4:S10" si="2">+O82</f>
        <v>24.307380000000002</v>
      </c>
      <c r="T4" s="54">
        <f t="shared" ref="T4:T10" si="3">+O71</f>
        <v>8.5309999999999997E-2</v>
      </c>
      <c r="U4" s="54">
        <f t="shared" ref="U4:U10" si="4">+O60</f>
        <v>19.288049999999998</v>
      </c>
      <c r="V4" s="54">
        <f t="shared" ref="V4:V10" si="5">+O49</f>
        <v>378.07150999999999</v>
      </c>
      <c r="W4" s="54">
        <f t="shared" ref="W4:W10" si="6">+O38</f>
        <v>330.27915999999999</v>
      </c>
      <c r="X4" s="54">
        <f t="shared" ref="X4:X10" si="7">+O27</f>
        <v>307.94251000000003</v>
      </c>
      <c r="Y4" s="54">
        <f t="shared" ref="Y4:Y10" si="8">+O16</f>
        <v>275.84452000000005</v>
      </c>
      <c r="Z4" s="54">
        <f t="shared" ref="Z4:Z10" si="9">+O4</f>
        <v>192.18628000000004</v>
      </c>
      <c r="AB4" s="55" t="s">
        <v>150</v>
      </c>
      <c r="AC4" s="56"/>
      <c r="AD4" s="56">
        <v>1.9713966984433351E-3</v>
      </c>
      <c r="AE4" s="56"/>
      <c r="AF4" s="56">
        <v>1.4572401979367677E-3</v>
      </c>
      <c r="AG4" s="56">
        <v>2.7110104478484897E-2</v>
      </c>
      <c r="AH4" s="56">
        <v>2.2774193940270394E-2</v>
      </c>
      <c r="AI4" s="56">
        <v>2.065789787529624E-2</v>
      </c>
      <c r="AJ4" s="56">
        <v>1.8267756518543985E-2</v>
      </c>
      <c r="AK4" s="56">
        <v>1.2E-2</v>
      </c>
      <c r="AM4" s="57" t="s">
        <v>202</v>
      </c>
      <c r="AN4" s="45">
        <f>+SUM(C23:H23)</f>
        <v>7347.0149300000003</v>
      </c>
    </row>
    <row r="5" spans="2:42" ht="15">
      <c r="B5" s="50" t="s">
        <v>135</v>
      </c>
      <c r="C5" s="51">
        <v>752.09595000000002</v>
      </c>
      <c r="D5" s="51">
        <v>702.19974999999999</v>
      </c>
      <c r="E5" s="51">
        <v>812.20011</v>
      </c>
      <c r="F5" s="51">
        <v>842.75221999999997</v>
      </c>
      <c r="G5" s="51">
        <v>1069.74863</v>
      </c>
      <c r="H5" s="51">
        <v>938.07060000000001</v>
      </c>
      <c r="I5" s="51">
        <v>978.72288000000003</v>
      </c>
      <c r="J5" s="51">
        <v>981.07030999999995</v>
      </c>
      <c r="K5" s="51">
        <v>1051.82259</v>
      </c>
      <c r="L5" s="51">
        <v>939.15935000000002</v>
      </c>
      <c r="M5" s="51">
        <v>873.12725</v>
      </c>
      <c r="N5" s="51">
        <v>1058.6267499999999</v>
      </c>
      <c r="O5" s="51">
        <f t="shared" si="0"/>
        <v>10999.596390000001</v>
      </c>
      <c r="Q5" s="53" t="s">
        <v>135</v>
      </c>
      <c r="R5" s="54">
        <f t="shared" si="1"/>
        <v>3054.6276699999999</v>
      </c>
      <c r="S5" s="54">
        <f t="shared" si="2"/>
        <v>3505.0807399999999</v>
      </c>
      <c r="T5" s="54">
        <f t="shared" si="3"/>
        <v>1698.1783499999999</v>
      </c>
      <c r="U5" s="54">
        <f t="shared" si="4"/>
        <v>3898.9226899999999</v>
      </c>
      <c r="V5" s="54">
        <f t="shared" si="5"/>
        <v>5510.27574</v>
      </c>
      <c r="W5" s="54">
        <f t="shared" si="6"/>
        <v>5984.30339</v>
      </c>
      <c r="X5" s="54">
        <f t="shared" si="7"/>
        <v>5975.3717900000001</v>
      </c>
      <c r="Y5" s="54">
        <f t="shared" si="8"/>
        <v>7225.0442000000003</v>
      </c>
      <c r="Z5" s="54">
        <f t="shared" si="9"/>
        <v>10999.596390000001</v>
      </c>
      <c r="AB5" s="58" t="s">
        <v>135</v>
      </c>
      <c r="AC5" s="59">
        <v>0.26738282674815939</v>
      </c>
      <c r="AD5" s="59">
        <v>0.28427187951203792</v>
      </c>
      <c r="AE5" s="59">
        <v>0.13416576035020583</v>
      </c>
      <c r="AF5" s="59">
        <v>0.29456927333326877</v>
      </c>
      <c r="AG5" s="59">
        <v>0.3951214176827571</v>
      </c>
      <c r="AH5" s="59">
        <v>0.41264391613832851</v>
      </c>
      <c r="AI5" s="59">
        <v>0.40084956183784459</v>
      </c>
      <c r="AJ5" s="59">
        <v>0.47847732585486347</v>
      </c>
      <c r="AK5" s="59">
        <v>0.69199999999999995</v>
      </c>
      <c r="AM5" s="60" t="s">
        <v>203</v>
      </c>
      <c r="AN5" s="45">
        <f>+SUM(I23:N23)</f>
        <v>7753.0615200000002</v>
      </c>
      <c r="AO5" s="61">
        <f>+AN5/AN4-1</f>
        <v>5.5266879660471835E-2</v>
      </c>
    </row>
    <row r="6" spans="2:42" ht="15">
      <c r="B6" s="50" t="s">
        <v>204</v>
      </c>
      <c r="C6" s="51">
        <v>6.2682200000000003</v>
      </c>
      <c r="D6" s="51">
        <v>8.30213</v>
      </c>
      <c r="E6" s="51">
        <v>5.8181399999999996</v>
      </c>
      <c r="F6" s="51">
        <v>5.2762799999999999</v>
      </c>
      <c r="G6" s="51">
        <v>5.9633599999999998</v>
      </c>
      <c r="H6" s="51">
        <v>5.2165600000000003</v>
      </c>
      <c r="I6" s="52">
        <v>5.3640999999999996</v>
      </c>
      <c r="J6" s="52">
        <v>5.1400800000000002</v>
      </c>
      <c r="K6" s="52">
        <v>5.17685</v>
      </c>
      <c r="L6" s="52">
        <v>6.0432399999999999</v>
      </c>
      <c r="M6" s="52">
        <v>6.0349199999999996</v>
      </c>
      <c r="N6" s="52">
        <v>6.6325099999999999</v>
      </c>
      <c r="O6" s="51">
        <f t="shared" si="0"/>
        <v>71.23639</v>
      </c>
      <c r="Q6" s="62" t="s">
        <v>204</v>
      </c>
      <c r="R6" s="54">
        <f t="shared" si="1"/>
        <v>65.545180000000002</v>
      </c>
      <c r="S6" s="54">
        <f t="shared" si="2"/>
        <v>65.975359999999995</v>
      </c>
      <c r="T6" s="54">
        <f t="shared" si="3"/>
        <v>60.026589999999999</v>
      </c>
      <c r="U6" s="54">
        <f t="shared" si="4"/>
        <v>69.736919999999998</v>
      </c>
      <c r="V6" s="54">
        <f t="shared" si="5"/>
        <v>68.167420000000007</v>
      </c>
      <c r="W6" s="54">
        <f t="shared" si="6"/>
        <v>67.83587</v>
      </c>
      <c r="X6" s="54">
        <f t="shared" si="7"/>
        <v>61.865659999999998</v>
      </c>
      <c r="Y6" s="54">
        <f t="shared" si="8"/>
        <v>56.868159999999996</v>
      </c>
      <c r="Z6" s="54">
        <f t="shared" si="9"/>
        <v>71.23639</v>
      </c>
      <c r="AB6" s="58" t="s">
        <v>204</v>
      </c>
      <c r="AC6" s="59">
        <v>5.7374113644812633E-3</v>
      </c>
      <c r="AD6" s="59">
        <v>5.3507867521143965E-3</v>
      </c>
      <c r="AE6" s="59">
        <v>4.7424424463897224E-3</v>
      </c>
      <c r="AF6" s="59">
        <v>5.2687256153058776E-3</v>
      </c>
      <c r="AG6" s="59">
        <v>4.888032632315408E-3</v>
      </c>
      <c r="AH6" s="59">
        <v>4.6775802006005177E-3</v>
      </c>
      <c r="AI6" s="59">
        <v>4.150172336608542E-3</v>
      </c>
      <c r="AJ6" s="59">
        <v>3.7660842438979832E-3</v>
      </c>
      <c r="AK6" s="59">
        <v>4.0000000000000001E-3</v>
      </c>
      <c r="AM6" s="60" t="s">
        <v>205</v>
      </c>
      <c r="AN6" s="45">
        <f>+SUM(C12:H12)</f>
        <v>7751.7339100000008</v>
      </c>
      <c r="AO6" s="61">
        <f>+AN6/AN5-1</f>
        <v>-1.7123687159903422E-4</v>
      </c>
      <c r="AP6" s="61">
        <f>+AN6/AN4-1</f>
        <v>5.5086179061296647E-2</v>
      </c>
    </row>
    <row r="7" spans="2:42" ht="15">
      <c r="B7" s="50" t="s">
        <v>146</v>
      </c>
      <c r="C7" s="51">
        <v>10.9529</v>
      </c>
      <c r="D7" s="51">
        <v>4.3826000000000001</v>
      </c>
      <c r="E7" s="51">
        <v>9.7706999999999997</v>
      </c>
      <c r="F7" s="51">
        <v>7.7103999999999999</v>
      </c>
      <c r="G7" s="51">
        <v>4.6824300000000001</v>
      </c>
      <c r="H7" s="51">
        <v>4.8868999999999998</v>
      </c>
      <c r="I7" s="52">
        <v>0.94799999999999995</v>
      </c>
      <c r="J7" s="52">
        <v>2.2254</v>
      </c>
      <c r="K7" s="52">
        <v>3.9116</v>
      </c>
      <c r="L7" s="52">
        <v>7.9760999999999997</v>
      </c>
      <c r="M7" s="52">
        <v>6.4500400000000004</v>
      </c>
      <c r="N7" s="52">
        <v>5.17</v>
      </c>
      <c r="O7" s="51">
        <f t="shared" si="0"/>
        <v>69.067070000000001</v>
      </c>
      <c r="Q7" s="53" t="s">
        <v>146</v>
      </c>
      <c r="R7" s="54">
        <f t="shared" si="1"/>
        <v>12.3324</v>
      </c>
      <c r="S7" s="54">
        <f t="shared" si="2"/>
        <v>28.109360000000002</v>
      </c>
      <c r="T7" s="54">
        <f t="shared" si="3"/>
        <v>7.6740000000000004</v>
      </c>
      <c r="U7" s="54">
        <f t="shared" si="4"/>
        <v>43.0687</v>
      </c>
      <c r="V7" s="54">
        <f t="shared" si="5"/>
        <v>41.200620000000001</v>
      </c>
      <c r="W7" s="54">
        <f t="shared" si="6"/>
        <v>30.951270000000001</v>
      </c>
      <c r="X7" s="54">
        <f t="shared" si="7"/>
        <v>91.766859999999994</v>
      </c>
      <c r="Y7" s="54">
        <f t="shared" si="8"/>
        <v>114.40786</v>
      </c>
      <c r="Z7" s="54">
        <f t="shared" si="9"/>
        <v>69.067070000000001</v>
      </c>
      <c r="AB7" s="58" t="s">
        <v>146</v>
      </c>
      <c r="AC7" s="59">
        <v>1.0795004592454964E-3</v>
      </c>
      <c r="AD7" s="59">
        <v>2.2797479407223298E-3</v>
      </c>
      <c r="AE7" s="59">
        <v>6.0628970150719422E-4</v>
      </c>
      <c r="AF7" s="59">
        <v>3.253902852433464E-3</v>
      </c>
      <c r="AG7" s="59">
        <v>2.9543435123645114E-3</v>
      </c>
      <c r="AH7" s="59">
        <v>2.1342255614240782E-3</v>
      </c>
      <c r="AI7" s="59">
        <v>6.156053031511002E-3</v>
      </c>
      <c r="AJ7" s="59">
        <v>7.5766411103170275E-3</v>
      </c>
      <c r="AK7" s="59">
        <v>4.0000000000000001E-3</v>
      </c>
      <c r="AM7" s="60" t="s">
        <v>206</v>
      </c>
      <c r="AN7" s="45">
        <f>+SUM(I12:N12)</f>
        <v>8137.4043499999998</v>
      </c>
      <c r="AO7" s="61">
        <f>+AN7/AN6-1</f>
        <v>4.9752796532717802E-2</v>
      </c>
      <c r="AP7" s="61">
        <f>+AN7/AN5-1</f>
        <v>4.9573040147887326E-2</v>
      </c>
    </row>
    <row r="8" spans="2:42" ht="15">
      <c r="B8" s="50" t="s">
        <v>166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f t="shared" si="0"/>
        <v>0</v>
      </c>
      <c r="Q8" s="53" t="s">
        <v>166</v>
      </c>
      <c r="R8" s="54">
        <f t="shared" si="1"/>
        <v>0</v>
      </c>
      <c r="S8" s="54">
        <f t="shared" si="2"/>
        <v>1094.4671600000001</v>
      </c>
      <c r="T8" s="54">
        <f t="shared" si="3"/>
        <v>2852.0380799999998</v>
      </c>
      <c r="U8" s="54">
        <f t="shared" si="4"/>
        <v>2709.65526</v>
      </c>
      <c r="V8" s="54">
        <f t="shared" si="5"/>
        <v>2516.1387599999998</v>
      </c>
      <c r="W8" s="54">
        <f t="shared" si="6"/>
        <v>2496.4804399999998</v>
      </c>
      <c r="X8" s="54">
        <f t="shared" si="7"/>
        <v>2464.011</v>
      </c>
      <c r="Y8" s="54">
        <f t="shared" si="8"/>
        <v>1511.538</v>
      </c>
      <c r="Z8" s="54">
        <f t="shared" si="9"/>
        <v>0</v>
      </c>
      <c r="AB8" s="58" t="s">
        <v>166</v>
      </c>
      <c r="AC8" s="59"/>
      <c r="AD8" s="59">
        <v>8.8764356577247447E-2</v>
      </c>
      <c r="AE8" s="59">
        <v>0.22532724996225584</v>
      </c>
      <c r="AF8" s="59">
        <v>0.20471839130564282</v>
      </c>
      <c r="AG8" s="59">
        <v>0.18042296989256193</v>
      </c>
      <c r="AH8" s="59">
        <v>0.17214325514407741</v>
      </c>
      <c r="AI8" s="59">
        <v>0.16529477402001613</v>
      </c>
      <c r="AJ8" s="59">
        <v>0.10010134750013136</v>
      </c>
      <c r="AK8" s="59">
        <v>0</v>
      </c>
    </row>
    <row r="9" spans="2:42" ht="15">
      <c r="B9" s="50" t="s">
        <v>132</v>
      </c>
      <c r="C9" s="51">
        <v>390.65287000000001</v>
      </c>
      <c r="D9" s="51">
        <v>384.21078</v>
      </c>
      <c r="E9" s="51">
        <v>396.77508999999998</v>
      </c>
      <c r="F9" s="51">
        <v>369.38037000000003</v>
      </c>
      <c r="G9" s="51">
        <v>267.59804000000003</v>
      </c>
      <c r="H9" s="51">
        <v>297.52431999999999</v>
      </c>
      <c r="I9" s="51">
        <v>266.11743000000001</v>
      </c>
      <c r="J9" s="51">
        <v>314.92340999999999</v>
      </c>
      <c r="K9" s="51">
        <v>273.61624</v>
      </c>
      <c r="L9" s="51">
        <v>368.85973000000001</v>
      </c>
      <c r="M9" s="51">
        <v>415.17599999999999</v>
      </c>
      <c r="N9" s="51">
        <v>358.94565999999998</v>
      </c>
      <c r="O9" s="51">
        <f t="shared" si="0"/>
        <v>4103.7799399999994</v>
      </c>
      <c r="Q9" s="53" t="s">
        <v>132</v>
      </c>
      <c r="R9" s="54">
        <f t="shared" si="1"/>
        <v>8280.7326199999989</v>
      </c>
      <c r="S9" s="54">
        <f t="shared" si="2"/>
        <v>7587.9996100000008</v>
      </c>
      <c r="T9" s="54">
        <f t="shared" si="3"/>
        <v>8031.8133900000003</v>
      </c>
      <c r="U9" s="54">
        <f t="shared" si="4"/>
        <v>6403.6772499999997</v>
      </c>
      <c r="V9" s="54">
        <f t="shared" si="5"/>
        <v>3146.7778600000001</v>
      </c>
      <c r="W9" s="54">
        <f t="shared" si="6"/>
        <v>1713.14129</v>
      </c>
      <c r="X9" s="54">
        <f t="shared" si="7"/>
        <v>3002.71794</v>
      </c>
      <c r="Y9" s="54">
        <f t="shared" si="8"/>
        <v>4042.3425299999999</v>
      </c>
      <c r="Z9" s="54">
        <f t="shared" si="9"/>
        <v>4103.7799399999994</v>
      </c>
      <c r="AB9" s="58" t="s">
        <v>132</v>
      </c>
      <c r="AC9" s="59">
        <v>0.72484306916570673</v>
      </c>
      <c r="AD9" s="59">
        <v>0.6154080521612495</v>
      </c>
      <c r="AE9" s="59">
        <v>0.63455899697479623</v>
      </c>
      <c r="AF9" s="59">
        <v>0.48380711908737156</v>
      </c>
      <c r="AG9" s="59">
        <v>0.22564375865079897</v>
      </c>
      <c r="AH9" s="59">
        <v>0.11812859153918465</v>
      </c>
      <c r="AI9" s="59">
        <v>0.2014331848916861</v>
      </c>
      <c r="AJ9" s="59">
        <v>0.26770344795174861</v>
      </c>
      <c r="AK9" s="59">
        <v>0.25800000000000001</v>
      </c>
    </row>
    <row r="10" spans="2:42" ht="15">
      <c r="B10" s="50" t="s">
        <v>16</v>
      </c>
      <c r="C10" s="51">
        <v>88.358969999999999</v>
      </c>
      <c r="D10" s="51">
        <v>23.962440000000001</v>
      </c>
      <c r="E10" s="51">
        <v>55.895719999999997</v>
      </c>
      <c r="F10" s="51">
        <v>49.493000000000002</v>
      </c>
      <c r="G10" s="51">
        <v>8.9499700000000004</v>
      </c>
      <c r="H10" s="51">
        <v>69.526830000000004</v>
      </c>
      <c r="I10" s="63">
        <v>7.12188</v>
      </c>
      <c r="J10" s="63">
        <v>6.5948799999999999</v>
      </c>
      <c r="K10" s="63">
        <v>6.6690100000000001</v>
      </c>
      <c r="L10" s="63">
        <v>14.8042</v>
      </c>
      <c r="M10" s="63">
        <v>18.144069999999999</v>
      </c>
      <c r="N10" s="63">
        <v>11.27922</v>
      </c>
      <c r="O10" s="51">
        <f t="shared" si="0"/>
        <v>360.80018999999999</v>
      </c>
      <c r="Q10" s="53" t="s">
        <v>16</v>
      </c>
      <c r="R10" s="54">
        <f t="shared" si="1"/>
        <v>10.935130000000003</v>
      </c>
      <c r="S10" s="54">
        <f t="shared" si="2"/>
        <v>24.090170000000001</v>
      </c>
      <c r="T10" s="54">
        <f t="shared" si="3"/>
        <v>7.4997199999999999</v>
      </c>
      <c r="U10" s="54">
        <f t="shared" si="4"/>
        <v>91.663989999999998</v>
      </c>
      <c r="V10" s="54">
        <f t="shared" si="5"/>
        <v>2285.14651</v>
      </c>
      <c r="W10" s="54">
        <f t="shared" si="6"/>
        <v>3879.3510500000002</v>
      </c>
      <c r="X10" s="54">
        <f t="shared" si="7"/>
        <v>3003.0931599999999</v>
      </c>
      <c r="Y10" s="54">
        <f t="shared" si="8"/>
        <v>1874.0311799999999</v>
      </c>
      <c r="Z10" s="54">
        <f t="shared" si="9"/>
        <v>360.80018999999999</v>
      </c>
      <c r="AB10" s="58" t="s">
        <v>16</v>
      </c>
      <c r="AC10" s="59">
        <v>9.5719226240709079E-4</v>
      </c>
      <c r="AD10" s="59">
        <v>1.9537803581849908E-3</v>
      </c>
      <c r="AE10" s="59">
        <v>5.9252058902626204E-4</v>
      </c>
      <c r="AF10" s="59">
        <v>6.9253476080409319E-3</v>
      </c>
      <c r="AG10" s="59">
        <v>0.16385937315071727</v>
      </c>
      <c r="AH10" s="59">
        <v>0.26749823747611445</v>
      </c>
      <c r="AI10" s="59">
        <v>0.20145835600703735</v>
      </c>
      <c r="AJ10" s="59">
        <v>0.12410739682049755</v>
      </c>
      <c r="AK10" s="59">
        <v>2.3E-2</v>
      </c>
    </row>
    <row r="11" spans="2:42" ht="15">
      <c r="B11" s="64" t="s">
        <v>173</v>
      </c>
      <c r="C11" s="65">
        <v>0</v>
      </c>
      <c r="D11" s="65">
        <v>0</v>
      </c>
      <c r="E11" s="65">
        <v>0</v>
      </c>
      <c r="F11" s="65">
        <v>0</v>
      </c>
      <c r="G11" s="65">
        <v>0</v>
      </c>
      <c r="H11" s="65">
        <v>0</v>
      </c>
      <c r="I11" s="65">
        <v>0</v>
      </c>
      <c r="J11" s="65">
        <v>0</v>
      </c>
      <c r="K11" s="65">
        <v>0</v>
      </c>
      <c r="L11" s="52">
        <v>56.945999999999998</v>
      </c>
      <c r="M11" s="52">
        <v>35.526000000000003</v>
      </c>
      <c r="N11" s="65">
        <v>0</v>
      </c>
      <c r="O11" s="51">
        <f t="shared" si="0"/>
        <v>92.472000000000008</v>
      </c>
      <c r="Q11" s="66" t="s">
        <v>173</v>
      </c>
      <c r="R11" s="54">
        <v>0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4">
        <f>O11</f>
        <v>92.472000000000008</v>
      </c>
      <c r="AB11" s="67" t="s">
        <v>173</v>
      </c>
      <c r="AC11" s="68">
        <v>0</v>
      </c>
      <c r="AD11" s="68">
        <v>0</v>
      </c>
      <c r="AE11" s="68">
        <v>0</v>
      </c>
      <c r="AF11" s="68">
        <v>0</v>
      </c>
      <c r="AG11" s="68">
        <v>0</v>
      </c>
      <c r="AH11" s="68">
        <v>0</v>
      </c>
      <c r="AI11" s="68">
        <v>0</v>
      </c>
      <c r="AJ11" s="68">
        <v>0</v>
      </c>
      <c r="AK11" s="68">
        <f>[1]Hoja1!$O$196</f>
        <v>6.0000000000000001E-3</v>
      </c>
      <c r="AL11" s="61"/>
      <c r="AM11" s="45"/>
    </row>
    <row r="12" spans="2:42" ht="15">
      <c r="B12" s="47" t="s">
        <v>207</v>
      </c>
      <c r="C12" s="51">
        <f>SUM(C4:C11)</f>
        <v>1285.0413000000001</v>
      </c>
      <c r="D12" s="51">
        <f t="shared" ref="D12:N12" si="10">SUM(D4:D11)</f>
        <v>1141.9353900000001</v>
      </c>
      <c r="E12" s="51">
        <f t="shared" si="10"/>
        <v>1306.67092</v>
      </c>
      <c r="F12" s="51">
        <f t="shared" si="10"/>
        <v>1300.1608900000001</v>
      </c>
      <c r="G12" s="51">
        <f t="shared" si="10"/>
        <v>1378.28964</v>
      </c>
      <c r="H12" s="51">
        <f t="shared" si="10"/>
        <v>1339.6357700000001</v>
      </c>
      <c r="I12" s="51">
        <f t="shared" si="10"/>
        <v>1265.6885199999999</v>
      </c>
      <c r="J12" s="51">
        <f t="shared" si="10"/>
        <v>1320.87574</v>
      </c>
      <c r="K12" s="51">
        <f t="shared" si="10"/>
        <v>1349.9645</v>
      </c>
      <c r="L12" s="51">
        <f t="shared" si="10"/>
        <v>1396.25936</v>
      </c>
      <c r="M12" s="51">
        <f t="shared" si="10"/>
        <v>1355.39948</v>
      </c>
      <c r="N12" s="51">
        <f t="shared" si="10"/>
        <v>1449.2167499999996</v>
      </c>
      <c r="O12" s="51">
        <f>SUM(O4:O11)</f>
        <v>15889.13826</v>
      </c>
      <c r="Q12" s="69" t="s">
        <v>207</v>
      </c>
      <c r="R12" s="70">
        <f>+SUM(R4:R11)</f>
        <v>11424.172999999999</v>
      </c>
      <c r="S12" s="70">
        <f t="shared" ref="S12:Y12" si="11">+SUM(S4:S11)</f>
        <v>12330.029780000001</v>
      </c>
      <c r="T12" s="70">
        <f t="shared" si="11"/>
        <v>12657.315439999998</v>
      </c>
      <c r="U12" s="70">
        <f t="shared" si="11"/>
        <v>13236.012859999997</v>
      </c>
      <c r="V12" s="70">
        <f t="shared" si="11"/>
        <v>13945.778419999999</v>
      </c>
      <c r="W12" s="70">
        <f t="shared" si="11"/>
        <v>14502.34247</v>
      </c>
      <c r="X12" s="70">
        <f t="shared" si="11"/>
        <v>14906.76892</v>
      </c>
      <c r="Y12" s="70">
        <f t="shared" si="11"/>
        <v>15100.07645</v>
      </c>
      <c r="Z12" s="70">
        <f>+SUM(Z4:Z11)</f>
        <v>15889.13826</v>
      </c>
      <c r="AB12" s="71" t="s">
        <v>208</v>
      </c>
      <c r="AC12" s="72">
        <v>11424.172999999999</v>
      </c>
      <c r="AD12" s="72">
        <v>12330.029780000001</v>
      </c>
      <c r="AE12" s="72">
        <v>12657.315439999998</v>
      </c>
      <c r="AF12" s="72">
        <v>13236.012859999997</v>
      </c>
      <c r="AG12" s="72">
        <v>13945.778419999999</v>
      </c>
      <c r="AH12" s="72">
        <v>14502.34247</v>
      </c>
      <c r="AI12" s="72">
        <v>14906.76892</v>
      </c>
      <c r="AJ12" s="72">
        <v>15100.07645</v>
      </c>
      <c r="AK12" s="72">
        <f>Z12</f>
        <v>15889.13826</v>
      </c>
      <c r="AL12" s="73"/>
      <c r="AM12" s="45"/>
    </row>
    <row r="14" spans="2:42">
      <c r="B14" s="203" t="s">
        <v>209</v>
      </c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5"/>
      <c r="AB14" s="49" t="s">
        <v>185</v>
      </c>
      <c r="AC14" s="49">
        <v>2003</v>
      </c>
      <c r="AD14" s="49">
        <v>2004</v>
      </c>
      <c r="AE14" s="49">
        <v>2005</v>
      </c>
      <c r="AF14" s="49">
        <v>2006</v>
      </c>
      <c r="AG14" s="49">
        <v>2007</v>
      </c>
      <c r="AH14" s="49">
        <v>2008</v>
      </c>
      <c r="AI14" s="49">
        <v>2009</v>
      </c>
      <c r="AJ14" s="49">
        <v>2010</v>
      </c>
      <c r="AK14" s="49">
        <v>2011</v>
      </c>
    </row>
    <row r="15" spans="2:42" ht="15">
      <c r="B15" s="47" t="s">
        <v>185</v>
      </c>
      <c r="C15" s="47" t="s">
        <v>186</v>
      </c>
      <c r="D15" s="47" t="s">
        <v>187</v>
      </c>
      <c r="E15" s="47" t="s">
        <v>188</v>
      </c>
      <c r="F15" s="47" t="s">
        <v>189</v>
      </c>
      <c r="G15" s="47" t="s">
        <v>190</v>
      </c>
      <c r="H15" s="47" t="s">
        <v>191</v>
      </c>
      <c r="I15" s="47" t="s">
        <v>192</v>
      </c>
      <c r="J15" s="47" t="s">
        <v>193</v>
      </c>
      <c r="K15" s="47" t="s">
        <v>194</v>
      </c>
      <c r="L15" s="47" t="s">
        <v>195</v>
      </c>
      <c r="M15" s="47" t="s">
        <v>196</v>
      </c>
      <c r="N15" s="47" t="s">
        <v>197</v>
      </c>
      <c r="O15" s="47">
        <v>2010</v>
      </c>
      <c r="AB15" s="58" t="s">
        <v>166</v>
      </c>
      <c r="AC15" s="59">
        <f>+AC5+AC8+AC11</f>
        <v>0.26738282674815939</v>
      </c>
      <c r="AD15" s="59">
        <f t="shared" ref="AD15:AJ15" si="12">+AD5+AD8+AD11</f>
        <v>0.37303623608928538</v>
      </c>
      <c r="AE15" s="59">
        <f t="shared" si="12"/>
        <v>0.35949301031246167</v>
      </c>
      <c r="AF15" s="59">
        <f t="shared" si="12"/>
        <v>0.49928766463891161</v>
      </c>
      <c r="AG15" s="59">
        <f t="shared" si="12"/>
        <v>0.57554438757531901</v>
      </c>
      <c r="AH15" s="59">
        <f t="shared" si="12"/>
        <v>0.58478717128240598</v>
      </c>
      <c r="AI15" s="59">
        <f t="shared" si="12"/>
        <v>0.56614433585786073</v>
      </c>
      <c r="AJ15" s="59">
        <f t="shared" si="12"/>
        <v>0.5785786733549948</v>
      </c>
      <c r="AK15" s="59">
        <f>+AK5+AK8+AK11</f>
        <v>0.69799999999999995</v>
      </c>
      <c r="AL15" s="76">
        <f>AVERAGE(AI15:AK15)</f>
        <v>0.61424100307095186</v>
      </c>
    </row>
    <row r="16" spans="2:42" ht="15">
      <c r="B16" s="50" t="s">
        <v>150</v>
      </c>
      <c r="C16" s="51">
        <v>26.909189999999999</v>
      </c>
      <c r="D16" s="51">
        <v>48.439190000000004</v>
      </c>
      <c r="E16" s="51">
        <v>26.313759999999998</v>
      </c>
      <c r="F16" s="51">
        <v>27.298410000000001</v>
      </c>
      <c r="G16" s="51">
        <v>8.3511199999999999</v>
      </c>
      <c r="H16" s="51">
        <v>18.32077</v>
      </c>
      <c r="I16" s="51">
        <v>30.891310000000001</v>
      </c>
      <c r="J16" s="51">
        <v>26.905950000000001</v>
      </c>
      <c r="K16" s="51">
        <v>27.225960000000001</v>
      </c>
      <c r="L16" s="51">
        <v>19.497140000000002</v>
      </c>
      <c r="M16" s="51">
        <v>4.0628799999999998</v>
      </c>
      <c r="N16" s="51">
        <v>11.62884</v>
      </c>
      <c r="O16" s="51">
        <f>+SUM(C16:N16)</f>
        <v>275.84452000000005</v>
      </c>
      <c r="AB16" s="58" t="s">
        <v>146</v>
      </c>
      <c r="AC16" s="59">
        <f t="shared" ref="AC16:AK16" si="13">+AC4+AC7+AC10</f>
        <v>2.0366927216525872E-3</v>
      </c>
      <c r="AD16" s="59">
        <f t="shared" si="13"/>
        <v>6.2049249973506557E-3</v>
      </c>
      <c r="AE16" s="59">
        <f t="shared" si="13"/>
        <v>1.1988102905334563E-3</v>
      </c>
      <c r="AF16" s="59">
        <f t="shared" si="13"/>
        <v>1.1636490658411163E-2</v>
      </c>
      <c r="AG16" s="59">
        <f t="shared" si="13"/>
        <v>0.19392382114156667</v>
      </c>
      <c r="AH16" s="59">
        <f t="shared" si="13"/>
        <v>0.29240665697780893</v>
      </c>
      <c r="AI16" s="59">
        <f t="shared" si="13"/>
        <v>0.22827230691384459</v>
      </c>
      <c r="AJ16" s="59">
        <f t="shared" si="13"/>
        <v>0.14995179444935858</v>
      </c>
      <c r="AK16" s="59">
        <f t="shared" si="13"/>
        <v>3.9E-2</v>
      </c>
      <c r="AL16" s="76">
        <f>AVERAGE(AI16:AK16)</f>
        <v>0.13907470045440104</v>
      </c>
    </row>
    <row r="17" spans="2:38" ht="15">
      <c r="B17" s="50" t="s">
        <v>135</v>
      </c>
      <c r="C17" s="51">
        <v>538.89259000000004</v>
      </c>
      <c r="D17" s="51">
        <v>477.53733999999997</v>
      </c>
      <c r="E17" s="51">
        <v>489.05324999999999</v>
      </c>
      <c r="F17" s="51">
        <v>545.06154000000004</v>
      </c>
      <c r="G17" s="51">
        <v>537.45804999999996</v>
      </c>
      <c r="H17" s="51">
        <v>560.08507999999995</v>
      </c>
      <c r="I17" s="51">
        <v>647.22961999999995</v>
      </c>
      <c r="J17" s="51">
        <v>718.84016999999994</v>
      </c>
      <c r="K17" s="51">
        <v>684.51079000000004</v>
      </c>
      <c r="L17" s="51">
        <v>600.87622999999996</v>
      </c>
      <c r="M17" s="51">
        <v>677.76187000000004</v>
      </c>
      <c r="N17" s="51">
        <v>747.73766999999998</v>
      </c>
      <c r="O17" s="51">
        <f t="shared" ref="O17:O22" si="14">+SUM(C17:N17)</f>
        <v>7225.0442000000003</v>
      </c>
      <c r="AB17" s="58" t="s">
        <v>132</v>
      </c>
      <c r="AC17" s="59">
        <f t="shared" ref="AC17:AK17" si="15">+AC9</f>
        <v>0.72484306916570673</v>
      </c>
      <c r="AD17" s="59">
        <f t="shared" si="15"/>
        <v>0.6154080521612495</v>
      </c>
      <c r="AE17" s="59">
        <f t="shared" si="15"/>
        <v>0.63455899697479623</v>
      </c>
      <c r="AF17" s="59">
        <f t="shared" si="15"/>
        <v>0.48380711908737156</v>
      </c>
      <c r="AG17" s="59">
        <f t="shared" si="15"/>
        <v>0.22564375865079897</v>
      </c>
      <c r="AH17" s="59">
        <f t="shared" si="15"/>
        <v>0.11812859153918465</v>
      </c>
      <c r="AI17" s="59">
        <f t="shared" si="15"/>
        <v>0.2014331848916861</v>
      </c>
      <c r="AJ17" s="59">
        <f t="shared" si="15"/>
        <v>0.26770344795174861</v>
      </c>
      <c r="AK17" s="59">
        <f t="shared" si="15"/>
        <v>0.25800000000000001</v>
      </c>
      <c r="AL17" s="76">
        <f>AVERAGE(AI17:AK17)</f>
        <v>0.24237887761447827</v>
      </c>
    </row>
    <row r="18" spans="2:38" ht="15">
      <c r="B18" s="50" t="s">
        <v>141</v>
      </c>
      <c r="C18" s="51">
        <v>5.7890899999999998</v>
      </c>
      <c r="D18" s="51">
        <v>4.9042399999999997</v>
      </c>
      <c r="E18" s="51">
        <v>5.0083900000000003</v>
      </c>
      <c r="F18" s="51">
        <v>4.7862099999999996</v>
      </c>
      <c r="G18" s="51">
        <v>4.8939399999999997</v>
      </c>
      <c r="H18" s="51">
        <v>4.7259900000000004</v>
      </c>
      <c r="I18" s="51">
        <v>4.6731299999999996</v>
      </c>
      <c r="J18" s="51">
        <v>4.8015299999999996</v>
      </c>
      <c r="K18" s="51">
        <v>4.4446300000000001</v>
      </c>
      <c r="L18" s="51">
        <v>4.5465900000000001</v>
      </c>
      <c r="M18" s="51">
        <v>3.3667600000000002</v>
      </c>
      <c r="N18" s="51">
        <v>4.9276600000000004</v>
      </c>
      <c r="O18" s="51">
        <f t="shared" si="14"/>
        <v>56.868159999999996</v>
      </c>
      <c r="AB18" s="58" t="s">
        <v>204</v>
      </c>
      <c r="AC18" s="59">
        <f>+AC6</f>
        <v>5.7374113644812633E-3</v>
      </c>
      <c r="AD18" s="59">
        <f t="shared" ref="AD18:AK18" si="16">+AD6</f>
        <v>5.3507867521143965E-3</v>
      </c>
      <c r="AE18" s="59">
        <f t="shared" si="16"/>
        <v>4.7424424463897224E-3</v>
      </c>
      <c r="AF18" s="59">
        <f t="shared" si="16"/>
        <v>5.2687256153058776E-3</v>
      </c>
      <c r="AG18" s="59">
        <f t="shared" si="16"/>
        <v>4.888032632315408E-3</v>
      </c>
      <c r="AH18" s="59">
        <f t="shared" si="16"/>
        <v>4.6775802006005177E-3</v>
      </c>
      <c r="AI18" s="59">
        <f t="shared" si="16"/>
        <v>4.150172336608542E-3</v>
      </c>
      <c r="AJ18" s="59">
        <f t="shared" si="16"/>
        <v>3.7660842438979832E-3</v>
      </c>
      <c r="AK18" s="59">
        <f t="shared" si="16"/>
        <v>4.0000000000000001E-3</v>
      </c>
    </row>
    <row r="19" spans="2:38">
      <c r="B19" s="50" t="s">
        <v>146</v>
      </c>
      <c r="C19" s="51">
        <v>8.0222999999999995</v>
      </c>
      <c r="D19" s="51">
        <v>13.7659</v>
      </c>
      <c r="E19" s="51">
        <v>11.1144</v>
      </c>
      <c r="F19" s="51">
        <v>13.957129999999999</v>
      </c>
      <c r="G19" s="51">
        <v>4.2492000000000001</v>
      </c>
      <c r="H19" s="51">
        <v>9.4977999999999998</v>
      </c>
      <c r="I19" s="51">
        <v>13.146800000000001</v>
      </c>
      <c r="J19" s="51">
        <v>12.0138</v>
      </c>
      <c r="K19" s="51">
        <v>7.9436299999999997</v>
      </c>
      <c r="L19" s="51">
        <v>7.3293999999999997</v>
      </c>
      <c r="M19" s="51">
        <v>5.6237000000000004</v>
      </c>
      <c r="N19" s="51">
        <v>7.7438000000000002</v>
      </c>
      <c r="O19" s="51">
        <f t="shared" si="14"/>
        <v>114.40786</v>
      </c>
      <c r="AB19" s="74" t="s">
        <v>208</v>
      </c>
      <c r="AC19" s="75">
        <f t="shared" ref="AC19:AK19" si="17">+AC12</f>
        <v>11424.172999999999</v>
      </c>
      <c r="AD19" s="75">
        <f t="shared" si="17"/>
        <v>12330.029780000001</v>
      </c>
      <c r="AE19" s="75">
        <f t="shared" si="17"/>
        <v>12657.315439999998</v>
      </c>
      <c r="AF19" s="75">
        <f t="shared" si="17"/>
        <v>13236.012859999997</v>
      </c>
      <c r="AG19" s="75">
        <f t="shared" si="17"/>
        <v>13945.778419999999</v>
      </c>
      <c r="AH19" s="75">
        <f t="shared" si="17"/>
        <v>14502.34247</v>
      </c>
      <c r="AI19" s="75">
        <f t="shared" si="17"/>
        <v>14906.76892</v>
      </c>
      <c r="AJ19" s="75">
        <f t="shared" si="17"/>
        <v>15100.07645</v>
      </c>
      <c r="AK19" s="75">
        <f t="shared" si="17"/>
        <v>15889.13826</v>
      </c>
    </row>
    <row r="20" spans="2:38">
      <c r="B20" s="50" t="s">
        <v>166</v>
      </c>
      <c r="C20" s="51">
        <v>174.17599999999999</v>
      </c>
      <c r="D20" s="51">
        <v>211.85400000000001</v>
      </c>
      <c r="E20" s="51">
        <v>231.72900000000001</v>
      </c>
      <c r="F20" s="51">
        <v>148.57</v>
      </c>
      <c r="G20" s="51">
        <v>216.654</v>
      </c>
      <c r="H20" s="51">
        <v>209.78200000000001</v>
      </c>
      <c r="I20" s="51">
        <v>160.471</v>
      </c>
      <c r="J20" s="51">
        <v>63.969000000000001</v>
      </c>
      <c r="K20" s="51">
        <v>0</v>
      </c>
      <c r="L20" s="51">
        <v>94.332999999999998</v>
      </c>
      <c r="M20" s="51">
        <v>0</v>
      </c>
      <c r="N20" s="51">
        <v>0</v>
      </c>
      <c r="O20" s="51">
        <f t="shared" si="14"/>
        <v>1511.538</v>
      </c>
      <c r="AC20" s="76">
        <f>SUM(AC15:AC18)</f>
        <v>1</v>
      </c>
      <c r="AD20" s="76">
        <f t="shared" ref="AD20:AJ20" si="18">SUM(AD15:AD18)</f>
        <v>0.99999999999999989</v>
      </c>
      <c r="AE20" s="76">
        <f t="shared" si="18"/>
        <v>0.99999326002418121</v>
      </c>
      <c r="AF20" s="76">
        <f t="shared" si="18"/>
        <v>1.0000000000000002</v>
      </c>
      <c r="AG20" s="76">
        <f t="shared" si="18"/>
        <v>1</v>
      </c>
      <c r="AH20" s="76">
        <f t="shared" si="18"/>
        <v>1.0000000000000002</v>
      </c>
      <c r="AI20" s="76">
        <f t="shared" si="18"/>
        <v>0.99999999999999989</v>
      </c>
      <c r="AJ20" s="76">
        <f t="shared" si="18"/>
        <v>1</v>
      </c>
      <c r="AK20" s="76">
        <f>SUM(AK15:AK18)</f>
        <v>0.999</v>
      </c>
    </row>
    <row r="21" spans="2:38">
      <c r="B21" s="50" t="s">
        <v>132</v>
      </c>
      <c r="C21" s="51">
        <v>304.02100999999999</v>
      </c>
      <c r="D21" s="51">
        <v>138.92666</v>
      </c>
      <c r="E21" s="51">
        <v>249.72776999999999</v>
      </c>
      <c r="F21" s="51">
        <v>257.32312000000002</v>
      </c>
      <c r="G21" s="51">
        <v>420.92930999999999</v>
      </c>
      <c r="H21" s="51">
        <v>373.92009000000002</v>
      </c>
      <c r="I21" s="51">
        <v>336.81670000000003</v>
      </c>
      <c r="J21" s="51">
        <v>322.4502</v>
      </c>
      <c r="K21" s="51">
        <v>358.03167999999999</v>
      </c>
      <c r="L21" s="51">
        <v>415.19698</v>
      </c>
      <c r="M21" s="51">
        <v>470.12015000000002</v>
      </c>
      <c r="N21" s="51">
        <v>394.87885999999997</v>
      </c>
      <c r="O21" s="51">
        <f t="shared" si="14"/>
        <v>4042.3425299999999</v>
      </c>
    </row>
    <row r="22" spans="2:38">
      <c r="B22" s="50" t="s">
        <v>16</v>
      </c>
      <c r="C22" s="51">
        <v>153.73938999999999</v>
      </c>
      <c r="D22" s="51">
        <v>230.69136</v>
      </c>
      <c r="E22" s="51">
        <v>250.2902</v>
      </c>
      <c r="F22" s="51">
        <v>252.82724999999999</v>
      </c>
      <c r="G22" s="51">
        <v>39.027450000000002</v>
      </c>
      <c r="H22" s="51">
        <v>88.391440000000003</v>
      </c>
      <c r="I22" s="51">
        <v>100.72374000000001</v>
      </c>
      <c r="J22" s="51">
        <v>144.83308</v>
      </c>
      <c r="K22" s="51">
        <v>191.83618000000001</v>
      </c>
      <c r="L22" s="51">
        <v>123.65599</v>
      </c>
      <c r="M22" s="51">
        <v>105.04219999999999</v>
      </c>
      <c r="N22" s="51">
        <v>192.97290000000001</v>
      </c>
      <c r="O22" s="51">
        <f t="shared" si="14"/>
        <v>1874.0311799999999</v>
      </c>
    </row>
    <row r="23" spans="2:38">
      <c r="B23" s="47" t="s">
        <v>207</v>
      </c>
      <c r="C23" s="51">
        <f>+SUM(C16:C22)</f>
        <v>1211.5495699999999</v>
      </c>
      <c r="D23" s="51">
        <f t="shared" ref="D23:O23" si="19">+SUM(D16:D22)</f>
        <v>1126.11869</v>
      </c>
      <c r="E23" s="51">
        <f t="shared" si="19"/>
        <v>1263.23677</v>
      </c>
      <c r="F23" s="51">
        <f t="shared" si="19"/>
        <v>1249.82366</v>
      </c>
      <c r="G23" s="51">
        <f t="shared" si="19"/>
        <v>1231.5630700000002</v>
      </c>
      <c r="H23" s="51">
        <f t="shared" si="19"/>
        <v>1264.7231700000002</v>
      </c>
      <c r="I23" s="51">
        <f t="shared" si="19"/>
        <v>1293.9522999999999</v>
      </c>
      <c r="J23" s="51">
        <f t="shared" si="19"/>
        <v>1293.8137299999999</v>
      </c>
      <c r="K23" s="51">
        <f t="shared" si="19"/>
        <v>1273.99287</v>
      </c>
      <c r="L23" s="51">
        <f t="shared" si="19"/>
        <v>1265.43533</v>
      </c>
      <c r="M23" s="51">
        <f t="shared" si="19"/>
        <v>1265.97756</v>
      </c>
      <c r="N23" s="51">
        <f t="shared" si="19"/>
        <v>1359.8897299999999</v>
      </c>
      <c r="O23" s="51">
        <f t="shared" si="19"/>
        <v>15100.07645</v>
      </c>
    </row>
    <row r="25" spans="2:38">
      <c r="B25" s="203" t="s">
        <v>210</v>
      </c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5"/>
    </row>
    <row r="26" spans="2:38">
      <c r="B26" s="47" t="s">
        <v>185</v>
      </c>
      <c r="C26" s="47" t="s">
        <v>186</v>
      </c>
      <c r="D26" s="47" t="s">
        <v>187</v>
      </c>
      <c r="E26" s="47" t="s">
        <v>188</v>
      </c>
      <c r="F26" s="47" t="s">
        <v>189</v>
      </c>
      <c r="G26" s="47" t="s">
        <v>190</v>
      </c>
      <c r="H26" s="47" t="s">
        <v>191</v>
      </c>
      <c r="I26" s="47" t="s">
        <v>192</v>
      </c>
      <c r="J26" s="47" t="s">
        <v>193</v>
      </c>
      <c r="K26" s="47" t="s">
        <v>194</v>
      </c>
      <c r="L26" s="47" t="s">
        <v>195</v>
      </c>
      <c r="M26" s="47" t="s">
        <v>196</v>
      </c>
      <c r="N26" s="47" t="s">
        <v>197</v>
      </c>
      <c r="O26" s="47" t="s">
        <v>211</v>
      </c>
    </row>
    <row r="27" spans="2:38">
      <c r="B27" s="62" t="s">
        <v>150</v>
      </c>
      <c r="C27" s="51">
        <v>29.614439999999998</v>
      </c>
      <c r="D27" s="51">
        <v>2.33988</v>
      </c>
      <c r="E27" s="51">
        <v>8.0970200000000006</v>
      </c>
      <c r="F27" s="51">
        <v>21.873799999999999</v>
      </c>
      <c r="G27" s="51">
        <v>28.310770000000002</v>
      </c>
      <c r="H27" s="51">
        <v>30.974900000000002</v>
      </c>
      <c r="I27" s="51">
        <v>28.051469999999998</v>
      </c>
      <c r="J27" s="51">
        <v>52.727589999999999</v>
      </c>
      <c r="K27" s="51">
        <v>44.280749999999998</v>
      </c>
      <c r="L27" s="51">
        <v>24.36232</v>
      </c>
      <c r="M27" s="51">
        <v>19.16704</v>
      </c>
      <c r="N27" s="51">
        <v>18.142530000000001</v>
      </c>
      <c r="O27" s="51">
        <v>307.94251000000003</v>
      </c>
    </row>
    <row r="28" spans="2:38">
      <c r="B28" s="62" t="s">
        <v>135</v>
      </c>
      <c r="C28" s="51">
        <v>418.10966000000002</v>
      </c>
      <c r="D28" s="51">
        <v>410.19400000000002</v>
      </c>
      <c r="E28" s="51">
        <v>472.74376000000001</v>
      </c>
      <c r="F28" s="51">
        <v>532.88093000000003</v>
      </c>
      <c r="G28" s="51">
        <v>469.64622000000003</v>
      </c>
      <c r="H28" s="51">
        <v>541.02818000000002</v>
      </c>
      <c r="I28" s="51">
        <v>544.01522</v>
      </c>
      <c r="J28" s="51">
        <v>527.48168999999996</v>
      </c>
      <c r="K28" s="51">
        <v>530.96265000000005</v>
      </c>
      <c r="L28" s="51">
        <v>518.18615</v>
      </c>
      <c r="M28" s="51">
        <v>464.51227999999998</v>
      </c>
      <c r="N28" s="51">
        <v>545.61104999999998</v>
      </c>
      <c r="O28" s="51">
        <v>5975.3717900000001</v>
      </c>
    </row>
    <row r="29" spans="2:38">
      <c r="B29" s="62" t="s">
        <v>141</v>
      </c>
      <c r="C29" s="51">
        <v>5.7590500000000002</v>
      </c>
      <c r="D29" s="51">
        <v>4.6875099999999996</v>
      </c>
      <c r="E29" s="51">
        <v>5.3259299999999996</v>
      </c>
      <c r="F29" s="51">
        <v>5.98977</v>
      </c>
      <c r="G29" s="51">
        <v>5.1117400000000002</v>
      </c>
      <c r="H29" s="51">
        <v>4.7275700000000001</v>
      </c>
      <c r="I29" s="51">
        <v>4.6350300000000004</v>
      </c>
      <c r="J29" s="51">
        <v>4.9539799999999996</v>
      </c>
      <c r="K29" s="51">
        <v>5.4100999999999999</v>
      </c>
      <c r="L29" s="51">
        <v>4.9113800000000003</v>
      </c>
      <c r="M29" s="51">
        <v>4.8304099999999996</v>
      </c>
      <c r="N29" s="51">
        <v>5.5231899999999996</v>
      </c>
      <c r="O29" s="51">
        <v>61.865659999999998</v>
      </c>
    </row>
    <row r="30" spans="2:38">
      <c r="B30" s="62" t="s">
        <v>146</v>
      </c>
      <c r="C30" s="51">
        <v>2.6244000000000001</v>
      </c>
      <c r="D30" s="51">
        <v>1.0402</v>
      </c>
      <c r="E30" s="51">
        <v>4.0510000000000002</v>
      </c>
      <c r="F30" s="51">
        <v>10.667</v>
      </c>
      <c r="G30" s="51">
        <v>7.1928000000000001</v>
      </c>
      <c r="H30" s="51">
        <v>11.352830000000001</v>
      </c>
      <c r="I30" s="51">
        <v>13.356669999999999</v>
      </c>
      <c r="J30" s="51">
        <v>13.37086</v>
      </c>
      <c r="K30" s="51">
        <v>8.6948000000000008</v>
      </c>
      <c r="L30" s="51">
        <v>6.0267999999999997</v>
      </c>
      <c r="M30" s="51">
        <v>8.0627999999999993</v>
      </c>
      <c r="N30" s="51">
        <v>5.3266999999999998</v>
      </c>
      <c r="O30" s="51">
        <v>91.766859999999994</v>
      </c>
    </row>
    <row r="31" spans="2:38">
      <c r="B31" s="62" t="s">
        <v>166</v>
      </c>
      <c r="C31" s="51">
        <v>136.126</v>
      </c>
      <c r="D31" s="51">
        <v>198.14400000000001</v>
      </c>
      <c r="E31" s="51">
        <v>204.876</v>
      </c>
      <c r="F31" s="51">
        <v>174.39</v>
      </c>
      <c r="G31" s="51">
        <v>230.03899999999999</v>
      </c>
      <c r="H31" s="51">
        <v>226.029</v>
      </c>
      <c r="I31" s="51">
        <v>211.45400000000001</v>
      </c>
      <c r="J31" s="51">
        <v>228.559</v>
      </c>
      <c r="K31" s="51">
        <v>194.44399999999999</v>
      </c>
      <c r="L31" s="51">
        <v>204.54400000000001</v>
      </c>
      <c r="M31" s="51">
        <v>221.76599999999999</v>
      </c>
      <c r="N31" s="51">
        <v>233.64</v>
      </c>
      <c r="O31" s="51">
        <v>2464.011</v>
      </c>
    </row>
    <row r="32" spans="2:38">
      <c r="B32" s="62" t="s">
        <v>132</v>
      </c>
      <c r="C32" s="51">
        <v>416.77452</v>
      </c>
      <c r="D32" s="51">
        <v>479.27587</v>
      </c>
      <c r="E32" s="51">
        <v>405.66950000000003</v>
      </c>
      <c r="F32" s="51">
        <v>190.1756</v>
      </c>
      <c r="G32" s="51">
        <v>197.25952000000001</v>
      </c>
      <c r="H32" s="51">
        <v>109.74137</v>
      </c>
      <c r="I32" s="51">
        <v>35.207970000000003</v>
      </c>
      <c r="J32" s="51">
        <v>88.11233</v>
      </c>
      <c r="K32" s="51">
        <v>143.86529999999999</v>
      </c>
      <c r="L32" s="51">
        <v>257.91126000000003</v>
      </c>
      <c r="M32" s="51">
        <v>300.50747000000001</v>
      </c>
      <c r="N32" s="51">
        <v>378.21722999999997</v>
      </c>
      <c r="O32" s="51">
        <v>3002.71794</v>
      </c>
    </row>
    <row r="33" spans="2:41" ht="13.5" thickBot="1">
      <c r="B33" s="62" t="s">
        <v>16</v>
      </c>
      <c r="C33" s="51">
        <v>275.53424000000001</v>
      </c>
      <c r="D33" s="51">
        <v>66.76446</v>
      </c>
      <c r="E33" s="51">
        <v>173.39095</v>
      </c>
      <c r="F33" s="51">
        <v>298.94328999999999</v>
      </c>
      <c r="G33" s="51">
        <v>320.78570000000002</v>
      </c>
      <c r="H33" s="51">
        <v>310.82897000000003</v>
      </c>
      <c r="I33" s="51">
        <v>339.16174000000001</v>
      </c>
      <c r="J33" s="51">
        <v>353.49831</v>
      </c>
      <c r="K33" s="51">
        <v>330.05459999999999</v>
      </c>
      <c r="L33" s="51">
        <v>246.77427</v>
      </c>
      <c r="M33" s="51">
        <v>196.40601000000001</v>
      </c>
      <c r="N33" s="51">
        <v>90.950620000000001</v>
      </c>
      <c r="O33" s="51">
        <v>3003.0931599999999</v>
      </c>
    </row>
    <row r="34" spans="2:41" ht="13.5" thickBot="1">
      <c r="B34" s="77" t="s">
        <v>207</v>
      </c>
      <c r="C34" s="51">
        <v>1284.54231</v>
      </c>
      <c r="D34" s="51">
        <v>1162.4459199999999</v>
      </c>
      <c r="E34" s="51">
        <v>1274.15416</v>
      </c>
      <c r="F34" s="51">
        <v>1234.92039</v>
      </c>
      <c r="G34" s="51">
        <v>1258.34575</v>
      </c>
      <c r="H34" s="51">
        <v>1234.68282</v>
      </c>
      <c r="I34" s="51">
        <v>1175.8821</v>
      </c>
      <c r="J34" s="51">
        <v>1268.7037600000001</v>
      </c>
      <c r="K34" s="51">
        <v>1257.7121999999999</v>
      </c>
      <c r="L34" s="51">
        <v>1262.7161799999999</v>
      </c>
      <c r="M34" s="51">
        <v>1215.2520099999999</v>
      </c>
      <c r="N34" s="51">
        <v>1277.4113199999999</v>
      </c>
      <c r="O34" s="51">
        <v>14906.76892</v>
      </c>
      <c r="R34" s="206" t="s">
        <v>212</v>
      </c>
      <c r="S34" s="207"/>
      <c r="T34" s="207"/>
      <c r="U34" s="207"/>
      <c r="V34" s="207"/>
      <c r="W34" s="207"/>
      <c r="X34" s="208"/>
    </row>
    <row r="35" spans="2:41"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R35" s="79" t="s">
        <v>192</v>
      </c>
      <c r="S35" s="79" t="s">
        <v>193</v>
      </c>
      <c r="T35" s="79" t="s">
        <v>194</v>
      </c>
      <c r="U35" s="79" t="s">
        <v>195</v>
      </c>
      <c r="V35" s="79" t="s">
        <v>196</v>
      </c>
      <c r="W35" s="79" t="s">
        <v>197</v>
      </c>
      <c r="X35" s="79" t="s">
        <v>213</v>
      </c>
    </row>
    <row r="36" spans="2:41">
      <c r="B36" s="203" t="s">
        <v>214</v>
      </c>
      <c r="C36" s="204"/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204"/>
      <c r="O36" s="205"/>
      <c r="R36" s="80">
        <v>1265.6885199999999</v>
      </c>
      <c r="S36" s="80">
        <v>1320.87574</v>
      </c>
      <c r="T36" s="80">
        <v>1349.9645</v>
      </c>
      <c r="U36" s="80">
        <v>1396.25936</v>
      </c>
      <c r="V36" s="80">
        <v>1355.39948</v>
      </c>
      <c r="W36" s="80">
        <v>1449.2167499999996</v>
      </c>
      <c r="X36" s="80">
        <f>SUM(R36:W36)</f>
        <v>8137.4043499999998</v>
      </c>
    </row>
    <row r="37" spans="2:41" ht="15">
      <c r="B37" s="47" t="s">
        <v>185</v>
      </c>
      <c r="C37" s="47" t="s">
        <v>186</v>
      </c>
      <c r="D37" s="47" t="s">
        <v>187</v>
      </c>
      <c r="E37" s="47" t="s">
        <v>188</v>
      </c>
      <c r="F37" s="47" t="s">
        <v>189</v>
      </c>
      <c r="G37" s="47" t="s">
        <v>190</v>
      </c>
      <c r="H37" s="47" t="s">
        <v>191</v>
      </c>
      <c r="I37" s="47" t="s">
        <v>192</v>
      </c>
      <c r="J37" s="47" t="s">
        <v>193</v>
      </c>
      <c r="K37" s="47" t="s">
        <v>194</v>
      </c>
      <c r="L37" s="47" t="s">
        <v>195</v>
      </c>
      <c r="M37" s="47" t="s">
        <v>196</v>
      </c>
      <c r="N37" s="47" t="s">
        <v>197</v>
      </c>
      <c r="O37" s="47" t="s">
        <v>215</v>
      </c>
      <c r="R37" s="81">
        <f t="shared" ref="R37:W37" si="20">R36/SUM($R$36:$W$36)</f>
        <v>0.15553958800142456</v>
      </c>
      <c r="S37" s="81">
        <f t="shared" si="20"/>
        <v>0.16232150734896195</v>
      </c>
      <c r="T37" s="81">
        <f t="shared" si="20"/>
        <v>0.16589620497351837</v>
      </c>
      <c r="U37" s="81">
        <f t="shared" si="20"/>
        <v>0.1715853483426813</v>
      </c>
      <c r="V37" s="81">
        <f t="shared" si="20"/>
        <v>0.1665641059117334</v>
      </c>
      <c r="W37" s="81">
        <f t="shared" si="20"/>
        <v>0.1780932454216804</v>
      </c>
      <c r="X37" s="81">
        <f>SUM(R37:W37)</f>
        <v>1</v>
      </c>
    </row>
    <row r="38" spans="2:41">
      <c r="B38" s="62" t="s">
        <v>150</v>
      </c>
      <c r="C38" s="51">
        <v>31.854849999999999</v>
      </c>
      <c r="D38" s="51">
        <v>24.02807</v>
      </c>
      <c r="E38" s="51">
        <v>35.905090000000001</v>
      </c>
      <c r="F38" s="51">
        <v>34.239409999999999</v>
      </c>
      <c r="G38" s="51">
        <v>33.592109999999998</v>
      </c>
      <c r="H38" s="51">
        <v>29.004799999999999</v>
      </c>
      <c r="I38" s="51">
        <v>30.864619999999999</v>
      </c>
      <c r="J38" s="51">
        <v>32.115360000000003</v>
      </c>
      <c r="K38" s="51">
        <v>35.279069999999997</v>
      </c>
      <c r="L38" s="51">
        <v>20.305309999999999</v>
      </c>
      <c r="M38" s="51">
        <v>14.11308</v>
      </c>
      <c r="N38" s="51">
        <v>8.9773899999999998</v>
      </c>
      <c r="O38" s="51">
        <v>330.27915999999999</v>
      </c>
    </row>
    <row r="39" spans="2:41">
      <c r="B39" s="62" t="s">
        <v>135</v>
      </c>
      <c r="C39" s="51">
        <v>433.77640000000002</v>
      </c>
      <c r="D39" s="51">
        <v>463.02008000000001</v>
      </c>
      <c r="E39" s="51">
        <v>496.80810000000002</v>
      </c>
      <c r="F39" s="51">
        <v>461.72158999999999</v>
      </c>
      <c r="G39" s="51">
        <v>549.10487000000001</v>
      </c>
      <c r="H39" s="51">
        <v>557.89328999999998</v>
      </c>
      <c r="I39" s="51">
        <v>561.12410999999997</v>
      </c>
      <c r="J39" s="51">
        <v>506.85604999999998</v>
      </c>
      <c r="K39" s="51">
        <v>475.93747000000002</v>
      </c>
      <c r="L39" s="51">
        <v>554.42672000000005</v>
      </c>
      <c r="M39" s="51">
        <v>467.08816999999999</v>
      </c>
      <c r="N39" s="51">
        <v>456.54653999999999</v>
      </c>
      <c r="O39" s="51">
        <v>5984.30339</v>
      </c>
    </row>
    <row r="40" spans="2:41">
      <c r="B40" s="62" t="s">
        <v>141</v>
      </c>
      <c r="C40" s="51">
        <v>6.9541000000000004</v>
      </c>
      <c r="D40" s="51">
        <v>5.4357899999999999</v>
      </c>
      <c r="E40" s="51">
        <v>5.7159300000000002</v>
      </c>
      <c r="F40" s="51">
        <v>5.1449400000000001</v>
      </c>
      <c r="G40" s="51">
        <v>5.5144500000000001</v>
      </c>
      <c r="H40" s="51">
        <v>5.6459200000000003</v>
      </c>
      <c r="I40" s="51">
        <v>5.7636099999999999</v>
      </c>
      <c r="J40" s="51">
        <v>5.3659800000000004</v>
      </c>
      <c r="K40" s="51">
        <v>5.0330599999999999</v>
      </c>
      <c r="L40" s="51">
        <v>5.34429</v>
      </c>
      <c r="M40" s="51">
        <v>5.83833</v>
      </c>
      <c r="N40" s="51">
        <v>6.0794699999999997</v>
      </c>
      <c r="O40" s="51">
        <v>67.83587</v>
      </c>
    </row>
    <row r="41" spans="2:41" ht="13.5" thickBot="1">
      <c r="B41" s="62" t="s">
        <v>146</v>
      </c>
      <c r="C41" s="51">
        <v>2.2355999999999998</v>
      </c>
      <c r="D41" s="51">
        <v>2.8094999999999999</v>
      </c>
      <c r="E41" s="51">
        <v>1.3222</v>
      </c>
      <c r="F41" s="51">
        <v>3.9739999999999998E-2</v>
      </c>
      <c r="G41" s="51">
        <v>1.1141000000000001</v>
      </c>
      <c r="H41" s="51">
        <v>3.1999</v>
      </c>
      <c r="I41" s="51">
        <v>0.64929999999999999</v>
      </c>
      <c r="J41" s="51">
        <v>6.9774000000000003</v>
      </c>
      <c r="K41" s="51">
        <v>6.0575000000000001</v>
      </c>
      <c r="L41" s="51">
        <v>3.5358000000000001</v>
      </c>
      <c r="M41" s="51">
        <v>1.6829000000000001</v>
      </c>
      <c r="N41" s="51">
        <v>1.3273299999999999</v>
      </c>
      <c r="O41" s="51">
        <v>30.951270000000001</v>
      </c>
    </row>
    <row r="42" spans="2:41" ht="13.5" thickBot="1">
      <c r="B42" s="62" t="s">
        <v>166</v>
      </c>
      <c r="C42" s="51">
        <v>209.571</v>
      </c>
      <c r="D42" s="51">
        <v>199.08600000000001</v>
      </c>
      <c r="E42" s="51">
        <v>179.41043999999999</v>
      </c>
      <c r="F42" s="51">
        <v>207.10400000000001</v>
      </c>
      <c r="G42" s="51">
        <v>149.25899999999999</v>
      </c>
      <c r="H42" s="51">
        <v>220.47200000000001</v>
      </c>
      <c r="I42" s="51">
        <v>204.29499999999999</v>
      </c>
      <c r="J42" s="51">
        <v>232.315</v>
      </c>
      <c r="K42" s="51">
        <v>227.2</v>
      </c>
      <c r="L42" s="51">
        <v>214.48400000000001</v>
      </c>
      <c r="M42" s="51">
        <v>223.875</v>
      </c>
      <c r="N42" s="51">
        <v>229.40899999999999</v>
      </c>
      <c r="O42" s="51">
        <v>2496.4804399999998</v>
      </c>
      <c r="AB42" s="82"/>
      <c r="AC42" s="83"/>
      <c r="AD42" s="83"/>
      <c r="AE42" s="83"/>
      <c r="AF42" s="83"/>
      <c r="AG42" s="84" t="s">
        <v>184</v>
      </c>
      <c r="AH42" s="85"/>
      <c r="AI42" s="85"/>
      <c r="AJ42" s="85"/>
      <c r="AK42" s="85"/>
      <c r="AL42" s="85"/>
      <c r="AM42" s="85"/>
      <c r="AN42" s="85"/>
      <c r="AO42" s="86"/>
    </row>
    <row r="43" spans="2:41">
      <c r="B43" s="62" t="s">
        <v>132</v>
      </c>
      <c r="C43" s="51">
        <v>145.14174</v>
      </c>
      <c r="D43" s="51">
        <v>138.3706</v>
      </c>
      <c r="E43" s="51">
        <v>203.32302999999999</v>
      </c>
      <c r="F43" s="51">
        <v>162.98489000000001</v>
      </c>
      <c r="G43" s="51">
        <v>86.496570000000006</v>
      </c>
      <c r="H43" s="51">
        <v>53.22072</v>
      </c>
      <c r="I43" s="51">
        <v>4.8308200000000001</v>
      </c>
      <c r="J43" s="51">
        <v>59.670679999999997</v>
      </c>
      <c r="K43" s="51">
        <v>72.498760000000004</v>
      </c>
      <c r="L43" s="51">
        <v>95.212509999999995</v>
      </c>
      <c r="M43" s="51">
        <v>220.45974000000001</v>
      </c>
      <c r="N43" s="51">
        <v>470.93123000000003</v>
      </c>
      <c r="O43" s="51">
        <v>1713.14129</v>
      </c>
      <c r="AB43" s="79" t="s">
        <v>185</v>
      </c>
      <c r="AC43" s="79" t="s">
        <v>186</v>
      </c>
      <c r="AD43" s="79" t="s">
        <v>187</v>
      </c>
      <c r="AE43" s="79" t="s">
        <v>188</v>
      </c>
      <c r="AF43" s="79" t="s">
        <v>189</v>
      </c>
      <c r="AG43" s="79" t="s">
        <v>190</v>
      </c>
      <c r="AH43" s="79" t="s">
        <v>191</v>
      </c>
      <c r="AI43" s="79" t="s">
        <v>192</v>
      </c>
      <c r="AJ43" s="79" t="s">
        <v>193</v>
      </c>
      <c r="AK43" s="79" t="s">
        <v>194</v>
      </c>
      <c r="AL43" s="79" t="s">
        <v>195</v>
      </c>
      <c r="AM43" s="79" t="s">
        <v>196</v>
      </c>
      <c r="AN43" s="79" t="s">
        <v>197</v>
      </c>
      <c r="AO43" s="79">
        <v>2011</v>
      </c>
    </row>
    <row r="44" spans="2:41">
      <c r="B44" s="62" t="s">
        <v>16</v>
      </c>
      <c r="C44" s="51">
        <v>350.94502</v>
      </c>
      <c r="D44" s="51">
        <v>282.92971</v>
      </c>
      <c r="E44" s="51">
        <v>266.28845999999999</v>
      </c>
      <c r="F44" s="51">
        <v>314.26335</v>
      </c>
      <c r="G44" s="51">
        <v>407.24585999999999</v>
      </c>
      <c r="H44" s="51">
        <v>329.92243999999999</v>
      </c>
      <c r="I44" s="51">
        <v>389.30059</v>
      </c>
      <c r="J44" s="51">
        <v>390.60714000000002</v>
      </c>
      <c r="K44" s="51">
        <v>351.68567000000002</v>
      </c>
      <c r="L44" s="51">
        <v>350.58413000000002</v>
      </c>
      <c r="M44" s="51">
        <v>309.91573</v>
      </c>
      <c r="N44" s="51">
        <v>135.66295</v>
      </c>
      <c r="O44" s="51">
        <v>3879.3510500000002</v>
      </c>
      <c r="AB44" s="50" t="s">
        <v>150</v>
      </c>
      <c r="AC44" s="51">
        <v>36.712389999999999</v>
      </c>
      <c r="AD44" s="51">
        <v>18.877690000000001</v>
      </c>
      <c r="AE44" s="51">
        <v>26.21116</v>
      </c>
      <c r="AF44" s="51">
        <v>25.54862</v>
      </c>
      <c r="AG44" s="51">
        <v>21.34721</v>
      </c>
      <c r="AH44" s="51">
        <v>24.41056</v>
      </c>
      <c r="AI44" s="52">
        <v>7.4142299999999999</v>
      </c>
      <c r="AJ44" s="52">
        <v>10.921659999999999</v>
      </c>
      <c r="AK44" s="52">
        <v>8.7682099999999998</v>
      </c>
      <c r="AL44" s="52">
        <v>2.4707400000000002</v>
      </c>
      <c r="AM44" s="52">
        <v>0.94120000000000004</v>
      </c>
      <c r="AN44" s="52">
        <v>8.5626099999999994</v>
      </c>
      <c r="AO44" s="51">
        <f t="shared" ref="AO44:AO51" si="21">SUM(AC45:AN45)</f>
        <v>10999.596390000001</v>
      </c>
    </row>
    <row r="45" spans="2:41">
      <c r="B45" s="77" t="s">
        <v>207</v>
      </c>
      <c r="C45" s="51">
        <v>1180.4787100000001</v>
      </c>
      <c r="D45" s="51">
        <v>1115.67975</v>
      </c>
      <c r="E45" s="51">
        <v>1188.77325</v>
      </c>
      <c r="F45" s="51">
        <v>1185.49792</v>
      </c>
      <c r="G45" s="51">
        <v>1232.3269600000001</v>
      </c>
      <c r="H45" s="51">
        <v>1199.35907</v>
      </c>
      <c r="I45" s="51">
        <v>1196.8280500000001</v>
      </c>
      <c r="J45" s="51">
        <v>1233.90761</v>
      </c>
      <c r="K45" s="51">
        <v>1173.6915300000001</v>
      </c>
      <c r="L45" s="51">
        <v>1243.89276</v>
      </c>
      <c r="M45" s="51">
        <v>1242.9729500000001</v>
      </c>
      <c r="N45" s="51">
        <v>1308.93391</v>
      </c>
      <c r="O45" s="51">
        <v>14502.34247</v>
      </c>
      <c r="AB45" s="50" t="s">
        <v>135</v>
      </c>
      <c r="AC45" s="51">
        <v>752.09595000000002</v>
      </c>
      <c r="AD45" s="51">
        <v>702.19974999999999</v>
      </c>
      <c r="AE45" s="51">
        <v>812.20011</v>
      </c>
      <c r="AF45" s="51">
        <v>842.75221999999997</v>
      </c>
      <c r="AG45" s="51">
        <v>1069.74863</v>
      </c>
      <c r="AH45" s="51">
        <v>938.07060000000001</v>
      </c>
      <c r="AI45" s="51">
        <v>978.72288000000003</v>
      </c>
      <c r="AJ45" s="51">
        <v>981.07030999999995</v>
      </c>
      <c r="AK45" s="51">
        <v>1051.82259</v>
      </c>
      <c r="AL45" s="51">
        <v>939.15935000000002</v>
      </c>
      <c r="AM45" s="51">
        <v>873.12725</v>
      </c>
      <c r="AN45" s="51">
        <v>1058.6267499999999</v>
      </c>
      <c r="AO45" s="51">
        <f t="shared" si="21"/>
        <v>71.23639</v>
      </c>
    </row>
    <row r="46" spans="2:41"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AB46" s="50" t="s">
        <v>204</v>
      </c>
      <c r="AC46" s="51">
        <v>6.2682200000000003</v>
      </c>
      <c r="AD46" s="51">
        <v>8.30213</v>
      </c>
      <c r="AE46" s="51">
        <v>5.8181399999999996</v>
      </c>
      <c r="AF46" s="51">
        <v>5.2762799999999999</v>
      </c>
      <c r="AG46" s="51">
        <v>5.9633599999999998</v>
      </c>
      <c r="AH46" s="51">
        <v>5.2165600000000003</v>
      </c>
      <c r="AI46" s="52">
        <v>5.3640999999999996</v>
      </c>
      <c r="AJ46" s="52">
        <v>5.1400800000000002</v>
      </c>
      <c r="AK46" s="52">
        <v>5.17685</v>
      </c>
      <c r="AL46" s="52">
        <v>6.0432399999999999</v>
      </c>
      <c r="AM46" s="52">
        <v>6.0349199999999996</v>
      </c>
      <c r="AN46" s="52">
        <v>6.6325099999999999</v>
      </c>
      <c r="AO46" s="51">
        <f t="shared" si="21"/>
        <v>69.067070000000001</v>
      </c>
    </row>
    <row r="47" spans="2:41">
      <c r="B47" s="203" t="s">
        <v>216</v>
      </c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5"/>
      <c r="AB47" s="50" t="s">
        <v>146</v>
      </c>
      <c r="AC47" s="51">
        <v>10.9529</v>
      </c>
      <c r="AD47" s="51">
        <v>4.3826000000000001</v>
      </c>
      <c r="AE47" s="51">
        <v>9.7706999999999997</v>
      </c>
      <c r="AF47" s="51">
        <v>7.7103999999999999</v>
      </c>
      <c r="AG47" s="51">
        <v>4.6824300000000001</v>
      </c>
      <c r="AH47" s="51">
        <v>4.8868999999999998</v>
      </c>
      <c r="AI47" s="52">
        <v>0.94799999999999995</v>
      </c>
      <c r="AJ47" s="52">
        <v>2.2254</v>
      </c>
      <c r="AK47" s="52">
        <v>3.9116</v>
      </c>
      <c r="AL47" s="52">
        <v>7.9760999999999997</v>
      </c>
      <c r="AM47" s="52">
        <v>6.4500400000000004</v>
      </c>
      <c r="AN47" s="52">
        <v>5.17</v>
      </c>
      <c r="AO47" s="51">
        <f t="shared" si="21"/>
        <v>0</v>
      </c>
    </row>
    <row r="48" spans="2:41">
      <c r="B48" s="47" t="s">
        <v>185</v>
      </c>
      <c r="C48" s="47" t="s">
        <v>186</v>
      </c>
      <c r="D48" s="47" t="s">
        <v>187</v>
      </c>
      <c r="E48" s="47" t="s">
        <v>188</v>
      </c>
      <c r="F48" s="47" t="s">
        <v>189</v>
      </c>
      <c r="G48" s="47" t="s">
        <v>190</v>
      </c>
      <c r="H48" s="47" t="s">
        <v>191</v>
      </c>
      <c r="I48" s="47" t="s">
        <v>192</v>
      </c>
      <c r="J48" s="47" t="s">
        <v>193</v>
      </c>
      <c r="K48" s="47" t="s">
        <v>194</v>
      </c>
      <c r="L48" s="47" t="s">
        <v>195</v>
      </c>
      <c r="M48" s="47" t="s">
        <v>196</v>
      </c>
      <c r="N48" s="47" t="s">
        <v>197</v>
      </c>
      <c r="O48" s="47" t="s">
        <v>217</v>
      </c>
      <c r="AB48" s="50" t="s">
        <v>166</v>
      </c>
      <c r="AC48" s="51">
        <v>0</v>
      </c>
      <c r="AD48" s="51">
        <v>0</v>
      </c>
      <c r="AE48" s="51">
        <v>0</v>
      </c>
      <c r="AF48" s="51">
        <v>0</v>
      </c>
      <c r="AG48" s="51">
        <v>0</v>
      </c>
      <c r="AH48" s="51">
        <v>0</v>
      </c>
      <c r="AI48" s="51">
        <v>0</v>
      </c>
      <c r="AJ48" s="51">
        <v>0</v>
      </c>
      <c r="AK48" s="51">
        <v>0</v>
      </c>
      <c r="AL48" s="51">
        <v>0</v>
      </c>
      <c r="AM48" s="51">
        <v>0</v>
      </c>
      <c r="AN48" s="51">
        <v>0</v>
      </c>
      <c r="AO48" s="51">
        <f t="shared" si="21"/>
        <v>4103.7799399999994</v>
      </c>
    </row>
    <row r="49" spans="2:41">
      <c r="B49" s="62" t="s">
        <v>150</v>
      </c>
      <c r="C49" s="51">
        <v>0</v>
      </c>
      <c r="D49" s="51">
        <v>4.0631899999999996</v>
      </c>
      <c r="E49" s="51">
        <v>8.1595300000000002</v>
      </c>
      <c r="F49" s="51">
        <v>7.2073400000000003</v>
      </c>
      <c r="G49" s="51">
        <v>18.373149999999999</v>
      </c>
      <c r="H49" s="51">
        <v>13.36753</v>
      </c>
      <c r="I49" s="51">
        <v>0.88583999999999996</v>
      </c>
      <c r="J49" s="51">
        <v>28.469270000000002</v>
      </c>
      <c r="K49" s="51">
        <v>183.89457999999999</v>
      </c>
      <c r="L49" s="51">
        <v>49.097140000000003</v>
      </c>
      <c r="M49" s="51">
        <v>30.950900000000001</v>
      </c>
      <c r="N49" s="51">
        <v>33.60304</v>
      </c>
      <c r="O49" s="51">
        <v>378.07150999999999</v>
      </c>
      <c r="AB49" s="50" t="s">
        <v>132</v>
      </c>
      <c r="AC49" s="51">
        <v>390.65287000000001</v>
      </c>
      <c r="AD49" s="51">
        <v>384.21078</v>
      </c>
      <c r="AE49" s="51">
        <v>396.77508999999998</v>
      </c>
      <c r="AF49" s="51">
        <v>369.38037000000003</v>
      </c>
      <c r="AG49" s="51">
        <v>267.59804000000003</v>
      </c>
      <c r="AH49" s="51">
        <v>297.52431999999999</v>
      </c>
      <c r="AI49" s="51">
        <v>266.11743000000001</v>
      </c>
      <c r="AJ49" s="51">
        <v>314.92340999999999</v>
      </c>
      <c r="AK49" s="51">
        <v>273.61624</v>
      </c>
      <c r="AL49" s="51">
        <v>368.85973000000001</v>
      </c>
      <c r="AM49" s="51">
        <v>415.17599999999999</v>
      </c>
      <c r="AN49" s="51">
        <v>358.94565999999998</v>
      </c>
      <c r="AO49" s="51">
        <f t="shared" si="21"/>
        <v>360.80018999999999</v>
      </c>
    </row>
    <row r="50" spans="2:41">
      <c r="B50" s="62" t="s">
        <v>135</v>
      </c>
      <c r="C50" s="51">
        <v>399.15854999999999</v>
      </c>
      <c r="D50" s="51">
        <v>364.23597000000001</v>
      </c>
      <c r="E50" s="51">
        <v>275.72510999999997</v>
      </c>
      <c r="F50" s="51">
        <v>304.26166999999998</v>
      </c>
      <c r="G50" s="51">
        <v>484.39121</v>
      </c>
      <c r="H50" s="51">
        <v>617.43425000000002</v>
      </c>
      <c r="I50" s="51">
        <v>584.79557999999997</v>
      </c>
      <c r="J50" s="51">
        <v>563.98725999999999</v>
      </c>
      <c r="K50" s="51">
        <v>392.75139000000001</v>
      </c>
      <c r="L50" s="51">
        <v>523.34929999999997</v>
      </c>
      <c r="M50" s="51">
        <v>474.37256000000002</v>
      </c>
      <c r="N50" s="51">
        <v>525.81289000000004</v>
      </c>
      <c r="O50" s="51">
        <v>5510.27574</v>
      </c>
      <c r="AB50" s="50" t="s">
        <v>16</v>
      </c>
      <c r="AC50" s="51">
        <v>88.358969999999999</v>
      </c>
      <c r="AD50" s="51">
        <v>23.962440000000001</v>
      </c>
      <c r="AE50" s="51">
        <v>55.895719999999997</v>
      </c>
      <c r="AF50" s="51">
        <v>49.493000000000002</v>
      </c>
      <c r="AG50" s="51">
        <v>8.9499700000000004</v>
      </c>
      <c r="AH50" s="51">
        <v>69.526830000000004</v>
      </c>
      <c r="AI50" s="63">
        <v>7.12188</v>
      </c>
      <c r="AJ50" s="63">
        <v>6.5948799999999999</v>
      </c>
      <c r="AK50" s="63">
        <v>6.6690100000000001</v>
      </c>
      <c r="AL50" s="63">
        <v>14.8042</v>
      </c>
      <c r="AM50" s="63">
        <v>18.144069999999999</v>
      </c>
      <c r="AN50" s="63">
        <v>11.27922</v>
      </c>
      <c r="AO50" s="51">
        <f t="shared" si="21"/>
        <v>92.472000000000008</v>
      </c>
    </row>
    <row r="51" spans="2:41">
      <c r="B51" s="62" t="s">
        <v>141</v>
      </c>
      <c r="C51" s="51">
        <v>7.4363999999999999</v>
      </c>
      <c r="D51" s="51">
        <v>6.8395999999999999</v>
      </c>
      <c r="E51" s="51">
        <v>7.3293999999999997</v>
      </c>
      <c r="F51" s="51">
        <v>4.8597999999999999</v>
      </c>
      <c r="G51" s="51">
        <v>5.3822200000000002</v>
      </c>
      <c r="H51" s="51">
        <v>5.2060300000000002</v>
      </c>
      <c r="I51" s="51">
        <v>5.1650700000000001</v>
      </c>
      <c r="J51" s="51">
        <v>5.0856399999999997</v>
      </c>
      <c r="K51" s="51">
        <v>5.0120300000000002</v>
      </c>
      <c r="L51" s="51">
        <v>5.1794000000000002</v>
      </c>
      <c r="M51" s="51">
        <v>5.1717000000000004</v>
      </c>
      <c r="N51" s="51">
        <v>5.5001300000000004</v>
      </c>
      <c r="O51" s="51">
        <v>68.167420000000007</v>
      </c>
      <c r="AB51" s="64" t="s">
        <v>173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52">
        <v>56.945999999999998</v>
      </c>
      <c r="AM51" s="52">
        <v>35.526000000000003</v>
      </c>
      <c r="AN51" s="65">
        <v>0</v>
      </c>
      <c r="AO51" s="51">
        <f t="shared" si="21"/>
        <v>15889.13826</v>
      </c>
    </row>
    <row r="52" spans="2:41">
      <c r="B52" s="62" t="s">
        <v>146</v>
      </c>
      <c r="C52" s="51">
        <v>2.20702</v>
      </c>
      <c r="D52" s="51">
        <v>6.0533999999999999</v>
      </c>
      <c r="E52" s="51">
        <v>7.3554000000000004</v>
      </c>
      <c r="F52" s="51">
        <v>3.1907999999999999</v>
      </c>
      <c r="G52" s="51">
        <v>3.7021000000000002</v>
      </c>
      <c r="H52" s="51">
        <v>3.5771999999999999</v>
      </c>
      <c r="I52" s="51">
        <v>4.1275000000000004</v>
      </c>
      <c r="J52" s="51">
        <v>3.3203</v>
      </c>
      <c r="K52" s="51">
        <v>1.2383999999999999</v>
      </c>
      <c r="L52" s="51">
        <v>0.23119999999999999</v>
      </c>
      <c r="M52" s="51">
        <v>3.4392</v>
      </c>
      <c r="N52" s="51">
        <v>2.7581000000000002</v>
      </c>
      <c r="O52" s="51">
        <v>41.200620000000001</v>
      </c>
      <c r="AB52" s="47" t="s">
        <v>207</v>
      </c>
      <c r="AC52" s="51">
        <f>SUM(AC44:AC51)</f>
        <v>1285.0413000000001</v>
      </c>
      <c r="AD52" s="51">
        <f t="shared" ref="AD52:AN52" si="22">SUM(AD44:AD51)</f>
        <v>1141.9353900000001</v>
      </c>
      <c r="AE52" s="51">
        <f t="shared" si="22"/>
        <v>1306.67092</v>
      </c>
      <c r="AF52" s="51">
        <f t="shared" si="22"/>
        <v>1300.1608900000001</v>
      </c>
      <c r="AG52" s="51">
        <f t="shared" si="22"/>
        <v>1378.28964</v>
      </c>
      <c r="AH52" s="51">
        <f t="shared" si="22"/>
        <v>1339.6357700000001</v>
      </c>
      <c r="AI52" s="51">
        <f t="shared" si="22"/>
        <v>1265.6885199999999</v>
      </c>
      <c r="AJ52" s="51">
        <f t="shared" si="22"/>
        <v>1320.87574</v>
      </c>
      <c r="AK52" s="51">
        <f t="shared" si="22"/>
        <v>1349.9645</v>
      </c>
      <c r="AL52" s="51">
        <f t="shared" si="22"/>
        <v>1396.25936</v>
      </c>
      <c r="AM52" s="51">
        <f t="shared" si="22"/>
        <v>1355.39948</v>
      </c>
      <c r="AN52" s="51">
        <f t="shared" si="22"/>
        <v>1449.2167499999996</v>
      </c>
      <c r="AO52" s="51">
        <f>SUM(AO44:AO51)</f>
        <v>31586.090239999998</v>
      </c>
    </row>
    <row r="53" spans="2:41">
      <c r="B53" s="62" t="s">
        <v>166</v>
      </c>
      <c r="C53" s="51">
        <v>152.02195</v>
      </c>
      <c r="D53" s="51">
        <v>228.23974999999999</v>
      </c>
      <c r="E53" s="51">
        <v>336.90946000000002</v>
      </c>
      <c r="F53" s="51">
        <v>269.98860000000002</v>
      </c>
      <c r="G53" s="51">
        <v>229.51499999999999</v>
      </c>
      <c r="H53" s="51">
        <v>163.14099999999999</v>
      </c>
      <c r="I53" s="51">
        <v>226.88800000000001</v>
      </c>
      <c r="J53" s="51">
        <v>230.98</v>
      </c>
      <c r="K53" s="51">
        <v>214.18799999999999</v>
      </c>
      <c r="L53" s="51">
        <v>223.35900000000001</v>
      </c>
      <c r="M53" s="51">
        <v>108.727</v>
      </c>
      <c r="N53" s="51">
        <v>132.18100000000001</v>
      </c>
      <c r="O53" s="51">
        <v>2516.1387599999998</v>
      </c>
    </row>
    <row r="54" spans="2:41">
      <c r="B54" s="62" t="s">
        <v>132</v>
      </c>
      <c r="C54" s="51">
        <v>596.04957000000002</v>
      </c>
      <c r="D54" s="51">
        <v>378.94792000000001</v>
      </c>
      <c r="E54" s="51">
        <v>491.45513999999997</v>
      </c>
      <c r="F54" s="51">
        <v>533.15896999999995</v>
      </c>
      <c r="G54" s="51">
        <v>275.91187000000002</v>
      </c>
      <c r="H54" s="51">
        <v>161.95993999999999</v>
      </c>
      <c r="I54" s="51">
        <v>63.614960000000004</v>
      </c>
      <c r="J54" s="51">
        <v>17.00189</v>
      </c>
      <c r="K54" s="51">
        <v>95.405109999999993</v>
      </c>
      <c r="L54" s="51">
        <v>118.23484999999999</v>
      </c>
      <c r="M54" s="51">
        <v>206.81583000000001</v>
      </c>
      <c r="N54" s="51">
        <v>208.22181</v>
      </c>
      <c r="O54" s="51">
        <v>3146.7778600000001</v>
      </c>
    </row>
    <row r="55" spans="2:41" ht="15">
      <c r="B55" s="62" t="s">
        <v>16</v>
      </c>
      <c r="C55" s="51">
        <v>4.9447000000000001</v>
      </c>
      <c r="D55" s="51">
        <v>69.195449999999994</v>
      </c>
      <c r="E55" s="51">
        <v>71.398679999999999</v>
      </c>
      <c r="F55" s="51">
        <v>55.422919999999998</v>
      </c>
      <c r="G55" s="51">
        <v>183.20553000000001</v>
      </c>
      <c r="H55" s="51">
        <v>186.38933</v>
      </c>
      <c r="I55" s="51">
        <v>286.58425</v>
      </c>
      <c r="J55" s="51">
        <v>319.22059000000002</v>
      </c>
      <c r="K55" s="51">
        <v>275.18124999999998</v>
      </c>
      <c r="L55" s="51">
        <v>264.91860000000003</v>
      </c>
      <c r="M55" s="51">
        <v>282.23459000000003</v>
      </c>
      <c r="N55" s="51">
        <v>286.45062000000001</v>
      </c>
      <c r="O55" s="51">
        <v>2285.14651</v>
      </c>
      <c r="AI55" s="73">
        <f t="shared" ref="AI55:AO55" si="23">AI49/AI52</f>
        <v>0.21025507128720741</v>
      </c>
      <c r="AJ55" s="73">
        <f t="shared" si="23"/>
        <v>0.2384201635802623</v>
      </c>
      <c r="AK55" s="73">
        <f t="shared" si="23"/>
        <v>0.20268402613550207</v>
      </c>
      <c r="AL55" s="73">
        <f t="shared" si="23"/>
        <v>0.26417708669827644</v>
      </c>
      <c r="AM55" s="73">
        <f t="shared" si="23"/>
        <v>0.3063126451841342</v>
      </c>
      <c r="AN55" s="73">
        <f t="shared" si="23"/>
        <v>0.24768252230040819</v>
      </c>
      <c r="AO55" s="73">
        <f t="shared" si="23"/>
        <v>1.1422755626243663E-2</v>
      </c>
    </row>
    <row r="56" spans="2:41">
      <c r="B56" s="77" t="s">
        <v>207</v>
      </c>
      <c r="C56" s="51">
        <v>1161.81819</v>
      </c>
      <c r="D56" s="51">
        <v>1057.57528</v>
      </c>
      <c r="E56" s="51">
        <v>1198.3327200000001</v>
      </c>
      <c r="F56" s="51">
        <v>1178.0900999999999</v>
      </c>
      <c r="G56" s="51">
        <v>1200.48108</v>
      </c>
      <c r="H56" s="51">
        <v>1151.07528</v>
      </c>
      <c r="I56" s="51">
        <v>1172.0612000000001</v>
      </c>
      <c r="J56" s="51">
        <v>1168.06495</v>
      </c>
      <c r="K56" s="51">
        <v>1167.67076</v>
      </c>
      <c r="L56" s="51">
        <v>1184.36949</v>
      </c>
      <c r="M56" s="51">
        <v>1111.7117800000001</v>
      </c>
      <c r="N56" s="51">
        <v>1194.5275899999999</v>
      </c>
      <c r="O56" s="51">
        <v>13945.778420000001</v>
      </c>
    </row>
    <row r="57" spans="2:41" ht="15"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AN57" s="44" t="s">
        <v>218</v>
      </c>
      <c r="AO57" s="73">
        <f>SUM(AI54:AN54)/6</f>
        <v>0</v>
      </c>
    </row>
    <row r="58" spans="2:41">
      <c r="B58" s="203" t="s">
        <v>219</v>
      </c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5"/>
      <c r="AB58" s="87" t="s">
        <v>185</v>
      </c>
      <c r="AC58" s="88" t="s">
        <v>186</v>
      </c>
      <c r="AD58" s="88" t="s">
        <v>187</v>
      </c>
      <c r="AE58" s="88" t="s">
        <v>188</v>
      </c>
      <c r="AF58" s="88" t="s">
        <v>189</v>
      </c>
      <c r="AG58" s="88" t="s">
        <v>190</v>
      </c>
      <c r="AH58" s="88" t="s">
        <v>191</v>
      </c>
      <c r="AI58" s="88" t="s">
        <v>192</v>
      </c>
      <c r="AJ58" s="88" t="s">
        <v>193</v>
      </c>
      <c r="AK58" s="88" t="s">
        <v>194</v>
      </c>
      <c r="AL58" s="88" t="s">
        <v>195</v>
      </c>
      <c r="AM58" s="88" t="s">
        <v>196</v>
      </c>
      <c r="AN58" s="88" t="s">
        <v>197</v>
      </c>
      <c r="AO58" s="88" t="s">
        <v>220</v>
      </c>
    </row>
    <row r="59" spans="2:41">
      <c r="B59" s="47" t="s">
        <v>185</v>
      </c>
      <c r="C59" s="47" t="s">
        <v>186</v>
      </c>
      <c r="D59" s="47" t="s">
        <v>187</v>
      </c>
      <c r="E59" s="47" t="s">
        <v>188</v>
      </c>
      <c r="F59" s="47" t="s">
        <v>189</v>
      </c>
      <c r="G59" s="47" t="s">
        <v>190</v>
      </c>
      <c r="H59" s="47" t="s">
        <v>191</v>
      </c>
      <c r="I59" s="47" t="s">
        <v>192</v>
      </c>
      <c r="J59" s="47" t="s">
        <v>193</v>
      </c>
      <c r="K59" s="47" t="s">
        <v>194</v>
      </c>
      <c r="L59" s="47" t="s">
        <v>195</v>
      </c>
      <c r="M59" s="47" t="s">
        <v>196</v>
      </c>
      <c r="N59" s="47" t="s">
        <v>197</v>
      </c>
      <c r="O59" s="47" t="s">
        <v>221</v>
      </c>
      <c r="AB59" s="66" t="s">
        <v>135</v>
      </c>
      <c r="AC59" s="89">
        <v>752.09595000000002</v>
      </c>
      <c r="AD59" s="89">
        <v>702.19974999999999</v>
      </c>
      <c r="AE59" s="89">
        <v>812.20011</v>
      </c>
      <c r="AF59" s="89">
        <v>842.75221999999997</v>
      </c>
      <c r="AG59" s="89">
        <v>1069.74863</v>
      </c>
      <c r="AH59" s="89">
        <v>938.07060000000001</v>
      </c>
      <c r="AI59" s="89">
        <v>978.72288000000003</v>
      </c>
      <c r="AJ59" s="89">
        <v>981.07030999999995</v>
      </c>
      <c r="AK59" s="89">
        <v>1051.82259</v>
      </c>
      <c r="AL59" s="89">
        <v>939.15935000000002</v>
      </c>
      <c r="AM59" s="89">
        <v>873.12725</v>
      </c>
      <c r="AN59" s="89">
        <v>1058.6267499999999</v>
      </c>
      <c r="AO59" s="89">
        <v>10999.596390000001</v>
      </c>
    </row>
    <row r="60" spans="2:41">
      <c r="B60" s="62" t="s">
        <v>150</v>
      </c>
      <c r="C60" s="51">
        <v>0</v>
      </c>
      <c r="D60" s="51">
        <v>0</v>
      </c>
      <c r="E60" s="51">
        <v>0</v>
      </c>
      <c r="F60" s="51">
        <v>3.0020000000000002E-2</v>
      </c>
      <c r="G60" s="51">
        <v>0</v>
      </c>
      <c r="H60" s="51">
        <v>2.92645</v>
      </c>
      <c r="I60" s="51">
        <v>6.0366499999999998</v>
      </c>
      <c r="J60" s="51">
        <v>5.9464499999999996</v>
      </c>
      <c r="K60" s="51">
        <v>0</v>
      </c>
      <c r="L60" s="51">
        <v>0</v>
      </c>
      <c r="M60" s="51">
        <v>0</v>
      </c>
      <c r="N60" s="51">
        <v>4.3484800000000003</v>
      </c>
      <c r="O60" s="51">
        <v>19.288049999999998</v>
      </c>
      <c r="AB60" s="66" t="s">
        <v>166</v>
      </c>
      <c r="AC60" s="89">
        <v>0</v>
      </c>
      <c r="AD60" s="89">
        <v>0</v>
      </c>
      <c r="AE60" s="89">
        <v>0</v>
      </c>
      <c r="AF60" s="89">
        <v>0</v>
      </c>
      <c r="AG60" s="89">
        <v>0</v>
      </c>
      <c r="AH60" s="89">
        <v>0</v>
      </c>
      <c r="AI60" s="89">
        <v>0</v>
      </c>
      <c r="AJ60" s="89">
        <v>0</v>
      </c>
      <c r="AK60" s="89">
        <v>0</v>
      </c>
      <c r="AL60" s="89">
        <v>0</v>
      </c>
      <c r="AM60" s="89">
        <v>0</v>
      </c>
      <c r="AN60" s="89">
        <v>0</v>
      </c>
      <c r="AO60" s="89">
        <v>0</v>
      </c>
    </row>
    <row r="61" spans="2:41">
      <c r="B61" s="62" t="s">
        <v>135</v>
      </c>
      <c r="C61" s="51">
        <v>112.05293</v>
      </c>
      <c r="D61" s="51">
        <v>181.85150999999999</v>
      </c>
      <c r="E61" s="51">
        <v>169.99777</v>
      </c>
      <c r="F61" s="51">
        <v>425.4683</v>
      </c>
      <c r="G61" s="51">
        <v>453.09624000000002</v>
      </c>
      <c r="H61" s="51">
        <v>337.82535999999999</v>
      </c>
      <c r="I61" s="51">
        <v>299.58801</v>
      </c>
      <c r="J61" s="51">
        <v>338.61113999999998</v>
      </c>
      <c r="K61" s="51">
        <v>258.97075000000001</v>
      </c>
      <c r="L61" s="51">
        <v>379.79392999999999</v>
      </c>
      <c r="M61" s="51">
        <v>420.41752000000002</v>
      </c>
      <c r="N61" s="51">
        <v>521.24923000000001</v>
      </c>
      <c r="O61" s="51">
        <v>3898.9226899999999</v>
      </c>
      <c r="AB61" s="66" t="s">
        <v>16</v>
      </c>
      <c r="AC61" s="89">
        <v>88.358969999999999</v>
      </c>
      <c r="AD61" s="89">
        <v>23.962440000000001</v>
      </c>
      <c r="AE61" s="89">
        <v>55.895719999999997</v>
      </c>
      <c r="AF61" s="89">
        <v>49.493000000000002</v>
      </c>
      <c r="AG61" s="89">
        <v>8.9499700000000004</v>
      </c>
      <c r="AH61" s="89">
        <v>69.526830000000004</v>
      </c>
      <c r="AI61" s="89">
        <v>7.12188</v>
      </c>
      <c r="AJ61" s="89">
        <v>6.5948799999999999</v>
      </c>
      <c r="AK61" s="89">
        <v>6.6690100000000001</v>
      </c>
      <c r="AL61" s="89">
        <v>14.8042</v>
      </c>
      <c r="AM61" s="89">
        <v>18.144069999999999</v>
      </c>
      <c r="AN61" s="89">
        <v>11.27922</v>
      </c>
      <c r="AO61" s="89">
        <v>360.80018999999999</v>
      </c>
    </row>
    <row r="62" spans="2:41">
      <c r="B62" s="62" t="s">
        <v>141</v>
      </c>
      <c r="C62" s="51">
        <v>6.5105300000000002</v>
      </c>
      <c r="D62" s="51">
        <v>6.2019000000000002</v>
      </c>
      <c r="E62" s="51">
        <v>7.0216399999999997</v>
      </c>
      <c r="F62" s="51">
        <v>6.7025100000000002</v>
      </c>
      <c r="G62" s="51">
        <v>5.2305999999999999</v>
      </c>
      <c r="H62" s="51">
        <v>5.1215999999999999</v>
      </c>
      <c r="I62" s="51">
        <v>5.2014300000000002</v>
      </c>
      <c r="J62" s="51">
        <v>5.0263999999999998</v>
      </c>
      <c r="K62" s="51">
        <v>5.3983999999999996</v>
      </c>
      <c r="L62" s="51">
        <v>5.9885999999999999</v>
      </c>
      <c r="M62" s="51">
        <v>5.1912000000000003</v>
      </c>
      <c r="N62" s="51">
        <v>6.1421099999999997</v>
      </c>
      <c r="O62" s="51">
        <v>69.736919999999998</v>
      </c>
      <c r="AB62" s="66" t="s">
        <v>146</v>
      </c>
      <c r="AC62" s="89">
        <v>10.9529</v>
      </c>
      <c r="AD62" s="89">
        <v>4.3826000000000001</v>
      </c>
      <c r="AE62" s="89">
        <v>9.7706999999999997</v>
      </c>
      <c r="AF62" s="89">
        <v>7.7103999999999999</v>
      </c>
      <c r="AG62" s="89">
        <v>4.6824300000000001</v>
      </c>
      <c r="AH62" s="89">
        <v>4.8868999999999998</v>
      </c>
      <c r="AI62" s="89">
        <v>0.94799999999999995</v>
      </c>
      <c r="AJ62" s="89">
        <v>2.2254</v>
      </c>
      <c r="AK62" s="89">
        <v>3.9116</v>
      </c>
      <c r="AL62" s="89">
        <v>7.9760999999999997</v>
      </c>
      <c r="AM62" s="89">
        <v>6.4500400000000004</v>
      </c>
      <c r="AN62" s="89">
        <v>5.17</v>
      </c>
      <c r="AO62" s="89">
        <v>69.067070000000001</v>
      </c>
    </row>
    <row r="63" spans="2:41">
      <c r="B63" s="62" t="s">
        <v>146</v>
      </c>
      <c r="C63" s="51">
        <v>0.79979999999999996</v>
      </c>
      <c r="D63" s="51">
        <v>0.91920000000000002</v>
      </c>
      <c r="E63" s="51">
        <v>0.13950000000000001</v>
      </c>
      <c r="F63" s="51">
        <v>3.2414999999999998</v>
      </c>
      <c r="G63" s="51">
        <v>2.7450999999999999</v>
      </c>
      <c r="H63" s="51">
        <v>8.2039000000000009</v>
      </c>
      <c r="I63" s="51">
        <v>6.2470999999999997</v>
      </c>
      <c r="J63" s="51">
        <v>3.7683</v>
      </c>
      <c r="K63" s="51">
        <v>1.2649999999999999</v>
      </c>
      <c r="L63" s="51">
        <v>5.6517999999999997</v>
      </c>
      <c r="M63" s="51">
        <v>4.2293000000000003</v>
      </c>
      <c r="N63" s="51">
        <v>5.8582000000000001</v>
      </c>
      <c r="O63" s="51">
        <v>43.0687</v>
      </c>
      <c r="AB63" s="66" t="s">
        <v>150</v>
      </c>
      <c r="AC63" s="89">
        <v>36.712389999999999</v>
      </c>
      <c r="AD63" s="89">
        <v>18.877690000000001</v>
      </c>
      <c r="AE63" s="89">
        <v>26.21116</v>
      </c>
      <c r="AF63" s="89">
        <v>25.54862</v>
      </c>
      <c r="AG63" s="89">
        <v>21.34721</v>
      </c>
      <c r="AH63" s="89">
        <v>24.41056</v>
      </c>
      <c r="AI63" s="89">
        <v>7.4142299999999999</v>
      </c>
      <c r="AJ63" s="89">
        <v>10.921659999999999</v>
      </c>
      <c r="AK63" s="89">
        <v>8.7682099999999998</v>
      </c>
      <c r="AL63" s="89">
        <v>2.4707400000000002</v>
      </c>
      <c r="AM63" s="89">
        <v>0.94120000000000004</v>
      </c>
      <c r="AN63" s="89">
        <v>8.5626099999999994</v>
      </c>
      <c r="AO63" s="89">
        <v>192.18628000000001</v>
      </c>
    </row>
    <row r="64" spans="2:41">
      <c r="B64" s="62" t="s">
        <v>166</v>
      </c>
      <c r="C64" s="51">
        <v>255.69221999999999</v>
      </c>
      <c r="D64" s="51">
        <v>160.80905999999999</v>
      </c>
      <c r="E64" s="51">
        <v>224.21378999999999</v>
      </c>
      <c r="F64" s="51">
        <v>188.90749</v>
      </c>
      <c r="G64" s="51">
        <v>165.91</v>
      </c>
      <c r="H64" s="51">
        <v>361.72381999999999</v>
      </c>
      <c r="I64" s="51">
        <v>317.30576000000002</v>
      </c>
      <c r="J64" s="51">
        <v>319.42782999999997</v>
      </c>
      <c r="K64" s="51">
        <v>349.86178000000001</v>
      </c>
      <c r="L64" s="51">
        <v>124.35651</v>
      </c>
      <c r="M64" s="51">
        <v>121.843</v>
      </c>
      <c r="N64" s="51">
        <v>119.604</v>
      </c>
      <c r="O64" s="51">
        <v>2709.65526</v>
      </c>
      <c r="AB64" s="66" t="s">
        <v>132</v>
      </c>
      <c r="AC64" s="89">
        <v>390.65287000000001</v>
      </c>
      <c r="AD64" s="89">
        <v>384.21078</v>
      </c>
      <c r="AE64" s="89">
        <v>396.77508999999998</v>
      </c>
      <c r="AF64" s="89">
        <v>369.38037000000003</v>
      </c>
      <c r="AG64" s="89">
        <v>267.59804000000003</v>
      </c>
      <c r="AH64" s="89">
        <v>297.52431999999999</v>
      </c>
      <c r="AI64" s="89">
        <v>266.11743000000001</v>
      </c>
      <c r="AJ64" s="89">
        <v>314.92340999999999</v>
      </c>
      <c r="AK64" s="89">
        <v>273.61624</v>
      </c>
      <c r="AL64" s="89">
        <v>368.85973000000001</v>
      </c>
      <c r="AM64" s="89">
        <v>415.17599999999999</v>
      </c>
      <c r="AN64" s="89">
        <v>358.94565999999998</v>
      </c>
      <c r="AO64" s="89">
        <v>4103.7799400000004</v>
      </c>
    </row>
    <row r="65" spans="2:41">
      <c r="B65" s="62" t="s">
        <v>132</v>
      </c>
      <c r="C65" s="51">
        <v>712.12234999999998</v>
      </c>
      <c r="D65" s="51">
        <v>630.77535</v>
      </c>
      <c r="E65" s="51">
        <v>695.15360999999996</v>
      </c>
      <c r="F65" s="51">
        <v>452.11466999999999</v>
      </c>
      <c r="G65" s="51">
        <v>506.0258</v>
      </c>
      <c r="H65" s="51">
        <v>364.74284999999998</v>
      </c>
      <c r="I65" s="51">
        <v>492.93794000000003</v>
      </c>
      <c r="J65" s="51">
        <v>390.57495999999998</v>
      </c>
      <c r="K65" s="51">
        <v>456.65958999999998</v>
      </c>
      <c r="L65" s="51">
        <v>621.91228999999998</v>
      </c>
      <c r="M65" s="51">
        <v>548.30129999999997</v>
      </c>
      <c r="N65" s="51">
        <v>532.35654</v>
      </c>
      <c r="O65" s="51">
        <v>6403.6772499999997</v>
      </c>
      <c r="AB65" s="66" t="s">
        <v>141</v>
      </c>
      <c r="AC65" s="89">
        <v>6.2682200000000003</v>
      </c>
      <c r="AD65" s="89">
        <v>8.30213</v>
      </c>
      <c r="AE65" s="89">
        <v>5.8181399999999996</v>
      </c>
      <c r="AF65" s="89">
        <v>5.2762799999999999</v>
      </c>
      <c r="AG65" s="89">
        <v>5.9633599999999998</v>
      </c>
      <c r="AH65" s="89">
        <v>5.2165600000000003</v>
      </c>
      <c r="AI65" s="89">
        <v>5.3640999999999996</v>
      </c>
      <c r="AJ65" s="89">
        <v>5.1400800000000002</v>
      </c>
      <c r="AK65" s="89">
        <v>5.17685</v>
      </c>
      <c r="AL65" s="89">
        <v>6.0432399999999999</v>
      </c>
      <c r="AM65" s="89">
        <v>6.0349199999999996</v>
      </c>
      <c r="AN65" s="89">
        <v>6.6325099999999999</v>
      </c>
      <c r="AO65" s="89">
        <v>71.23639</v>
      </c>
    </row>
    <row r="66" spans="2:41">
      <c r="B66" s="62" t="s">
        <v>16</v>
      </c>
      <c r="C66" s="51">
        <v>0.57870999999999995</v>
      </c>
      <c r="D66" s="51">
        <v>0.52042999999999995</v>
      </c>
      <c r="E66" s="51">
        <v>0.15309</v>
      </c>
      <c r="F66" s="51">
        <v>2.1059000000000001</v>
      </c>
      <c r="G66" s="51">
        <v>1.2151400000000001</v>
      </c>
      <c r="H66" s="51">
        <v>13.83024</v>
      </c>
      <c r="I66" s="51">
        <v>15.81297</v>
      </c>
      <c r="J66" s="51">
        <v>7.1901200000000003</v>
      </c>
      <c r="K66" s="51">
        <v>1.0133700000000001</v>
      </c>
      <c r="L66" s="51">
        <v>17.68826</v>
      </c>
      <c r="M66" s="51">
        <v>13.69116</v>
      </c>
      <c r="N66" s="51">
        <v>17.864599999999999</v>
      </c>
      <c r="O66" s="51">
        <v>91.663989999999998</v>
      </c>
      <c r="AB66" s="66" t="s">
        <v>172</v>
      </c>
      <c r="AC66" s="89">
        <v>0</v>
      </c>
      <c r="AD66" s="89">
        <v>0</v>
      </c>
      <c r="AE66" s="89">
        <v>0</v>
      </c>
      <c r="AF66" s="89">
        <v>0</v>
      </c>
      <c r="AG66" s="89">
        <v>0</v>
      </c>
      <c r="AH66" s="89">
        <v>0</v>
      </c>
      <c r="AI66" s="89">
        <v>0</v>
      </c>
      <c r="AJ66" s="89">
        <v>0</v>
      </c>
      <c r="AK66" s="89">
        <v>0</v>
      </c>
      <c r="AL66" s="89">
        <v>0</v>
      </c>
      <c r="AM66" s="89">
        <v>0</v>
      </c>
      <c r="AN66" s="89">
        <v>0</v>
      </c>
      <c r="AO66" s="89">
        <v>0</v>
      </c>
    </row>
    <row r="67" spans="2:41">
      <c r="B67" s="77" t="s">
        <v>207</v>
      </c>
      <c r="C67" s="51">
        <v>1087.7565400000001</v>
      </c>
      <c r="D67" s="51">
        <v>981.07745</v>
      </c>
      <c r="E67" s="51">
        <v>1096.6794</v>
      </c>
      <c r="F67" s="51">
        <v>1078.5703900000001</v>
      </c>
      <c r="G67" s="51">
        <v>1134.22288</v>
      </c>
      <c r="H67" s="51">
        <v>1094.3742199999999</v>
      </c>
      <c r="I67" s="51">
        <v>1143.12986</v>
      </c>
      <c r="J67" s="51">
        <v>1070.5452</v>
      </c>
      <c r="K67" s="51">
        <v>1073.1688899999999</v>
      </c>
      <c r="L67" s="51">
        <v>1155.39139</v>
      </c>
      <c r="M67" s="51">
        <v>1113.6734799999999</v>
      </c>
      <c r="N67" s="51">
        <v>1207.4231600000001</v>
      </c>
      <c r="O67" s="51">
        <v>13236.012860000001</v>
      </c>
      <c r="AB67" s="66" t="s">
        <v>173</v>
      </c>
      <c r="AC67" s="89">
        <v>0</v>
      </c>
      <c r="AD67" s="89">
        <v>0</v>
      </c>
      <c r="AE67" s="89">
        <v>0</v>
      </c>
      <c r="AF67" s="89">
        <v>0</v>
      </c>
      <c r="AG67" s="89">
        <v>0</v>
      </c>
      <c r="AH67" s="89">
        <v>0</v>
      </c>
      <c r="AI67" s="89">
        <v>0</v>
      </c>
      <c r="AJ67" s="89">
        <v>0</v>
      </c>
      <c r="AK67" s="89">
        <v>0</v>
      </c>
      <c r="AL67" s="89">
        <v>56.945999999999998</v>
      </c>
      <c r="AM67" s="89">
        <v>35.526000000000003</v>
      </c>
      <c r="AN67" s="89">
        <v>0</v>
      </c>
      <c r="AO67" s="89">
        <v>92.471999999999994</v>
      </c>
    </row>
    <row r="68" spans="2:41" ht="25.5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AB68" s="90" t="s">
        <v>207</v>
      </c>
      <c r="AC68" s="89">
        <v>1285.0413000000001</v>
      </c>
      <c r="AD68" s="89">
        <v>1141.9353900000001</v>
      </c>
      <c r="AE68" s="89">
        <v>1306.67092</v>
      </c>
      <c r="AF68" s="89">
        <v>1300.1608900000001</v>
      </c>
      <c r="AG68" s="89">
        <v>1378.28964</v>
      </c>
      <c r="AH68" s="89">
        <v>1339.6357700000001</v>
      </c>
      <c r="AI68" s="89">
        <v>1265.6885199999999</v>
      </c>
      <c r="AJ68" s="89">
        <v>1320.87574</v>
      </c>
      <c r="AK68" s="89">
        <v>1349.9645</v>
      </c>
      <c r="AL68" s="89">
        <v>1396.25936</v>
      </c>
      <c r="AM68" s="89">
        <v>1355.39948</v>
      </c>
      <c r="AN68" s="89">
        <v>1449.21675</v>
      </c>
      <c r="AO68" s="89">
        <v>15889.13826</v>
      </c>
    </row>
    <row r="69" spans="2:41">
      <c r="B69" s="203" t="s">
        <v>222</v>
      </c>
      <c r="C69" s="204"/>
      <c r="D69" s="204"/>
      <c r="E69" s="204"/>
      <c r="F69" s="204"/>
      <c r="G69" s="204"/>
      <c r="H69" s="204"/>
      <c r="I69" s="204"/>
      <c r="J69" s="204"/>
      <c r="K69" s="204"/>
      <c r="L69" s="204"/>
      <c r="M69" s="204"/>
      <c r="N69" s="204"/>
      <c r="O69" s="205"/>
    </row>
    <row r="70" spans="2:41">
      <c r="B70" s="47" t="s">
        <v>185</v>
      </c>
      <c r="C70" s="47" t="s">
        <v>186</v>
      </c>
      <c r="D70" s="47" t="s">
        <v>187</v>
      </c>
      <c r="E70" s="47" t="s">
        <v>188</v>
      </c>
      <c r="F70" s="47" t="s">
        <v>189</v>
      </c>
      <c r="G70" s="47" t="s">
        <v>190</v>
      </c>
      <c r="H70" s="47" t="s">
        <v>191</v>
      </c>
      <c r="I70" s="47" t="s">
        <v>192</v>
      </c>
      <c r="J70" s="47" t="s">
        <v>193</v>
      </c>
      <c r="K70" s="47" t="s">
        <v>194</v>
      </c>
      <c r="L70" s="47" t="s">
        <v>195</v>
      </c>
      <c r="M70" s="47" t="s">
        <v>196</v>
      </c>
      <c r="N70" s="47" t="s">
        <v>197</v>
      </c>
      <c r="O70" s="47" t="s">
        <v>223</v>
      </c>
    </row>
    <row r="71" spans="2:41">
      <c r="B71" s="62" t="s">
        <v>150</v>
      </c>
      <c r="C71" s="51">
        <v>0</v>
      </c>
      <c r="D71" s="51">
        <v>0</v>
      </c>
      <c r="E71" s="51">
        <v>0</v>
      </c>
      <c r="F71" s="51">
        <v>0</v>
      </c>
      <c r="G71" s="51">
        <v>5.6279999999999997E-2</v>
      </c>
      <c r="H71" s="51">
        <v>0</v>
      </c>
      <c r="I71" s="51">
        <v>0</v>
      </c>
      <c r="J71" s="51">
        <v>0</v>
      </c>
      <c r="K71" s="51">
        <v>0</v>
      </c>
      <c r="L71" s="51">
        <v>0</v>
      </c>
      <c r="M71" s="51">
        <v>0</v>
      </c>
      <c r="N71" s="51">
        <v>2.903E-2</v>
      </c>
      <c r="O71" s="51">
        <v>8.5309999999999997E-2</v>
      </c>
    </row>
    <row r="72" spans="2:41">
      <c r="B72" s="62" t="s">
        <v>135</v>
      </c>
      <c r="C72" s="51">
        <v>180.31166999999999</v>
      </c>
      <c r="D72" s="51">
        <v>123.59165</v>
      </c>
      <c r="E72" s="51">
        <v>233.32447999999999</v>
      </c>
      <c r="F72" s="51">
        <v>259.78555</v>
      </c>
      <c r="G72" s="51">
        <v>258.19569000000001</v>
      </c>
      <c r="H72" s="51">
        <v>69.813950000000006</v>
      </c>
      <c r="I72" s="51">
        <v>99.687470000000005</v>
      </c>
      <c r="J72" s="51">
        <v>169.87470999999999</v>
      </c>
      <c r="K72" s="51">
        <v>117.72620000000001</v>
      </c>
      <c r="L72" s="51">
        <v>71.21078</v>
      </c>
      <c r="M72" s="51">
        <v>41.546689999999998</v>
      </c>
      <c r="N72" s="51">
        <v>73.10951</v>
      </c>
      <c r="O72" s="51">
        <v>1698.1783499999999</v>
      </c>
    </row>
    <row r="73" spans="2:41">
      <c r="B73" s="62" t="s">
        <v>141</v>
      </c>
      <c r="C73" s="51">
        <v>6.3874000000000004</v>
      </c>
      <c r="D73" s="51">
        <v>5.4103300000000001</v>
      </c>
      <c r="E73" s="51">
        <v>5.0015999999999998</v>
      </c>
      <c r="F73" s="51">
        <v>3.8208000000000002</v>
      </c>
      <c r="G73" s="51">
        <v>4.2489299999999997</v>
      </c>
      <c r="H73" s="51">
        <v>4.3922999999999996</v>
      </c>
      <c r="I73" s="51">
        <v>4.7929300000000001</v>
      </c>
      <c r="J73" s="51">
        <v>4.8484999999999996</v>
      </c>
      <c r="K73" s="51">
        <v>4.8312999999999997</v>
      </c>
      <c r="L73" s="51">
        <v>5.0084999999999997</v>
      </c>
      <c r="M73" s="51">
        <v>5.2087000000000003</v>
      </c>
      <c r="N73" s="51">
        <v>6.0753000000000004</v>
      </c>
      <c r="O73" s="51">
        <v>60.026589999999999</v>
      </c>
    </row>
    <row r="74" spans="2:41">
      <c r="B74" s="62" t="s">
        <v>146</v>
      </c>
      <c r="C74" s="51">
        <v>0.29339999999999999</v>
      </c>
      <c r="D74" s="51">
        <v>0.80649999999999999</v>
      </c>
      <c r="E74" s="51">
        <v>0.95309999999999995</v>
      </c>
      <c r="F74" s="51">
        <v>0.28510000000000002</v>
      </c>
      <c r="G74" s="51">
        <v>0.53239999999999998</v>
      </c>
      <c r="H74" s="51">
        <v>0.43159999999999998</v>
      </c>
      <c r="I74" s="51">
        <v>1.7507999999999999</v>
      </c>
      <c r="J74" s="51">
        <v>0.41560000000000002</v>
      </c>
      <c r="K74" s="51">
        <v>0.8387</v>
      </c>
      <c r="L74" s="51">
        <v>2.3999999999999998E-3</v>
      </c>
      <c r="M74" s="51">
        <v>0.55589999999999995</v>
      </c>
      <c r="N74" s="51">
        <v>0.8085</v>
      </c>
      <c r="O74" s="51">
        <v>7.6740000000000004</v>
      </c>
    </row>
    <row r="75" spans="2:41">
      <c r="B75" s="62" t="s">
        <v>166</v>
      </c>
      <c r="C75" s="51">
        <v>147.86781999999999</v>
      </c>
      <c r="D75" s="51">
        <v>151.2381</v>
      </c>
      <c r="E75" s="51">
        <v>166.74377000000001</v>
      </c>
      <c r="F75" s="51">
        <v>157.29087000000001</v>
      </c>
      <c r="G75" s="51">
        <v>175.55086</v>
      </c>
      <c r="H75" s="51">
        <v>196.72830999999999</v>
      </c>
      <c r="I75" s="51">
        <v>246.93393</v>
      </c>
      <c r="J75" s="51">
        <v>305.47215999999997</v>
      </c>
      <c r="K75" s="51">
        <v>359.55351000000002</v>
      </c>
      <c r="L75" s="51">
        <v>358.11534</v>
      </c>
      <c r="M75" s="51">
        <v>297.81524000000002</v>
      </c>
      <c r="N75" s="51">
        <v>288.72816999999998</v>
      </c>
      <c r="O75" s="51">
        <v>2852.0380799999998</v>
      </c>
    </row>
    <row r="76" spans="2:41">
      <c r="B76" s="62" t="s">
        <v>132</v>
      </c>
      <c r="C76" s="51">
        <v>726.78228000000001</v>
      </c>
      <c r="D76" s="51">
        <v>671.90133000000003</v>
      </c>
      <c r="E76" s="51">
        <v>688.95933000000002</v>
      </c>
      <c r="F76" s="51">
        <v>582.86237000000006</v>
      </c>
      <c r="G76" s="51">
        <v>638.44785999999999</v>
      </c>
      <c r="H76" s="51">
        <v>738.23175000000003</v>
      </c>
      <c r="I76" s="51">
        <v>692.23315000000002</v>
      </c>
      <c r="J76" s="51">
        <v>602.74220000000003</v>
      </c>
      <c r="K76" s="51">
        <v>548.57201999999995</v>
      </c>
      <c r="L76" s="51">
        <v>661.20812000000001</v>
      </c>
      <c r="M76" s="51">
        <v>728.30115999999998</v>
      </c>
      <c r="N76" s="51">
        <v>751.57182</v>
      </c>
      <c r="O76" s="51">
        <v>8031.8133900000003</v>
      </c>
    </row>
    <row r="77" spans="2:41">
      <c r="B77" s="62" t="s">
        <v>16</v>
      </c>
      <c r="C77" s="51">
        <v>0.18310000000000001</v>
      </c>
      <c r="D77" s="51">
        <v>0.84386000000000005</v>
      </c>
      <c r="E77" s="51">
        <v>0.78163000000000005</v>
      </c>
      <c r="F77" s="51">
        <v>0.64102999999999999</v>
      </c>
      <c r="G77" s="51">
        <v>0.84841</v>
      </c>
      <c r="H77" s="51">
        <v>0.21965000000000001</v>
      </c>
      <c r="I77" s="51">
        <v>1.2904800000000001</v>
      </c>
      <c r="J77" s="51">
        <v>0.36165000000000003</v>
      </c>
      <c r="K77" s="51">
        <v>1.0566500000000001</v>
      </c>
      <c r="L77" s="51">
        <v>0.27178999999999998</v>
      </c>
      <c r="M77" s="51">
        <v>0.46767999999999998</v>
      </c>
      <c r="N77" s="51">
        <v>0.53378999999999999</v>
      </c>
      <c r="O77" s="51">
        <v>7.4997199999999999</v>
      </c>
    </row>
    <row r="78" spans="2:41">
      <c r="B78" s="77" t="s">
        <v>207</v>
      </c>
      <c r="C78" s="51">
        <v>1061.8256699999999</v>
      </c>
      <c r="D78" s="51">
        <v>953.79177000000004</v>
      </c>
      <c r="E78" s="51">
        <v>1095.7639099999999</v>
      </c>
      <c r="F78" s="51">
        <v>1004.6857199999999</v>
      </c>
      <c r="G78" s="51">
        <v>1077.8804299999999</v>
      </c>
      <c r="H78" s="51">
        <v>1009.81756</v>
      </c>
      <c r="I78" s="51">
        <v>1046.68876</v>
      </c>
      <c r="J78" s="51">
        <v>1083.7148199999999</v>
      </c>
      <c r="K78" s="51">
        <v>1032.5783799999999</v>
      </c>
      <c r="L78" s="51">
        <v>1095.81693</v>
      </c>
      <c r="M78" s="51">
        <v>1073.89537</v>
      </c>
      <c r="N78" s="51">
        <v>1120.8561199999999</v>
      </c>
      <c r="O78" s="51">
        <v>12657.31544</v>
      </c>
    </row>
    <row r="79" spans="2:41"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</row>
    <row r="80" spans="2:41">
      <c r="B80" s="203" t="s">
        <v>224</v>
      </c>
      <c r="C80" s="204"/>
      <c r="D80" s="204"/>
      <c r="E80" s="204"/>
      <c r="F80" s="204"/>
      <c r="G80" s="204"/>
      <c r="H80" s="204"/>
      <c r="I80" s="204"/>
      <c r="J80" s="204"/>
      <c r="K80" s="204"/>
      <c r="L80" s="204"/>
      <c r="M80" s="204"/>
      <c r="N80" s="204"/>
      <c r="O80" s="205"/>
    </row>
    <row r="81" spans="2:15">
      <c r="B81" s="47" t="s">
        <v>185</v>
      </c>
      <c r="C81" s="47" t="s">
        <v>186</v>
      </c>
      <c r="D81" s="47" t="s">
        <v>187</v>
      </c>
      <c r="E81" s="47" t="s">
        <v>188</v>
      </c>
      <c r="F81" s="47" t="s">
        <v>189</v>
      </c>
      <c r="G81" s="47" t="s">
        <v>190</v>
      </c>
      <c r="H81" s="47" t="s">
        <v>191</v>
      </c>
      <c r="I81" s="47" t="s">
        <v>192</v>
      </c>
      <c r="J81" s="47" t="s">
        <v>193</v>
      </c>
      <c r="K81" s="47" t="s">
        <v>194</v>
      </c>
      <c r="L81" s="47" t="s">
        <v>195</v>
      </c>
      <c r="M81" s="47" t="s">
        <v>196</v>
      </c>
      <c r="N81" s="47" t="s">
        <v>197</v>
      </c>
      <c r="O81" s="47">
        <v>2004</v>
      </c>
    </row>
    <row r="82" spans="2:15">
      <c r="B82" s="62" t="s">
        <v>150</v>
      </c>
      <c r="C82" s="51">
        <v>0</v>
      </c>
      <c r="D82" s="51">
        <v>0</v>
      </c>
      <c r="E82" s="51">
        <v>0</v>
      </c>
      <c r="F82" s="51">
        <v>6.0386000000000006</v>
      </c>
      <c r="G82" s="51">
        <v>2.5804200000000002</v>
      </c>
      <c r="H82" s="51">
        <v>0.11101</v>
      </c>
      <c r="I82" s="51">
        <v>0</v>
      </c>
      <c r="J82" s="51">
        <v>0</v>
      </c>
      <c r="K82" s="51">
        <v>0</v>
      </c>
      <c r="L82" s="51">
        <v>0</v>
      </c>
      <c r="M82" s="51">
        <v>2.6531600000000002</v>
      </c>
      <c r="N82" s="51">
        <v>12.924189999999999</v>
      </c>
      <c r="O82" s="51">
        <f t="shared" ref="O82:O88" si="24">+SUM(C82:N82)</f>
        <v>24.307380000000002</v>
      </c>
    </row>
    <row r="83" spans="2:15">
      <c r="B83" s="62" t="s">
        <v>135</v>
      </c>
      <c r="C83" s="51">
        <v>242.20330999999999</v>
      </c>
      <c r="D83" s="51">
        <v>287.52698999999996</v>
      </c>
      <c r="E83" s="51">
        <v>255.83163000000002</v>
      </c>
      <c r="F83" s="51">
        <v>480.03545000000003</v>
      </c>
      <c r="G83" s="51">
        <v>611.86833999999999</v>
      </c>
      <c r="H83" s="51">
        <v>391.89425</v>
      </c>
      <c r="I83" s="51">
        <v>169.00115</v>
      </c>
      <c r="J83" s="51">
        <v>304.03796999999992</v>
      </c>
      <c r="K83" s="51">
        <v>147.13006000000001</v>
      </c>
      <c r="L83" s="51">
        <v>225.96808000000001</v>
      </c>
      <c r="M83" s="51">
        <v>235.81031000000002</v>
      </c>
      <c r="N83" s="51">
        <v>153.77320000000003</v>
      </c>
      <c r="O83" s="51">
        <f t="shared" si="24"/>
        <v>3505.0807399999999</v>
      </c>
    </row>
    <row r="84" spans="2:15">
      <c r="B84" s="62" t="s">
        <v>141</v>
      </c>
      <c r="C84" s="51">
        <v>6.8825300000000009</v>
      </c>
      <c r="D84" s="51">
        <v>6.8504000000000005</v>
      </c>
      <c r="E84" s="51">
        <v>4.4288600000000002</v>
      </c>
      <c r="F84" s="51">
        <v>5.3134999999999994</v>
      </c>
      <c r="G84" s="51">
        <v>5.5197000000000003</v>
      </c>
      <c r="H84" s="51">
        <v>5.1940399999999993</v>
      </c>
      <c r="I84" s="51">
        <v>4.7873299999999999</v>
      </c>
      <c r="J84" s="51">
        <v>5.1322999999999999</v>
      </c>
      <c r="K84" s="51">
        <v>5.2112300000000005</v>
      </c>
      <c r="L84" s="51">
        <v>5.7112999999999996</v>
      </c>
      <c r="M84" s="51">
        <v>5.4049000000000005</v>
      </c>
      <c r="N84" s="51">
        <v>5.5392700000000001</v>
      </c>
      <c r="O84" s="51">
        <f t="shared" si="24"/>
        <v>65.975359999999995</v>
      </c>
    </row>
    <row r="85" spans="2:15">
      <c r="B85" s="62" t="s">
        <v>146</v>
      </c>
      <c r="C85" s="51">
        <v>2.4746999999999999</v>
      </c>
      <c r="D85" s="51">
        <v>0.41799999999999998</v>
      </c>
      <c r="E85" s="51">
        <v>2.0042999999999997</v>
      </c>
      <c r="F85" s="51">
        <v>4.4851000000000001</v>
      </c>
      <c r="G85" s="51">
        <v>5.81006</v>
      </c>
      <c r="H85" s="51">
        <v>2.0095000000000001</v>
      </c>
      <c r="I85" s="51">
        <v>1.3722000000000001</v>
      </c>
      <c r="J85" s="51">
        <v>3.4005000000000001</v>
      </c>
      <c r="K85" s="51">
        <v>2.1568999999999998</v>
      </c>
      <c r="L85" s="51">
        <v>1.3743000000000001</v>
      </c>
      <c r="M85" s="51">
        <v>1.5884</v>
      </c>
      <c r="N85" s="51">
        <v>1.0154000000000001</v>
      </c>
      <c r="O85" s="51">
        <f t="shared" si="24"/>
        <v>28.109360000000002</v>
      </c>
    </row>
    <row r="86" spans="2:15">
      <c r="B86" s="62" t="s">
        <v>166</v>
      </c>
      <c r="C86" s="51">
        <v>0</v>
      </c>
      <c r="D86" s="51">
        <v>0</v>
      </c>
      <c r="E86" s="51">
        <v>0</v>
      </c>
      <c r="F86" s="51">
        <v>0</v>
      </c>
      <c r="G86" s="51">
        <v>0</v>
      </c>
      <c r="H86" s="51">
        <v>31.035290000000003</v>
      </c>
      <c r="I86" s="51">
        <v>245.35748000000001</v>
      </c>
      <c r="J86" s="51">
        <v>218.69035000000002</v>
      </c>
      <c r="K86" s="51">
        <v>82.040999999999997</v>
      </c>
      <c r="L86" s="51">
        <v>168.35872000000001</v>
      </c>
      <c r="M86" s="51">
        <v>169.81319000000002</v>
      </c>
      <c r="N86" s="51">
        <v>179.17113000000001</v>
      </c>
      <c r="O86" s="51">
        <f t="shared" si="24"/>
        <v>1094.4671600000001</v>
      </c>
    </row>
    <row r="87" spans="2:15">
      <c r="B87" s="62" t="s">
        <v>132</v>
      </c>
      <c r="C87" s="51">
        <v>693.70992000000001</v>
      </c>
      <c r="D87" s="51">
        <v>646.50014000000021</v>
      </c>
      <c r="E87" s="51">
        <v>740.7049199999999</v>
      </c>
      <c r="F87" s="51">
        <v>488.13879000000003</v>
      </c>
      <c r="G87" s="51">
        <v>391.46292999999997</v>
      </c>
      <c r="H87" s="51">
        <v>596.83107000000018</v>
      </c>
      <c r="I87" s="51">
        <v>645.66678000000002</v>
      </c>
      <c r="J87" s="51">
        <v>546.37966000000006</v>
      </c>
      <c r="K87" s="51">
        <v>787.53689000000008</v>
      </c>
      <c r="L87" s="51">
        <v>667.75546000000008</v>
      </c>
      <c r="M87" s="51">
        <v>630.76336000000003</v>
      </c>
      <c r="N87" s="51">
        <v>752.54968999999994</v>
      </c>
      <c r="O87" s="51">
        <f t="shared" si="24"/>
        <v>7587.9996100000008</v>
      </c>
    </row>
    <row r="88" spans="2:15">
      <c r="B88" s="62" t="s">
        <v>16</v>
      </c>
      <c r="C88" s="51">
        <v>4.4133399999999998</v>
      </c>
      <c r="D88" s="51">
        <v>0.19416</v>
      </c>
      <c r="E88" s="51">
        <v>0.1714</v>
      </c>
      <c r="F88" s="51">
        <v>3.9536699999999998</v>
      </c>
      <c r="G88" s="51">
        <v>5.1224999999999996</v>
      </c>
      <c r="H88" s="51">
        <v>1.1438999999999999</v>
      </c>
      <c r="I88" s="51">
        <v>0.69296999999999997</v>
      </c>
      <c r="J88" s="51">
        <v>0.72475000000000012</v>
      </c>
      <c r="K88" s="51">
        <v>3.3731999999999998</v>
      </c>
      <c r="L88" s="51">
        <v>0.89701999999999993</v>
      </c>
      <c r="M88" s="51">
        <v>0.47399000000000002</v>
      </c>
      <c r="N88" s="51">
        <v>2.9292700000000003</v>
      </c>
      <c r="O88" s="51">
        <f t="shared" si="24"/>
        <v>24.090170000000001</v>
      </c>
    </row>
    <row r="89" spans="2:15">
      <c r="B89" s="77" t="s">
        <v>207</v>
      </c>
      <c r="C89" s="51">
        <f>+SUM(C82:C88)</f>
        <v>949.68379999999991</v>
      </c>
      <c r="D89" s="51">
        <f t="shared" ref="D89:O89" si="25">+SUM(D82:D88)</f>
        <v>941.48969000000011</v>
      </c>
      <c r="E89" s="51">
        <f t="shared" si="25"/>
        <v>1003.1411099999998</v>
      </c>
      <c r="F89" s="51">
        <f t="shared" si="25"/>
        <v>987.96510999999998</v>
      </c>
      <c r="G89" s="51">
        <f t="shared" si="25"/>
        <v>1022.3639499999999</v>
      </c>
      <c r="H89" s="51">
        <f t="shared" si="25"/>
        <v>1028.2190600000004</v>
      </c>
      <c r="I89" s="51">
        <f t="shared" si="25"/>
        <v>1066.8779100000002</v>
      </c>
      <c r="J89" s="51">
        <f t="shared" si="25"/>
        <v>1078.36553</v>
      </c>
      <c r="K89" s="51">
        <f t="shared" si="25"/>
        <v>1027.44928</v>
      </c>
      <c r="L89" s="51">
        <f t="shared" si="25"/>
        <v>1070.0648800000001</v>
      </c>
      <c r="M89" s="51">
        <f t="shared" si="25"/>
        <v>1046.50731</v>
      </c>
      <c r="N89" s="51">
        <f t="shared" si="25"/>
        <v>1107.9021500000001</v>
      </c>
      <c r="O89" s="51">
        <f t="shared" si="25"/>
        <v>12330.029780000001</v>
      </c>
    </row>
    <row r="90" spans="2:15"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</row>
    <row r="91" spans="2:15">
      <c r="B91" s="203" t="s">
        <v>225</v>
      </c>
      <c r="C91" s="204"/>
      <c r="D91" s="204"/>
      <c r="E91" s="204"/>
      <c r="F91" s="204"/>
      <c r="G91" s="204"/>
      <c r="H91" s="204"/>
      <c r="I91" s="204"/>
      <c r="J91" s="204"/>
      <c r="K91" s="204"/>
      <c r="L91" s="204"/>
      <c r="M91" s="204"/>
      <c r="N91" s="204"/>
      <c r="O91" s="205"/>
    </row>
    <row r="92" spans="2:15">
      <c r="B92" s="47" t="s">
        <v>185</v>
      </c>
      <c r="C92" s="47" t="s">
        <v>186</v>
      </c>
      <c r="D92" s="47" t="s">
        <v>187</v>
      </c>
      <c r="E92" s="47" t="s">
        <v>188</v>
      </c>
      <c r="F92" s="47" t="s">
        <v>189</v>
      </c>
      <c r="G92" s="47" t="s">
        <v>190</v>
      </c>
      <c r="H92" s="47" t="s">
        <v>191</v>
      </c>
      <c r="I92" s="47" t="s">
        <v>192</v>
      </c>
      <c r="J92" s="47" t="s">
        <v>193</v>
      </c>
      <c r="K92" s="47" t="s">
        <v>194</v>
      </c>
      <c r="L92" s="47" t="s">
        <v>195</v>
      </c>
      <c r="M92" s="47" t="s">
        <v>196</v>
      </c>
      <c r="N92" s="47" t="s">
        <v>197</v>
      </c>
      <c r="O92" s="47">
        <v>2003</v>
      </c>
    </row>
    <row r="93" spans="2:15">
      <c r="B93" s="62" t="s">
        <v>150</v>
      </c>
      <c r="C93" s="51">
        <v>0</v>
      </c>
      <c r="D93" s="51">
        <v>0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1">
        <v>0</v>
      </c>
      <c r="O93" s="51">
        <f t="shared" ref="O93:O99" si="26">+SUM(C93:N93)</f>
        <v>0</v>
      </c>
    </row>
    <row r="94" spans="2:15">
      <c r="B94" s="62" t="s">
        <v>135</v>
      </c>
      <c r="C94" s="51">
        <v>227.07720999999998</v>
      </c>
      <c r="D94" s="51">
        <v>242.61572000000001</v>
      </c>
      <c r="E94" s="51">
        <v>239.77358999999998</v>
      </c>
      <c r="F94" s="51">
        <v>235.97756000000001</v>
      </c>
      <c r="G94" s="51">
        <v>390.66105000000005</v>
      </c>
      <c r="H94" s="51">
        <v>273.88717999999994</v>
      </c>
      <c r="I94" s="51">
        <v>318.16073</v>
      </c>
      <c r="J94" s="51">
        <v>218.17149999999998</v>
      </c>
      <c r="K94" s="51">
        <v>255.71670000000003</v>
      </c>
      <c r="L94" s="51">
        <v>235.76796999999996</v>
      </c>
      <c r="M94" s="51">
        <v>252.38855999999998</v>
      </c>
      <c r="N94" s="51">
        <v>164.42989999999998</v>
      </c>
      <c r="O94" s="51">
        <f t="shared" si="26"/>
        <v>3054.6276699999999</v>
      </c>
    </row>
    <row r="95" spans="2:15">
      <c r="B95" s="62" t="s">
        <v>141</v>
      </c>
      <c r="C95" s="51">
        <v>6.2230999999999996</v>
      </c>
      <c r="D95" s="51">
        <v>5.3824999999999994</v>
      </c>
      <c r="E95" s="51">
        <v>5.9365600000000001</v>
      </c>
      <c r="F95" s="51">
        <v>5.4662299999999995</v>
      </c>
      <c r="G95" s="51">
        <v>5.3978000000000002</v>
      </c>
      <c r="H95" s="51">
        <v>5.0156900000000002</v>
      </c>
      <c r="I95" s="51">
        <v>5.2073400000000003</v>
      </c>
      <c r="J95" s="51">
        <v>5.2016</v>
      </c>
      <c r="K95" s="51">
        <v>4.9431500000000002</v>
      </c>
      <c r="L95" s="51">
        <v>5.4055999999999997</v>
      </c>
      <c r="M95" s="51">
        <v>5.3723000000000001</v>
      </c>
      <c r="N95" s="51">
        <v>5.9933099999999992</v>
      </c>
      <c r="O95" s="51">
        <f t="shared" si="26"/>
        <v>65.545180000000002</v>
      </c>
    </row>
    <row r="96" spans="2:15">
      <c r="B96" s="62" t="s">
        <v>146</v>
      </c>
      <c r="C96" s="51">
        <v>2.9154</v>
      </c>
      <c r="D96" s="51">
        <v>1.5392999999999999</v>
      </c>
      <c r="E96" s="51">
        <v>0.72399999999999998</v>
      </c>
      <c r="F96" s="51">
        <v>0.32940000000000003</v>
      </c>
      <c r="G96" s="51">
        <v>0.58779999999999999</v>
      </c>
      <c r="H96" s="51">
        <v>0.27229999999999999</v>
      </c>
      <c r="I96" s="51">
        <v>1.3153000000000001</v>
      </c>
      <c r="J96" s="51">
        <v>0.77210000000000001</v>
      </c>
      <c r="K96" s="51">
        <v>0.21749999999999997</v>
      </c>
      <c r="L96" s="51">
        <v>1.2568000000000001</v>
      </c>
      <c r="M96" s="51">
        <v>1.6234</v>
      </c>
      <c r="N96" s="51">
        <v>0.77910000000000001</v>
      </c>
      <c r="O96" s="51">
        <f t="shared" si="26"/>
        <v>12.3324</v>
      </c>
    </row>
    <row r="97" spans="2:15">
      <c r="B97" s="62" t="s">
        <v>166</v>
      </c>
      <c r="C97" s="51">
        <v>0</v>
      </c>
      <c r="D97" s="51">
        <v>0</v>
      </c>
      <c r="E97" s="51">
        <v>0</v>
      </c>
      <c r="F97" s="51">
        <v>0</v>
      </c>
      <c r="G97" s="51">
        <v>0</v>
      </c>
      <c r="H97" s="51">
        <v>0</v>
      </c>
      <c r="I97" s="51">
        <v>0</v>
      </c>
      <c r="J97" s="51">
        <v>0</v>
      </c>
      <c r="K97" s="51">
        <v>0</v>
      </c>
      <c r="L97" s="51">
        <v>0</v>
      </c>
      <c r="M97" s="51">
        <v>0</v>
      </c>
      <c r="N97" s="51">
        <v>0</v>
      </c>
      <c r="O97" s="51">
        <f t="shared" si="26"/>
        <v>0</v>
      </c>
    </row>
    <row r="98" spans="2:15">
      <c r="B98" s="62" t="s">
        <v>132</v>
      </c>
      <c r="C98" s="51">
        <v>676.68691999999987</v>
      </c>
      <c r="D98" s="51">
        <v>619.27614999999992</v>
      </c>
      <c r="E98" s="51">
        <v>709.61765000000003</v>
      </c>
      <c r="F98" s="51">
        <v>691.98730999999998</v>
      </c>
      <c r="G98" s="51">
        <v>558.25956999999994</v>
      </c>
      <c r="H98" s="51">
        <v>662.37892999999997</v>
      </c>
      <c r="I98" s="51">
        <v>657.13271000000009</v>
      </c>
      <c r="J98" s="51">
        <v>740.86293999999998</v>
      </c>
      <c r="K98" s="51">
        <v>706.25582000000009</v>
      </c>
      <c r="L98" s="51">
        <v>743.27079999999978</v>
      </c>
      <c r="M98" s="51">
        <v>708.42154000000016</v>
      </c>
      <c r="N98" s="51">
        <v>806.58227999999997</v>
      </c>
      <c r="O98" s="51">
        <f t="shared" si="26"/>
        <v>8280.7326199999989</v>
      </c>
    </row>
    <row r="99" spans="2:15">
      <c r="B99" s="62" t="s">
        <v>16</v>
      </c>
      <c r="C99" s="51">
        <v>2.5186500000000001</v>
      </c>
      <c r="D99" s="51">
        <v>0.80154000000000003</v>
      </c>
      <c r="E99" s="51">
        <v>0.68184</v>
      </c>
      <c r="F99" s="51">
        <v>0.28698999999999997</v>
      </c>
      <c r="G99" s="51">
        <v>3.1060000000000003</v>
      </c>
      <c r="H99" s="51">
        <v>5.0090000000000003E-2</v>
      </c>
      <c r="I99" s="51">
        <v>0.56847999999999999</v>
      </c>
      <c r="J99" s="51">
        <v>0.24032000000000001</v>
      </c>
      <c r="K99" s="51">
        <v>0.23150000000000001</v>
      </c>
      <c r="L99" s="51">
        <v>0.83795999999999993</v>
      </c>
      <c r="M99" s="51">
        <v>1.14296</v>
      </c>
      <c r="N99" s="51">
        <v>0.46879999999999999</v>
      </c>
      <c r="O99" s="51">
        <f t="shared" si="26"/>
        <v>10.935130000000003</v>
      </c>
    </row>
    <row r="100" spans="2:15">
      <c r="B100" s="77" t="s">
        <v>207</v>
      </c>
      <c r="C100" s="51">
        <f t="shared" ref="C100:O100" si="27">+SUM(C93:C99)</f>
        <v>915.4212799999998</v>
      </c>
      <c r="D100" s="51">
        <f t="shared" si="27"/>
        <v>869.61520999999993</v>
      </c>
      <c r="E100" s="51">
        <f t="shared" si="27"/>
        <v>956.73363999999992</v>
      </c>
      <c r="F100" s="51">
        <f t="shared" si="27"/>
        <v>934.04748999999993</v>
      </c>
      <c r="G100" s="51">
        <f t="shared" si="27"/>
        <v>958.01222000000007</v>
      </c>
      <c r="H100" s="51">
        <f t="shared" si="27"/>
        <v>941.60418999999979</v>
      </c>
      <c r="I100" s="51">
        <f t="shared" si="27"/>
        <v>982.38456000000008</v>
      </c>
      <c r="J100" s="51">
        <f t="shared" si="27"/>
        <v>965.24845999999991</v>
      </c>
      <c r="K100" s="51">
        <f t="shared" si="27"/>
        <v>967.36467000000005</v>
      </c>
      <c r="L100" s="51">
        <f t="shared" si="27"/>
        <v>986.53912999999966</v>
      </c>
      <c r="M100" s="51">
        <f t="shared" si="27"/>
        <v>968.94876000000011</v>
      </c>
      <c r="N100" s="51">
        <f t="shared" si="27"/>
        <v>978.25338999999997</v>
      </c>
      <c r="O100" s="51">
        <f t="shared" si="27"/>
        <v>11424.172999999999</v>
      </c>
    </row>
  </sheetData>
  <mergeCells count="10">
    <mergeCell ref="R34:X34"/>
    <mergeCell ref="B36:O36"/>
    <mergeCell ref="B47:O47"/>
    <mergeCell ref="B58:O58"/>
    <mergeCell ref="B69:O69"/>
    <mergeCell ref="B80:O80"/>
    <mergeCell ref="B91:O91"/>
    <mergeCell ref="B2:O2"/>
    <mergeCell ref="B14:O14"/>
    <mergeCell ref="B25:O2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J1" sqref="J1:J1048576"/>
    </sheetView>
  </sheetViews>
  <sheetFormatPr defaultRowHeight="15"/>
  <cols>
    <col min="1" max="1" width="13.5703125" style="93" bestFit="1" customWidth="1"/>
    <col min="2" max="2" width="9" bestFit="1" customWidth="1"/>
    <col min="3" max="3" width="26.7109375" bestFit="1" customWidth="1"/>
    <col min="4" max="4" width="14.28515625" bestFit="1" customWidth="1"/>
    <col min="5" max="5" width="11" bestFit="1" customWidth="1"/>
    <col min="6" max="6" width="13.28515625" bestFit="1" customWidth="1"/>
  </cols>
  <sheetData>
    <row r="1" spans="1:6">
      <c r="A1" s="103" t="s">
        <v>291</v>
      </c>
      <c r="B1" s="97" t="s">
        <v>243</v>
      </c>
      <c r="C1" s="97" t="s">
        <v>245</v>
      </c>
      <c r="D1" s="97" t="s">
        <v>244</v>
      </c>
      <c r="E1" s="97" t="s">
        <v>246</v>
      </c>
      <c r="F1" s="98" t="s">
        <v>247</v>
      </c>
    </row>
    <row r="2" spans="1:6">
      <c r="A2" s="99">
        <v>1</v>
      </c>
      <c r="B2" s="176">
        <v>96689.375999999989</v>
      </c>
      <c r="C2" s="110">
        <f>CM!$B$6</f>
        <v>0.85583439636129166</v>
      </c>
      <c r="D2" s="96">
        <f>(B2*C2)</f>
        <v>82750.093743509948</v>
      </c>
      <c r="E2" s="144">
        <v>8.36</v>
      </c>
      <c r="F2" s="100">
        <f>D2*E2</f>
        <v>691790.78369574307</v>
      </c>
    </row>
    <row r="3" spans="1:6">
      <c r="A3" s="99">
        <v>2</v>
      </c>
      <c r="B3" s="176">
        <v>96012.550367999982</v>
      </c>
      <c r="C3" s="110">
        <f>CM!$B$6</f>
        <v>0.85583439636129166</v>
      </c>
      <c r="D3" s="96">
        <f t="shared" ref="D3:D11" si="0">(B3*C3)</f>
        <v>82170.843087305373</v>
      </c>
      <c r="E3" s="144">
        <v>8.36</v>
      </c>
      <c r="F3" s="100">
        <f t="shared" ref="F3:F11" si="1">D3*E3</f>
        <v>686948.24820987287</v>
      </c>
    </row>
    <row r="4" spans="1:6">
      <c r="A4" s="99">
        <v>3</v>
      </c>
      <c r="B4" s="176">
        <v>95340.462515423977</v>
      </c>
      <c r="C4" s="110">
        <f>CM!$B$6</f>
        <v>0.85583439636129166</v>
      </c>
      <c r="D4" s="96">
        <f t="shared" si="0"/>
        <v>81595.647185694237</v>
      </c>
      <c r="E4" s="144">
        <v>8.36</v>
      </c>
      <c r="F4" s="100">
        <f t="shared" si="1"/>
        <v>682139.61047240382</v>
      </c>
    </row>
    <row r="5" spans="1:6">
      <c r="A5" s="99">
        <v>4</v>
      </c>
      <c r="B5" s="176">
        <v>94673.07927781601</v>
      </c>
      <c r="C5" s="110">
        <f>CM!$B$6</f>
        <v>0.85583439636129166</v>
      </c>
      <c r="D5" s="96">
        <f t="shared" si="0"/>
        <v>81024.477655394381</v>
      </c>
      <c r="E5" s="144">
        <v>8.36</v>
      </c>
      <c r="F5" s="100">
        <f t="shared" si="1"/>
        <v>677364.63319909701</v>
      </c>
    </row>
    <row r="6" spans="1:6">
      <c r="A6" s="99">
        <v>5</v>
      </c>
      <c r="B6" s="176">
        <v>94010.367722871291</v>
      </c>
      <c r="C6" s="110">
        <f>CM!$B$6</f>
        <v>0.85583439636129166</v>
      </c>
      <c r="D6" s="96">
        <f t="shared" si="0"/>
        <v>80457.306311806606</v>
      </c>
      <c r="E6" s="144">
        <v>8.36</v>
      </c>
      <c r="F6" s="100">
        <f t="shared" si="1"/>
        <v>672623.08076670323</v>
      </c>
    </row>
    <row r="7" spans="1:6">
      <c r="A7" s="99">
        <v>6</v>
      </c>
      <c r="B7" s="176">
        <v>93352.295148811187</v>
      </c>
      <c r="C7" s="110">
        <f>CM!$B$6</f>
        <v>0.85583439636129166</v>
      </c>
      <c r="D7" s="96">
        <f t="shared" si="0"/>
        <v>79894.105167623959</v>
      </c>
      <c r="E7" s="144">
        <v>8.36</v>
      </c>
      <c r="F7" s="100">
        <f t="shared" si="1"/>
        <v>667914.71920133627</v>
      </c>
    </row>
    <row r="8" spans="1:6">
      <c r="A8" s="99">
        <v>7</v>
      </c>
      <c r="B8" s="176">
        <v>92698.829082769502</v>
      </c>
      <c r="C8" s="110">
        <f>CM!$B$6</f>
        <v>0.85583439636129166</v>
      </c>
      <c r="D8" s="96">
        <f t="shared" si="0"/>
        <v>79334.846431450584</v>
      </c>
      <c r="E8" s="144">
        <v>8.36</v>
      </c>
      <c r="F8" s="100">
        <f t="shared" si="1"/>
        <v>663239.31616692687</v>
      </c>
    </row>
    <row r="9" spans="1:6">
      <c r="A9" s="99">
        <v>8</v>
      </c>
      <c r="B9" s="176">
        <v>92049.937279190111</v>
      </c>
      <c r="C9" s="110">
        <f>CM!$B$6</f>
        <v>0.85583439636129166</v>
      </c>
      <c r="D9" s="96">
        <f t="shared" si="0"/>
        <v>78779.502506430421</v>
      </c>
      <c r="E9" s="144">
        <v>8.36</v>
      </c>
      <c r="F9" s="100">
        <f t="shared" si="1"/>
        <v>658596.64095375827</v>
      </c>
    </row>
    <row r="10" spans="1:6">
      <c r="A10" s="99">
        <v>9</v>
      </c>
      <c r="B10" s="176">
        <v>91405.58771823578</v>
      </c>
      <c r="C10" s="110">
        <f>CM!$B$6</f>
        <v>0.85583439636129166</v>
      </c>
      <c r="D10" s="96">
        <f t="shared" si="0"/>
        <v>78228.045988885409</v>
      </c>
      <c r="E10" s="144">
        <v>8.36</v>
      </c>
      <c r="F10" s="100">
        <f t="shared" si="1"/>
        <v>653986.46446708194</v>
      </c>
    </row>
    <row r="11" spans="1:6">
      <c r="A11" s="99">
        <v>10</v>
      </c>
      <c r="B11" s="176">
        <v>90765.748604208129</v>
      </c>
      <c r="C11" s="110">
        <f>CM!$B$6</f>
        <v>0.85583439636129166</v>
      </c>
      <c r="D11" s="96">
        <f t="shared" si="0"/>
        <v>77680.449666963221</v>
      </c>
      <c r="E11" s="144">
        <v>8.36</v>
      </c>
      <c r="F11" s="100">
        <f t="shared" si="1"/>
        <v>649408.55921581248</v>
      </c>
    </row>
    <row r="12" spans="1:6">
      <c r="C12" s="93"/>
      <c r="D12" s="92"/>
      <c r="E12" s="93"/>
      <c r="F12" s="92"/>
    </row>
    <row r="13" spans="1:6">
      <c r="B13" s="94"/>
      <c r="C13" s="93"/>
      <c r="D13" s="92"/>
      <c r="E13" s="93"/>
      <c r="F13" s="92"/>
    </row>
    <row r="14" spans="1:6">
      <c r="B14" s="94"/>
      <c r="C14" s="93"/>
      <c r="D14" s="92"/>
      <c r="E14" s="93"/>
      <c r="F14" s="92"/>
    </row>
    <row r="15" spans="1:6">
      <c r="B15" s="94"/>
      <c r="C15" s="93"/>
      <c r="D15" s="92"/>
      <c r="E15" s="93"/>
      <c r="F15" s="92"/>
    </row>
    <row r="16" spans="1:6">
      <c r="B16" s="94"/>
      <c r="C16" s="93"/>
      <c r="D16" s="92"/>
      <c r="E16" s="93"/>
      <c r="F16" s="92"/>
    </row>
    <row r="17" spans="2:6">
      <c r="B17" s="94"/>
      <c r="C17" s="93"/>
      <c r="D17" s="92"/>
      <c r="E17" s="93"/>
      <c r="F17" s="92"/>
    </row>
    <row r="18" spans="2:6">
      <c r="B18" s="94"/>
      <c r="C18" s="93"/>
      <c r="D18" s="92"/>
      <c r="E18" s="93"/>
      <c r="F18" s="92"/>
    </row>
    <row r="19" spans="2:6">
      <c r="B19" s="94"/>
      <c r="C19" s="93"/>
      <c r="D19" s="92"/>
      <c r="E19" s="93"/>
      <c r="F19" s="92"/>
    </row>
    <row r="20" spans="2:6">
      <c r="B20" s="94"/>
      <c r="C20" s="93"/>
      <c r="D20" s="92"/>
      <c r="E20" s="93"/>
      <c r="F20" s="92"/>
    </row>
    <row r="21" spans="2:6">
      <c r="B21" s="94"/>
      <c r="C21" s="93"/>
      <c r="D21" s="92"/>
      <c r="E21" s="93"/>
      <c r="F21" s="92"/>
    </row>
    <row r="22" spans="2:6">
      <c r="B22" s="94"/>
      <c r="C22" s="93"/>
      <c r="D22" s="92"/>
      <c r="E22" s="93"/>
      <c r="F22" s="9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A2" sqref="A2:C6"/>
    </sheetView>
  </sheetViews>
  <sheetFormatPr defaultRowHeight="15"/>
  <cols>
    <col min="1" max="1" width="16.140625" bestFit="1" customWidth="1"/>
    <col min="2" max="2" width="5" bestFit="1" customWidth="1"/>
    <col min="3" max="3" width="6" bestFit="1" customWidth="1"/>
    <col min="5" max="5" width="17.28515625" bestFit="1" customWidth="1"/>
    <col min="6" max="6" width="15.5703125" bestFit="1" customWidth="1"/>
    <col min="8" max="8" width="17.28515625" bestFit="1" customWidth="1"/>
    <col min="9" max="9" width="15.5703125" bestFit="1" customWidth="1"/>
    <col min="10" max="10" width="14" bestFit="1" customWidth="1"/>
  </cols>
  <sheetData>
    <row r="1" spans="1:6" ht="15.75" thickBot="1"/>
    <row r="2" spans="1:6">
      <c r="A2" s="149"/>
      <c r="B2" s="151" t="s">
        <v>236</v>
      </c>
      <c r="C2" s="152" t="s">
        <v>240</v>
      </c>
      <c r="E2" s="95"/>
      <c r="F2" s="95" t="s">
        <v>307</v>
      </c>
    </row>
    <row r="3" spans="1:6">
      <c r="A3" s="147" t="s">
        <v>241</v>
      </c>
      <c r="B3" s="150">
        <v>0.75</v>
      </c>
      <c r="C3" s="106">
        <v>0.25</v>
      </c>
      <c r="E3" s="95" t="s">
        <v>250</v>
      </c>
      <c r="F3" s="110">
        <f>B6</f>
        <v>0.85583439636129166</v>
      </c>
    </row>
    <row r="4" spans="1:6" ht="15.75" thickBot="1">
      <c r="A4" s="148" t="s">
        <v>242</v>
      </c>
      <c r="B4" s="173">
        <f>OM!B23</f>
        <v>0.87389705743149282</v>
      </c>
      <c r="C4" s="174">
        <f>BM!H10</f>
        <v>0.8016464131506883</v>
      </c>
      <c r="E4" s="95" t="s">
        <v>249</v>
      </c>
      <c r="F4" s="110">
        <f>BM!H10</f>
        <v>0.8016464131506883</v>
      </c>
    </row>
    <row r="5" spans="1:6" ht="15.75" thickBot="1">
      <c r="A5" s="146"/>
      <c r="B5" s="146"/>
      <c r="C5" s="146"/>
      <c r="E5" s="95" t="s">
        <v>248</v>
      </c>
      <c r="F5" s="110">
        <f>OM!B23</f>
        <v>0.87389705743149282</v>
      </c>
    </row>
    <row r="6" spans="1:6" ht="15.75" thickBot="1">
      <c r="A6" s="175" t="s">
        <v>303</v>
      </c>
      <c r="B6" s="224">
        <f>B3*B4+C3*C4</f>
        <v>0.85583439636129166</v>
      </c>
      <c r="C6" s="225"/>
    </row>
  </sheetData>
  <mergeCells count="1">
    <mergeCell ref="B6:C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"/>
  <sheetViews>
    <sheetView tabSelected="1" workbookViewId="0">
      <selection activeCell="C17" sqref="C17"/>
    </sheetView>
  </sheetViews>
  <sheetFormatPr defaultRowHeight="15"/>
  <cols>
    <col min="1" max="1" width="26.85546875" bestFit="1" customWidth="1"/>
    <col min="2" max="2" width="26.85546875" style="146" customWidth="1"/>
    <col min="3" max="3" width="32.28515625" bestFit="1" customWidth="1"/>
    <col min="5" max="5" width="25.140625" bestFit="1" customWidth="1"/>
    <col min="6" max="6" width="5.5703125" bestFit="1" customWidth="1"/>
    <col min="7" max="7" width="16.28515625" bestFit="1" customWidth="1"/>
    <col min="8" max="8" width="15.140625" bestFit="1" customWidth="1"/>
  </cols>
  <sheetData>
    <row r="2" spans="1:9" ht="15.75" thickBot="1"/>
    <row r="3" spans="1:9">
      <c r="A3" s="212" t="s">
        <v>302</v>
      </c>
      <c r="B3" s="157" t="s">
        <v>315</v>
      </c>
      <c r="C3" s="157" t="s">
        <v>301</v>
      </c>
      <c r="D3" s="157" t="s">
        <v>3</v>
      </c>
      <c r="E3" s="157" t="s">
        <v>298</v>
      </c>
      <c r="F3" s="157" t="s">
        <v>297</v>
      </c>
      <c r="G3" s="157" t="s">
        <v>300</v>
      </c>
      <c r="H3" s="213" t="s">
        <v>299</v>
      </c>
      <c r="I3" s="211"/>
    </row>
    <row r="4" spans="1:9">
      <c r="A4" s="214" t="s">
        <v>6</v>
      </c>
      <c r="B4" s="215">
        <v>2011</v>
      </c>
      <c r="C4" s="222">
        <f>755.53*1000</f>
        <v>755530</v>
      </c>
      <c r="D4" s="215" t="s">
        <v>289</v>
      </c>
      <c r="E4" s="215" t="s">
        <v>290</v>
      </c>
      <c r="F4" s="209">
        <v>0.39</v>
      </c>
      <c r="G4" s="216">
        <f>87.3/1000</f>
        <v>8.7300000000000003E-2</v>
      </c>
      <c r="H4" s="217">
        <f>G4*3.6/F4</f>
        <v>0.80584615384615388</v>
      </c>
    </row>
    <row r="5" spans="1:9">
      <c r="A5" s="214" t="s">
        <v>9</v>
      </c>
      <c r="B5" s="215">
        <v>2011</v>
      </c>
      <c r="C5" s="222">
        <f>1988.03*1000</f>
        <v>1988030</v>
      </c>
      <c r="D5" s="215" t="s">
        <v>289</v>
      </c>
      <c r="E5" s="215" t="s">
        <v>290</v>
      </c>
      <c r="F5" s="209">
        <v>0.39</v>
      </c>
      <c r="G5" s="216">
        <f>87.3/1000</f>
        <v>8.7300000000000003E-2</v>
      </c>
      <c r="H5" s="217">
        <f>G5*3.6/F5</f>
        <v>0.80584615384615388</v>
      </c>
    </row>
    <row r="6" spans="1:9">
      <c r="A6" s="214" t="s">
        <v>10</v>
      </c>
      <c r="B6" s="215">
        <v>2011</v>
      </c>
      <c r="C6" s="222">
        <f>668.96*1000</f>
        <v>668960</v>
      </c>
      <c r="D6" s="215" t="s">
        <v>289</v>
      </c>
      <c r="E6" s="215" t="s">
        <v>290</v>
      </c>
      <c r="F6" s="209">
        <v>0.39</v>
      </c>
      <c r="G6" s="216">
        <f>87.3/1000</f>
        <v>8.7300000000000003E-2</v>
      </c>
      <c r="H6" s="217">
        <f>G6*3.6/F6</f>
        <v>0.80584615384615388</v>
      </c>
    </row>
    <row r="7" spans="1:9">
      <c r="A7" s="214" t="s">
        <v>311</v>
      </c>
      <c r="B7" s="215">
        <v>2009</v>
      </c>
      <c r="C7" s="222">
        <f>5.89*1000</f>
        <v>5890</v>
      </c>
      <c r="D7" s="215" t="s">
        <v>310</v>
      </c>
      <c r="E7" s="215" t="s">
        <v>313</v>
      </c>
      <c r="F7" s="210">
        <v>0.42</v>
      </c>
      <c r="G7" s="216">
        <v>7.2599999999999998E-2</v>
      </c>
      <c r="H7" s="217">
        <f>G7*3.6/F7</f>
        <v>0.62228571428571422</v>
      </c>
    </row>
    <row r="8" spans="1:9" ht="15.75" thickBot="1">
      <c r="A8" s="218" t="s">
        <v>33</v>
      </c>
      <c r="B8" s="219">
        <v>2010</v>
      </c>
      <c r="C8" s="223">
        <f>16.56*1000</f>
        <v>16560</v>
      </c>
      <c r="D8" s="219" t="s">
        <v>314</v>
      </c>
      <c r="E8" s="219" t="s">
        <v>312</v>
      </c>
      <c r="F8" s="220">
        <v>1</v>
      </c>
      <c r="G8" s="219">
        <v>0</v>
      </c>
      <c r="H8" s="221">
        <f t="shared" ref="H8" si="0">G8*3.6/F8</f>
        <v>0</v>
      </c>
    </row>
    <row r="9" spans="1:9" ht="15.75" thickBot="1"/>
    <row r="10" spans="1:9" ht="15.75" thickBot="1">
      <c r="G10" s="162" t="s">
        <v>249</v>
      </c>
      <c r="H10" s="172">
        <f>SUMPRODUCT(H4:H8,C4:C8)/SUM(C4:C8)</f>
        <v>0.8016464131506883</v>
      </c>
    </row>
  </sheetData>
  <pageMargins left="0.7" right="0.7" top="0.75" bottom="0.75" header="0.3" footer="0.3"/>
  <pageSetup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workbookViewId="0">
      <selection activeCell="K14" sqref="K14"/>
    </sheetView>
  </sheetViews>
  <sheetFormatPr defaultRowHeight="15"/>
  <cols>
    <col min="1" max="1" width="27.7109375" bestFit="1" customWidth="1"/>
    <col min="2" max="4" width="14.28515625" bestFit="1" customWidth="1"/>
    <col min="5" max="5" width="2.28515625" customWidth="1"/>
    <col min="6" max="6" width="11.7109375" bestFit="1" customWidth="1"/>
    <col min="7" max="7" width="13.7109375" bestFit="1" customWidth="1"/>
    <col min="8" max="10" width="14.28515625" bestFit="1" customWidth="1"/>
  </cols>
  <sheetData>
    <row r="2" spans="1:10">
      <c r="A2" s="156"/>
      <c r="B2" s="186" t="s">
        <v>296</v>
      </c>
      <c r="C2" s="187"/>
      <c r="D2" s="187"/>
      <c r="E2" s="20"/>
      <c r="F2" s="156"/>
      <c r="G2" s="156"/>
      <c r="H2" s="188" t="s">
        <v>233</v>
      </c>
      <c r="I2" s="187"/>
      <c r="J2" s="187"/>
    </row>
    <row r="3" spans="1:10">
      <c r="A3" s="157" t="s">
        <v>3</v>
      </c>
      <c r="B3" s="157">
        <v>2009</v>
      </c>
      <c r="C3" s="157">
        <v>2010</v>
      </c>
      <c r="D3" s="157">
        <v>2011</v>
      </c>
      <c r="E3" s="20"/>
      <c r="F3" s="157" t="s">
        <v>228</v>
      </c>
      <c r="G3" s="157" t="s">
        <v>229</v>
      </c>
      <c r="H3" s="157">
        <v>2009</v>
      </c>
      <c r="I3" s="157">
        <v>2010</v>
      </c>
      <c r="J3" s="157">
        <v>2011</v>
      </c>
    </row>
    <row r="4" spans="1:10">
      <c r="A4" s="158" t="s">
        <v>7</v>
      </c>
      <c r="B4" s="178">
        <v>3406900</v>
      </c>
      <c r="C4" s="178">
        <v>3537790</v>
      </c>
      <c r="D4" s="178">
        <v>4260630</v>
      </c>
      <c r="E4" s="20"/>
      <c r="F4" s="179">
        <v>29.288</v>
      </c>
      <c r="G4" s="177">
        <v>87.3</v>
      </c>
      <c r="H4" s="158">
        <f>B4*F4*G4/1000</f>
        <v>8710906.37256</v>
      </c>
      <c r="I4" s="158">
        <f>C4*F4*G4/1000</f>
        <v>9045571.4742959999</v>
      </c>
      <c r="J4" s="158">
        <f>D4*F4*G4/1000</f>
        <v>10893759.434712</v>
      </c>
    </row>
    <row r="5" spans="1:10">
      <c r="A5" s="20" t="s">
        <v>16</v>
      </c>
      <c r="B5" s="178">
        <v>564883.7699999999</v>
      </c>
      <c r="C5" s="178">
        <v>367966.47999999992</v>
      </c>
      <c r="D5" s="178">
        <v>240605.84</v>
      </c>
      <c r="E5" s="20"/>
      <c r="F5" s="179">
        <v>45.605600000000003</v>
      </c>
      <c r="G5" s="177">
        <v>72.599999999999994</v>
      </c>
      <c r="H5" s="158">
        <f>B5*F5*G5/1000</f>
        <v>1870311.2727567309</v>
      </c>
      <c r="I5" s="158">
        <f>C5*F5*G5/1000</f>
        <v>1218324.7104809084</v>
      </c>
      <c r="J5" s="158">
        <f>D5*F5*G5/1000</f>
        <v>796637.89038071036</v>
      </c>
    </row>
    <row r="6" spans="1:10">
      <c r="A6" s="20" t="s">
        <v>30</v>
      </c>
      <c r="B6" s="178">
        <v>93822.609999999986</v>
      </c>
      <c r="C6" s="178">
        <v>87371.48</v>
      </c>
      <c r="D6" s="178">
        <v>50128.659999999996</v>
      </c>
      <c r="E6" s="20"/>
      <c r="F6" s="179">
        <v>43.932000000000002</v>
      </c>
      <c r="G6" s="177">
        <v>75.5</v>
      </c>
      <c r="H6" s="158">
        <f>B6*F6*G6/1000</f>
        <v>311197.02514026</v>
      </c>
      <c r="I6" s="158">
        <f>C6*F6*G6/1000</f>
        <v>289799.49138168001</v>
      </c>
      <c r="J6" s="158">
        <f>D6*F6*G6/1000</f>
        <v>166270.04797955998</v>
      </c>
    </row>
    <row r="7" spans="1:10">
      <c r="A7" s="20" t="s">
        <v>31</v>
      </c>
      <c r="B7" s="145">
        <f>B9*$C$15*1000000/1000</f>
        <v>252677.97000000003</v>
      </c>
      <c r="C7" s="145">
        <f>C9*$C$15*1000000/1000</f>
        <v>449128.79999999993</v>
      </c>
      <c r="D7" s="145">
        <f>D9*$C$15*1000000/1000</f>
        <v>493604.31</v>
      </c>
      <c r="E7" s="20"/>
      <c r="F7" s="179">
        <v>54.50870850767086</v>
      </c>
      <c r="G7" s="177">
        <v>54.3</v>
      </c>
      <c r="H7" s="158">
        <f>B7*F7*G7/1000</f>
        <v>747882.03484807222</v>
      </c>
      <c r="I7" s="158">
        <f>C7*F7*G7/1000</f>
        <v>1329341.69469888</v>
      </c>
      <c r="J7" s="158">
        <f>D7*F7*G7/1000</f>
        <v>1460981.3264392561</v>
      </c>
    </row>
    <row r="8" spans="1:10">
      <c r="A8" s="159" t="s">
        <v>227</v>
      </c>
      <c r="B8" s="20"/>
      <c r="C8" s="20"/>
      <c r="D8" s="20"/>
      <c r="E8" s="20"/>
      <c r="F8" s="20"/>
      <c r="G8" s="20"/>
      <c r="H8" s="160">
        <f>SUM(H4:H7)</f>
        <v>11640296.705305062</v>
      </c>
      <c r="I8" s="160">
        <f>SUM(I4:I7)</f>
        <v>11883037.370857468</v>
      </c>
      <c r="J8" s="160">
        <f>SUM(J4:J7)</f>
        <v>13317648.699511526</v>
      </c>
    </row>
    <row r="9" spans="1:10">
      <c r="A9" s="32" t="s">
        <v>231</v>
      </c>
      <c r="B9" s="180">
        <v>352.41</v>
      </c>
      <c r="C9" s="180">
        <v>626.4</v>
      </c>
      <c r="D9" s="180">
        <v>688.43000000000006</v>
      </c>
    </row>
    <row r="10" spans="1:10" s="146" customFormat="1"/>
    <row r="11" spans="1:10">
      <c r="A11" s="91" t="s">
        <v>239</v>
      </c>
      <c r="B11" s="181">
        <v>14120.03</v>
      </c>
      <c r="C11" s="181">
        <v>13096.21</v>
      </c>
      <c r="D11" s="181">
        <v>14964.58</v>
      </c>
    </row>
    <row r="13" spans="1:10" s="146" customFormat="1">
      <c r="A13" s="153"/>
      <c r="B13" s="155"/>
      <c r="C13" s="155"/>
      <c r="D13" s="155"/>
    </row>
    <row r="14" spans="1:10" s="146" customFormat="1">
      <c r="A14" t="s">
        <v>235</v>
      </c>
      <c r="B14" s="146" t="s">
        <v>293</v>
      </c>
      <c r="C14">
        <v>0.66800000000000004</v>
      </c>
      <c r="D14" t="s">
        <v>238</v>
      </c>
    </row>
    <row r="15" spans="1:10">
      <c r="B15" s="146" t="s">
        <v>294</v>
      </c>
      <c r="C15">
        <v>0.71699999999999997</v>
      </c>
      <c r="D15" t="s">
        <v>238</v>
      </c>
    </row>
    <row r="17" spans="1:4">
      <c r="A17" s="20"/>
      <c r="B17" s="188" t="s">
        <v>234</v>
      </c>
      <c r="C17" s="187"/>
      <c r="D17" s="187"/>
    </row>
    <row r="18" spans="1:4" ht="15.75" thickBot="1">
      <c r="A18" s="20"/>
      <c r="B18" s="163">
        <v>2009</v>
      </c>
      <c r="C18" s="163">
        <v>2010</v>
      </c>
      <c r="D18" s="163">
        <v>2011</v>
      </c>
    </row>
    <row r="19" spans="1:4">
      <c r="A19" s="164" t="s">
        <v>292</v>
      </c>
      <c r="B19" s="165">
        <f>H8</f>
        <v>11640296.705305062</v>
      </c>
      <c r="C19" s="165">
        <f>I8</f>
        <v>11883037.370857468</v>
      </c>
      <c r="D19" s="166">
        <f>J8</f>
        <v>13317648.699511526</v>
      </c>
    </row>
    <row r="20" spans="1:4">
      <c r="A20" s="167" t="s">
        <v>295</v>
      </c>
      <c r="B20" s="161">
        <f>B11*1000</f>
        <v>14120030</v>
      </c>
      <c r="C20" s="161">
        <f>C11*1000</f>
        <v>13096210</v>
      </c>
      <c r="D20" s="168">
        <f>D11*1000</f>
        <v>14964580</v>
      </c>
    </row>
    <row r="21" spans="1:4" ht="15.75" thickBot="1">
      <c r="A21" s="169" t="s">
        <v>234</v>
      </c>
      <c r="B21" s="170">
        <f>B19/B20</f>
        <v>0.82438186783633338</v>
      </c>
      <c r="C21" s="170">
        <f>C19/C20</f>
        <v>0.90736460173267441</v>
      </c>
      <c r="D21" s="171">
        <f>D19/D20</f>
        <v>0.88994470272547077</v>
      </c>
    </row>
    <row r="22" spans="1:4" ht="15.75" thickBot="1"/>
    <row r="23" spans="1:4" ht="15.75" thickBot="1">
      <c r="A23" s="162" t="s">
        <v>248</v>
      </c>
      <c r="B23" s="189">
        <f>AVERAGE(B21:D21)</f>
        <v>0.87389705743149282</v>
      </c>
      <c r="C23" s="189"/>
      <c r="D23" s="190"/>
    </row>
  </sheetData>
  <mergeCells count="4">
    <mergeCell ref="B2:D2"/>
    <mergeCell ref="H2:J2"/>
    <mergeCell ref="B17:D17"/>
    <mergeCell ref="B23:D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1" sqref="D1:F1"/>
    </sheetView>
  </sheetViews>
  <sheetFormatPr defaultRowHeight="15"/>
  <cols>
    <col min="1" max="1" width="12.42578125" bestFit="1" customWidth="1"/>
    <col min="2" max="2" width="11.5703125" bestFit="1" customWidth="1"/>
  </cols>
  <sheetData>
    <row r="1" spans="1:6">
      <c r="A1" s="103" t="s">
        <v>3</v>
      </c>
      <c r="B1" s="104" t="s">
        <v>228</v>
      </c>
      <c r="C1" s="105"/>
      <c r="D1" s="191" t="s">
        <v>229</v>
      </c>
      <c r="E1" s="191"/>
      <c r="F1" s="192"/>
    </row>
    <row r="2" spans="1:6">
      <c r="A2" s="99" t="s">
        <v>7</v>
      </c>
      <c r="B2" s="142">
        <f>'NCV Values CNE 2010'!D23*'NCV Values CNE 2010'!F17</f>
        <v>29.288</v>
      </c>
      <c r="C2" s="95"/>
      <c r="D2" s="108">
        <v>87.3</v>
      </c>
      <c r="E2" s="95">
        <v>94.6</v>
      </c>
      <c r="F2" s="106">
        <v>101</v>
      </c>
    </row>
    <row r="3" spans="1:6">
      <c r="A3" s="99" t="s">
        <v>16</v>
      </c>
      <c r="B3" s="142">
        <f>'NCV Values CNE 2010'!D20*'NCV Values CNE 2010'!F17</f>
        <v>45.605600000000003</v>
      </c>
      <c r="C3" s="95"/>
      <c r="D3" s="108">
        <v>72.599999999999994</v>
      </c>
      <c r="E3" s="95">
        <v>74.099999999999994</v>
      </c>
      <c r="F3" s="106">
        <v>74.8</v>
      </c>
    </row>
    <row r="4" spans="1:6">
      <c r="A4" s="99" t="s">
        <v>30</v>
      </c>
      <c r="B4" s="142">
        <f>'NCV Values CNE 2010'!D13*'NCV Values CNE 2010'!F17</f>
        <v>43.932000000000002</v>
      </c>
      <c r="C4" s="95"/>
      <c r="D4" s="108">
        <v>75.5</v>
      </c>
      <c r="E4" s="95">
        <v>77.400000000000006</v>
      </c>
      <c r="F4" s="106">
        <v>78.8</v>
      </c>
    </row>
    <row r="5" spans="1:6" ht="15.75" thickBot="1">
      <c r="A5" s="101" t="s">
        <v>31</v>
      </c>
      <c r="B5" s="143">
        <f>'NCV Values CNE 2010'!D21*'NCV Values CNE 2010'!F17/C10</f>
        <v>54.50870850767086</v>
      </c>
      <c r="C5" s="102"/>
      <c r="D5" s="109">
        <v>54.3</v>
      </c>
      <c r="E5" s="102">
        <v>56.1</v>
      </c>
      <c r="F5" s="107">
        <v>58.3</v>
      </c>
    </row>
    <row r="9" spans="1:6">
      <c r="A9" s="93" t="s">
        <v>235</v>
      </c>
      <c r="B9" s="93" t="s">
        <v>230</v>
      </c>
      <c r="C9" s="93">
        <v>0.66800000000000004</v>
      </c>
      <c r="D9" s="93" t="s">
        <v>238</v>
      </c>
      <c r="E9" s="93" t="s">
        <v>232</v>
      </c>
    </row>
    <row r="10" spans="1:6">
      <c r="A10" s="93"/>
      <c r="B10" s="93"/>
      <c r="C10" s="93">
        <v>0.71699999999999997</v>
      </c>
      <c r="D10" s="93" t="s">
        <v>238</v>
      </c>
      <c r="E10" s="93" t="s">
        <v>237</v>
      </c>
    </row>
  </sheetData>
  <mergeCells count="1">
    <mergeCell ref="D1:F1"/>
  </mergeCells>
  <pageMargins left="0.7" right="0.7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workbookViewId="0">
      <selection activeCell="F17" sqref="F17"/>
    </sheetView>
  </sheetViews>
  <sheetFormatPr defaultColWidth="11.42578125" defaultRowHeight="12.75"/>
  <cols>
    <col min="1" max="1" width="1.7109375" style="111" customWidth="1"/>
    <col min="2" max="2" width="26.5703125" style="112" customWidth="1"/>
    <col min="3" max="3" width="11.42578125" style="112"/>
    <col min="4" max="4" width="21" style="112" customWidth="1"/>
    <col min="5" max="5" width="30.85546875" style="111" bestFit="1" customWidth="1"/>
    <col min="6" max="21" width="11.42578125" style="111"/>
    <col min="22" max="255" width="11.42578125" style="112"/>
    <col min="256" max="256" width="1.7109375" style="112" customWidth="1"/>
    <col min="257" max="257" width="26.5703125" style="112" customWidth="1"/>
    <col min="258" max="258" width="11.42578125" style="112"/>
    <col min="259" max="259" width="21" style="112" customWidth="1"/>
    <col min="260" max="511" width="11.42578125" style="112"/>
    <col min="512" max="512" width="1.7109375" style="112" customWidth="1"/>
    <col min="513" max="513" width="26.5703125" style="112" customWidth="1"/>
    <col min="514" max="514" width="11.42578125" style="112"/>
    <col min="515" max="515" width="21" style="112" customWidth="1"/>
    <col min="516" max="767" width="11.42578125" style="112"/>
    <col min="768" max="768" width="1.7109375" style="112" customWidth="1"/>
    <col min="769" max="769" width="26.5703125" style="112" customWidth="1"/>
    <col min="770" max="770" width="11.42578125" style="112"/>
    <col min="771" max="771" width="21" style="112" customWidth="1"/>
    <col min="772" max="1023" width="11.42578125" style="112"/>
    <col min="1024" max="1024" width="1.7109375" style="112" customWidth="1"/>
    <col min="1025" max="1025" width="26.5703125" style="112" customWidth="1"/>
    <col min="1026" max="1026" width="11.42578125" style="112"/>
    <col min="1027" max="1027" width="21" style="112" customWidth="1"/>
    <col min="1028" max="1279" width="11.42578125" style="112"/>
    <col min="1280" max="1280" width="1.7109375" style="112" customWidth="1"/>
    <col min="1281" max="1281" width="26.5703125" style="112" customWidth="1"/>
    <col min="1282" max="1282" width="11.42578125" style="112"/>
    <col min="1283" max="1283" width="21" style="112" customWidth="1"/>
    <col min="1284" max="1535" width="11.42578125" style="112"/>
    <col min="1536" max="1536" width="1.7109375" style="112" customWidth="1"/>
    <col min="1537" max="1537" width="26.5703125" style="112" customWidth="1"/>
    <col min="1538" max="1538" width="11.42578125" style="112"/>
    <col min="1539" max="1539" width="21" style="112" customWidth="1"/>
    <col min="1540" max="1791" width="11.42578125" style="112"/>
    <col min="1792" max="1792" width="1.7109375" style="112" customWidth="1"/>
    <col min="1793" max="1793" width="26.5703125" style="112" customWidth="1"/>
    <col min="1794" max="1794" width="11.42578125" style="112"/>
    <col min="1795" max="1795" width="21" style="112" customWidth="1"/>
    <col min="1796" max="2047" width="11.42578125" style="112"/>
    <col min="2048" max="2048" width="1.7109375" style="112" customWidth="1"/>
    <col min="2049" max="2049" width="26.5703125" style="112" customWidth="1"/>
    <col min="2050" max="2050" width="11.42578125" style="112"/>
    <col min="2051" max="2051" width="21" style="112" customWidth="1"/>
    <col min="2052" max="2303" width="11.42578125" style="112"/>
    <col min="2304" max="2304" width="1.7109375" style="112" customWidth="1"/>
    <col min="2305" max="2305" width="26.5703125" style="112" customWidth="1"/>
    <col min="2306" max="2306" width="11.42578125" style="112"/>
    <col min="2307" max="2307" width="21" style="112" customWidth="1"/>
    <col min="2308" max="2559" width="11.42578125" style="112"/>
    <col min="2560" max="2560" width="1.7109375" style="112" customWidth="1"/>
    <col min="2561" max="2561" width="26.5703125" style="112" customWidth="1"/>
    <col min="2562" max="2562" width="11.42578125" style="112"/>
    <col min="2563" max="2563" width="21" style="112" customWidth="1"/>
    <col min="2564" max="2815" width="11.42578125" style="112"/>
    <col min="2816" max="2816" width="1.7109375" style="112" customWidth="1"/>
    <col min="2817" max="2817" width="26.5703125" style="112" customWidth="1"/>
    <col min="2818" max="2818" width="11.42578125" style="112"/>
    <col min="2819" max="2819" width="21" style="112" customWidth="1"/>
    <col min="2820" max="3071" width="11.42578125" style="112"/>
    <col min="3072" max="3072" width="1.7109375" style="112" customWidth="1"/>
    <col min="3073" max="3073" width="26.5703125" style="112" customWidth="1"/>
    <col min="3074" max="3074" width="11.42578125" style="112"/>
    <col min="3075" max="3075" width="21" style="112" customWidth="1"/>
    <col min="3076" max="3327" width="11.42578125" style="112"/>
    <col min="3328" max="3328" width="1.7109375" style="112" customWidth="1"/>
    <col min="3329" max="3329" width="26.5703125" style="112" customWidth="1"/>
    <col min="3330" max="3330" width="11.42578125" style="112"/>
    <col min="3331" max="3331" width="21" style="112" customWidth="1"/>
    <col min="3332" max="3583" width="11.42578125" style="112"/>
    <col min="3584" max="3584" width="1.7109375" style="112" customWidth="1"/>
    <col min="3585" max="3585" width="26.5703125" style="112" customWidth="1"/>
    <col min="3586" max="3586" width="11.42578125" style="112"/>
    <col min="3587" max="3587" width="21" style="112" customWidth="1"/>
    <col min="3588" max="3839" width="11.42578125" style="112"/>
    <col min="3840" max="3840" width="1.7109375" style="112" customWidth="1"/>
    <col min="3841" max="3841" width="26.5703125" style="112" customWidth="1"/>
    <col min="3842" max="3842" width="11.42578125" style="112"/>
    <col min="3843" max="3843" width="21" style="112" customWidth="1"/>
    <col min="3844" max="4095" width="11.42578125" style="112"/>
    <col min="4096" max="4096" width="1.7109375" style="112" customWidth="1"/>
    <col min="4097" max="4097" width="26.5703125" style="112" customWidth="1"/>
    <col min="4098" max="4098" width="11.42578125" style="112"/>
    <col min="4099" max="4099" width="21" style="112" customWidth="1"/>
    <col min="4100" max="4351" width="11.42578125" style="112"/>
    <col min="4352" max="4352" width="1.7109375" style="112" customWidth="1"/>
    <col min="4353" max="4353" width="26.5703125" style="112" customWidth="1"/>
    <col min="4354" max="4354" width="11.42578125" style="112"/>
    <col min="4355" max="4355" width="21" style="112" customWidth="1"/>
    <col min="4356" max="4607" width="11.42578125" style="112"/>
    <col min="4608" max="4608" width="1.7109375" style="112" customWidth="1"/>
    <col min="4609" max="4609" width="26.5703125" style="112" customWidth="1"/>
    <col min="4610" max="4610" width="11.42578125" style="112"/>
    <col min="4611" max="4611" width="21" style="112" customWidth="1"/>
    <col min="4612" max="4863" width="11.42578125" style="112"/>
    <col min="4864" max="4864" width="1.7109375" style="112" customWidth="1"/>
    <col min="4865" max="4865" width="26.5703125" style="112" customWidth="1"/>
    <col min="4866" max="4866" width="11.42578125" style="112"/>
    <col min="4867" max="4867" width="21" style="112" customWidth="1"/>
    <col min="4868" max="5119" width="11.42578125" style="112"/>
    <col min="5120" max="5120" width="1.7109375" style="112" customWidth="1"/>
    <col min="5121" max="5121" width="26.5703125" style="112" customWidth="1"/>
    <col min="5122" max="5122" width="11.42578125" style="112"/>
    <col min="5123" max="5123" width="21" style="112" customWidth="1"/>
    <col min="5124" max="5375" width="11.42578125" style="112"/>
    <col min="5376" max="5376" width="1.7109375" style="112" customWidth="1"/>
    <col min="5377" max="5377" width="26.5703125" style="112" customWidth="1"/>
    <col min="5378" max="5378" width="11.42578125" style="112"/>
    <col min="5379" max="5379" width="21" style="112" customWidth="1"/>
    <col min="5380" max="5631" width="11.42578125" style="112"/>
    <col min="5632" max="5632" width="1.7109375" style="112" customWidth="1"/>
    <col min="5633" max="5633" width="26.5703125" style="112" customWidth="1"/>
    <col min="5634" max="5634" width="11.42578125" style="112"/>
    <col min="5635" max="5635" width="21" style="112" customWidth="1"/>
    <col min="5636" max="5887" width="11.42578125" style="112"/>
    <col min="5888" max="5888" width="1.7109375" style="112" customWidth="1"/>
    <col min="5889" max="5889" width="26.5703125" style="112" customWidth="1"/>
    <col min="5890" max="5890" width="11.42578125" style="112"/>
    <col min="5891" max="5891" width="21" style="112" customWidth="1"/>
    <col min="5892" max="6143" width="11.42578125" style="112"/>
    <col min="6144" max="6144" width="1.7109375" style="112" customWidth="1"/>
    <col min="6145" max="6145" width="26.5703125" style="112" customWidth="1"/>
    <col min="6146" max="6146" width="11.42578125" style="112"/>
    <col min="6147" max="6147" width="21" style="112" customWidth="1"/>
    <col min="6148" max="6399" width="11.42578125" style="112"/>
    <col min="6400" max="6400" width="1.7109375" style="112" customWidth="1"/>
    <col min="6401" max="6401" width="26.5703125" style="112" customWidth="1"/>
    <col min="6402" max="6402" width="11.42578125" style="112"/>
    <col min="6403" max="6403" width="21" style="112" customWidth="1"/>
    <col min="6404" max="6655" width="11.42578125" style="112"/>
    <col min="6656" max="6656" width="1.7109375" style="112" customWidth="1"/>
    <col min="6657" max="6657" width="26.5703125" style="112" customWidth="1"/>
    <col min="6658" max="6658" width="11.42578125" style="112"/>
    <col min="6659" max="6659" width="21" style="112" customWidth="1"/>
    <col min="6660" max="6911" width="11.42578125" style="112"/>
    <col min="6912" max="6912" width="1.7109375" style="112" customWidth="1"/>
    <col min="6913" max="6913" width="26.5703125" style="112" customWidth="1"/>
    <col min="6914" max="6914" width="11.42578125" style="112"/>
    <col min="6915" max="6915" width="21" style="112" customWidth="1"/>
    <col min="6916" max="7167" width="11.42578125" style="112"/>
    <col min="7168" max="7168" width="1.7109375" style="112" customWidth="1"/>
    <col min="7169" max="7169" width="26.5703125" style="112" customWidth="1"/>
    <col min="7170" max="7170" width="11.42578125" style="112"/>
    <col min="7171" max="7171" width="21" style="112" customWidth="1"/>
    <col min="7172" max="7423" width="11.42578125" style="112"/>
    <col min="7424" max="7424" width="1.7109375" style="112" customWidth="1"/>
    <col min="7425" max="7425" width="26.5703125" style="112" customWidth="1"/>
    <col min="7426" max="7426" width="11.42578125" style="112"/>
    <col min="7427" max="7427" width="21" style="112" customWidth="1"/>
    <col min="7428" max="7679" width="11.42578125" style="112"/>
    <col min="7680" max="7680" width="1.7109375" style="112" customWidth="1"/>
    <col min="7681" max="7681" width="26.5703125" style="112" customWidth="1"/>
    <col min="7682" max="7682" width="11.42578125" style="112"/>
    <col min="7683" max="7683" width="21" style="112" customWidth="1"/>
    <col min="7684" max="7935" width="11.42578125" style="112"/>
    <col min="7936" max="7936" width="1.7109375" style="112" customWidth="1"/>
    <col min="7937" max="7937" width="26.5703125" style="112" customWidth="1"/>
    <col min="7938" max="7938" width="11.42578125" style="112"/>
    <col min="7939" max="7939" width="21" style="112" customWidth="1"/>
    <col min="7940" max="8191" width="11.42578125" style="112"/>
    <col min="8192" max="8192" width="1.7109375" style="112" customWidth="1"/>
    <col min="8193" max="8193" width="26.5703125" style="112" customWidth="1"/>
    <col min="8194" max="8194" width="11.42578125" style="112"/>
    <col min="8195" max="8195" width="21" style="112" customWidth="1"/>
    <col min="8196" max="8447" width="11.42578125" style="112"/>
    <col min="8448" max="8448" width="1.7109375" style="112" customWidth="1"/>
    <col min="8449" max="8449" width="26.5703125" style="112" customWidth="1"/>
    <col min="8450" max="8450" width="11.42578125" style="112"/>
    <col min="8451" max="8451" width="21" style="112" customWidth="1"/>
    <col min="8452" max="8703" width="11.42578125" style="112"/>
    <col min="8704" max="8704" width="1.7109375" style="112" customWidth="1"/>
    <col min="8705" max="8705" width="26.5703125" style="112" customWidth="1"/>
    <col min="8706" max="8706" width="11.42578125" style="112"/>
    <col min="8707" max="8707" width="21" style="112" customWidth="1"/>
    <col min="8708" max="8959" width="11.42578125" style="112"/>
    <col min="8960" max="8960" width="1.7109375" style="112" customWidth="1"/>
    <col min="8961" max="8961" width="26.5703125" style="112" customWidth="1"/>
    <col min="8962" max="8962" width="11.42578125" style="112"/>
    <col min="8963" max="8963" width="21" style="112" customWidth="1"/>
    <col min="8964" max="9215" width="11.42578125" style="112"/>
    <col min="9216" max="9216" width="1.7109375" style="112" customWidth="1"/>
    <col min="9217" max="9217" width="26.5703125" style="112" customWidth="1"/>
    <col min="9218" max="9218" width="11.42578125" style="112"/>
    <col min="9219" max="9219" width="21" style="112" customWidth="1"/>
    <col min="9220" max="9471" width="11.42578125" style="112"/>
    <col min="9472" max="9472" width="1.7109375" style="112" customWidth="1"/>
    <col min="9473" max="9473" width="26.5703125" style="112" customWidth="1"/>
    <col min="9474" max="9474" width="11.42578125" style="112"/>
    <col min="9475" max="9475" width="21" style="112" customWidth="1"/>
    <col min="9476" max="9727" width="11.42578125" style="112"/>
    <col min="9728" max="9728" width="1.7109375" style="112" customWidth="1"/>
    <col min="9729" max="9729" width="26.5703125" style="112" customWidth="1"/>
    <col min="9730" max="9730" width="11.42578125" style="112"/>
    <col min="9731" max="9731" width="21" style="112" customWidth="1"/>
    <col min="9732" max="9983" width="11.42578125" style="112"/>
    <col min="9984" max="9984" width="1.7109375" style="112" customWidth="1"/>
    <col min="9985" max="9985" width="26.5703125" style="112" customWidth="1"/>
    <col min="9986" max="9986" width="11.42578125" style="112"/>
    <col min="9987" max="9987" width="21" style="112" customWidth="1"/>
    <col min="9988" max="10239" width="11.42578125" style="112"/>
    <col min="10240" max="10240" width="1.7109375" style="112" customWidth="1"/>
    <col min="10241" max="10241" width="26.5703125" style="112" customWidth="1"/>
    <col min="10242" max="10242" width="11.42578125" style="112"/>
    <col min="10243" max="10243" width="21" style="112" customWidth="1"/>
    <col min="10244" max="10495" width="11.42578125" style="112"/>
    <col min="10496" max="10496" width="1.7109375" style="112" customWidth="1"/>
    <col min="10497" max="10497" width="26.5703125" style="112" customWidth="1"/>
    <col min="10498" max="10498" width="11.42578125" style="112"/>
    <col min="10499" max="10499" width="21" style="112" customWidth="1"/>
    <col min="10500" max="10751" width="11.42578125" style="112"/>
    <col min="10752" max="10752" width="1.7109375" style="112" customWidth="1"/>
    <col min="10753" max="10753" width="26.5703125" style="112" customWidth="1"/>
    <col min="10754" max="10754" width="11.42578125" style="112"/>
    <col min="10755" max="10755" width="21" style="112" customWidth="1"/>
    <col min="10756" max="11007" width="11.42578125" style="112"/>
    <col min="11008" max="11008" width="1.7109375" style="112" customWidth="1"/>
    <col min="11009" max="11009" width="26.5703125" style="112" customWidth="1"/>
    <col min="11010" max="11010" width="11.42578125" style="112"/>
    <col min="11011" max="11011" width="21" style="112" customWidth="1"/>
    <col min="11012" max="11263" width="11.42578125" style="112"/>
    <col min="11264" max="11264" width="1.7109375" style="112" customWidth="1"/>
    <col min="11265" max="11265" width="26.5703125" style="112" customWidth="1"/>
    <col min="11266" max="11266" width="11.42578125" style="112"/>
    <col min="11267" max="11267" width="21" style="112" customWidth="1"/>
    <col min="11268" max="11519" width="11.42578125" style="112"/>
    <col min="11520" max="11520" width="1.7109375" style="112" customWidth="1"/>
    <col min="11521" max="11521" width="26.5703125" style="112" customWidth="1"/>
    <col min="11522" max="11522" width="11.42578125" style="112"/>
    <col min="11523" max="11523" width="21" style="112" customWidth="1"/>
    <col min="11524" max="11775" width="11.42578125" style="112"/>
    <col min="11776" max="11776" width="1.7109375" style="112" customWidth="1"/>
    <col min="11777" max="11777" width="26.5703125" style="112" customWidth="1"/>
    <col min="11778" max="11778" width="11.42578125" style="112"/>
    <col min="11779" max="11779" width="21" style="112" customWidth="1"/>
    <col min="11780" max="12031" width="11.42578125" style="112"/>
    <col min="12032" max="12032" width="1.7109375" style="112" customWidth="1"/>
    <col min="12033" max="12033" width="26.5703125" style="112" customWidth="1"/>
    <col min="12034" max="12034" width="11.42578125" style="112"/>
    <col min="12035" max="12035" width="21" style="112" customWidth="1"/>
    <col min="12036" max="12287" width="11.42578125" style="112"/>
    <col min="12288" max="12288" width="1.7109375" style="112" customWidth="1"/>
    <col min="12289" max="12289" width="26.5703125" style="112" customWidth="1"/>
    <col min="12290" max="12290" width="11.42578125" style="112"/>
    <col min="12291" max="12291" width="21" style="112" customWidth="1"/>
    <col min="12292" max="12543" width="11.42578125" style="112"/>
    <col min="12544" max="12544" width="1.7109375" style="112" customWidth="1"/>
    <col min="12545" max="12545" width="26.5703125" style="112" customWidth="1"/>
    <col min="12546" max="12546" width="11.42578125" style="112"/>
    <col min="12547" max="12547" width="21" style="112" customWidth="1"/>
    <col min="12548" max="12799" width="11.42578125" style="112"/>
    <col min="12800" max="12800" width="1.7109375" style="112" customWidth="1"/>
    <col min="12801" max="12801" width="26.5703125" style="112" customWidth="1"/>
    <col min="12802" max="12802" width="11.42578125" style="112"/>
    <col min="12803" max="12803" width="21" style="112" customWidth="1"/>
    <col min="12804" max="13055" width="11.42578125" style="112"/>
    <col min="13056" max="13056" width="1.7109375" style="112" customWidth="1"/>
    <col min="13057" max="13057" width="26.5703125" style="112" customWidth="1"/>
    <col min="13058" max="13058" width="11.42578125" style="112"/>
    <col min="13059" max="13059" width="21" style="112" customWidth="1"/>
    <col min="13060" max="13311" width="11.42578125" style="112"/>
    <col min="13312" max="13312" width="1.7109375" style="112" customWidth="1"/>
    <col min="13313" max="13313" width="26.5703125" style="112" customWidth="1"/>
    <col min="13314" max="13314" width="11.42578125" style="112"/>
    <col min="13315" max="13315" width="21" style="112" customWidth="1"/>
    <col min="13316" max="13567" width="11.42578125" style="112"/>
    <col min="13568" max="13568" width="1.7109375" style="112" customWidth="1"/>
    <col min="13569" max="13569" width="26.5703125" style="112" customWidth="1"/>
    <col min="13570" max="13570" width="11.42578125" style="112"/>
    <col min="13571" max="13571" width="21" style="112" customWidth="1"/>
    <col min="13572" max="13823" width="11.42578125" style="112"/>
    <col min="13824" max="13824" width="1.7109375" style="112" customWidth="1"/>
    <col min="13825" max="13825" width="26.5703125" style="112" customWidth="1"/>
    <col min="13826" max="13826" width="11.42578125" style="112"/>
    <col min="13827" max="13827" width="21" style="112" customWidth="1"/>
    <col min="13828" max="14079" width="11.42578125" style="112"/>
    <col min="14080" max="14080" width="1.7109375" style="112" customWidth="1"/>
    <col min="14081" max="14081" width="26.5703125" style="112" customWidth="1"/>
    <col min="14082" max="14082" width="11.42578125" style="112"/>
    <col min="14083" max="14083" width="21" style="112" customWidth="1"/>
    <col min="14084" max="14335" width="11.42578125" style="112"/>
    <col min="14336" max="14336" width="1.7109375" style="112" customWidth="1"/>
    <col min="14337" max="14337" width="26.5703125" style="112" customWidth="1"/>
    <col min="14338" max="14338" width="11.42578125" style="112"/>
    <col min="14339" max="14339" width="21" style="112" customWidth="1"/>
    <col min="14340" max="14591" width="11.42578125" style="112"/>
    <col min="14592" max="14592" width="1.7109375" style="112" customWidth="1"/>
    <col min="14593" max="14593" width="26.5703125" style="112" customWidth="1"/>
    <col min="14594" max="14594" width="11.42578125" style="112"/>
    <col min="14595" max="14595" width="21" style="112" customWidth="1"/>
    <col min="14596" max="14847" width="11.42578125" style="112"/>
    <col min="14848" max="14848" width="1.7109375" style="112" customWidth="1"/>
    <col min="14849" max="14849" width="26.5703125" style="112" customWidth="1"/>
    <col min="14850" max="14850" width="11.42578125" style="112"/>
    <col min="14851" max="14851" width="21" style="112" customWidth="1"/>
    <col min="14852" max="15103" width="11.42578125" style="112"/>
    <col min="15104" max="15104" width="1.7109375" style="112" customWidth="1"/>
    <col min="15105" max="15105" width="26.5703125" style="112" customWidth="1"/>
    <col min="15106" max="15106" width="11.42578125" style="112"/>
    <col min="15107" max="15107" width="21" style="112" customWidth="1"/>
    <col min="15108" max="15359" width="11.42578125" style="112"/>
    <col min="15360" max="15360" width="1.7109375" style="112" customWidth="1"/>
    <col min="15361" max="15361" width="26.5703125" style="112" customWidth="1"/>
    <col min="15362" max="15362" width="11.42578125" style="112"/>
    <col min="15363" max="15363" width="21" style="112" customWidth="1"/>
    <col min="15364" max="15615" width="11.42578125" style="112"/>
    <col min="15616" max="15616" width="1.7109375" style="112" customWidth="1"/>
    <col min="15617" max="15617" width="26.5703125" style="112" customWidth="1"/>
    <col min="15618" max="15618" width="11.42578125" style="112"/>
    <col min="15619" max="15619" width="21" style="112" customWidth="1"/>
    <col min="15620" max="15871" width="11.42578125" style="112"/>
    <col min="15872" max="15872" width="1.7109375" style="112" customWidth="1"/>
    <col min="15873" max="15873" width="26.5703125" style="112" customWidth="1"/>
    <col min="15874" max="15874" width="11.42578125" style="112"/>
    <col min="15875" max="15875" width="21" style="112" customWidth="1"/>
    <col min="15876" max="16127" width="11.42578125" style="112"/>
    <col min="16128" max="16128" width="1.7109375" style="112" customWidth="1"/>
    <col min="16129" max="16129" width="26.5703125" style="112" customWidth="1"/>
    <col min="16130" max="16130" width="11.42578125" style="112"/>
    <col min="16131" max="16131" width="21" style="112" customWidth="1"/>
    <col min="16132" max="16384" width="11.42578125" style="112"/>
  </cols>
  <sheetData>
    <row r="1" spans="1:5" ht="9" customHeight="1"/>
    <row r="2" spans="1:5">
      <c r="A2" s="113"/>
      <c r="B2" s="114"/>
      <c r="C2" s="115"/>
      <c r="D2" s="116"/>
      <c r="E2" s="113"/>
    </row>
    <row r="3" spans="1:5">
      <c r="A3" s="113"/>
      <c r="B3" s="117"/>
      <c r="C3" s="118"/>
      <c r="D3" s="119"/>
      <c r="E3" s="113"/>
    </row>
    <row r="4" spans="1:5">
      <c r="A4" s="113"/>
      <c r="B4" s="120"/>
      <c r="C4" s="121" t="s">
        <v>251</v>
      </c>
      <c r="D4" s="122"/>
      <c r="E4" s="113"/>
    </row>
    <row r="5" spans="1:5">
      <c r="A5" s="113"/>
      <c r="B5" s="123"/>
      <c r="C5" s="121" t="s">
        <v>252</v>
      </c>
      <c r="D5" s="124"/>
      <c r="E5" s="113"/>
    </row>
    <row r="6" spans="1:5">
      <c r="A6" s="113"/>
      <c r="B6" s="125"/>
      <c r="C6" s="126"/>
      <c r="D6" s="127"/>
      <c r="E6" s="113"/>
    </row>
    <row r="7" spans="1:5">
      <c r="A7" s="113"/>
      <c r="B7" s="128" t="s">
        <v>253</v>
      </c>
      <c r="C7" s="129" t="s">
        <v>254</v>
      </c>
      <c r="D7" s="130" t="s">
        <v>255</v>
      </c>
      <c r="E7" s="113"/>
    </row>
    <row r="8" spans="1:5">
      <c r="A8" s="113"/>
      <c r="B8" s="128"/>
      <c r="C8" s="129" t="s">
        <v>256</v>
      </c>
      <c r="D8" s="130" t="s">
        <v>257</v>
      </c>
      <c r="E8" s="113"/>
    </row>
    <row r="9" spans="1:5">
      <c r="A9" s="113"/>
      <c r="B9" s="128" t="s">
        <v>258</v>
      </c>
      <c r="C9" s="131">
        <v>0.82450000000000001</v>
      </c>
      <c r="D9" s="132">
        <v>10963</v>
      </c>
      <c r="E9" s="113" t="s">
        <v>259</v>
      </c>
    </row>
    <row r="10" spans="1:5">
      <c r="A10" s="113"/>
      <c r="B10" s="128" t="s">
        <v>260</v>
      </c>
      <c r="C10" s="131">
        <v>0.85499999999999998</v>
      </c>
      <c r="D10" s="132">
        <v>10860</v>
      </c>
      <c r="E10" s="113"/>
    </row>
    <row r="11" spans="1:5">
      <c r="A11" s="113"/>
      <c r="B11" s="128" t="s">
        <v>261</v>
      </c>
      <c r="C11" s="131">
        <v>0.92700000000000005</v>
      </c>
      <c r="D11" s="132">
        <v>10500</v>
      </c>
      <c r="E11" s="113"/>
    </row>
    <row r="12" spans="1:5">
      <c r="A12" s="113"/>
      <c r="B12" s="128" t="s">
        <v>262</v>
      </c>
      <c r="C12" s="131">
        <v>0.93600000000000005</v>
      </c>
      <c r="D12" s="132">
        <v>10500</v>
      </c>
      <c r="E12" s="113"/>
    </row>
    <row r="13" spans="1:5">
      <c r="A13" s="113"/>
      <c r="B13" s="128" t="s">
        <v>263</v>
      </c>
      <c r="C13" s="131">
        <v>0.94499999999999995</v>
      </c>
      <c r="D13" s="132">
        <v>10500</v>
      </c>
      <c r="E13" s="113"/>
    </row>
    <row r="14" spans="1:5">
      <c r="A14" s="113"/>
      <c r="B14" s="128" t="s">
        <v>264</v>
      </c>
      <c r="C14" s="131">
        <v>0.7</v>
      </c>
      <c r="D14" s="132">
        <v>11500</v>
      </c>
      <c r="E14" s="113"/>
    </row>
    <row r="15" spans="1:5">
      <c r="A15" s="113"/>
      <c r="B15" s="128" t="s">
        <v>265</v>
      </c>
      <c r="C15" s="131">
        <v>0.55000000000000004</v>
      </c>
      <c r="D15" s="132">
        <v>12100</v>
      </c>
      <c r="E15" s="113"/>
    </row>
    <row r="16" spans="1:5">
      <c r="A16" s="113"/>
      <c r="B16" s="128" t="s">
        <v>266</v>
      </c>
      <c r="C16" s="131">
        <v>0.73</v>
      </c>
      <c r="D16" s="132">
        <v>11200</v>
      </c>
      <c r="E16" s="113"/>
    </row>
    <row r="17" spans="1:6">
      <c r="A17" s="113"/>
      <c r="B17" s="128" t="s">
        <v>267</v>
      </c>
      <c r="C17" s="131">
        <v>0.7</v>
      </c>
      <c r="D17" s="132">
        <v>11400</v>
      </c>
      <c r="E17" s="111" t="s">
        <v>288</v>
      </c>
      <c r="F17" s="141">
        <f>0.004184</f>
        <v>4.1840000000000002E-3</v>
      </c>
    </row>
    <row r="18" spans="1:6">
      <c r="A18" s="113"/>
      <c r="B18" s="128" t="s">
        <v>268</v>
      </c>
      <c r="C18" s="131">
        <v>0.81</v>
      </c>
      <c r="D18" s="132">
        <v>11100</v>
      </c>
      <c r="E18" s="113"/>
    </row>
    <row r="19" spans="1:6">
      <c r="A19" s="113"/>
      <c r="B19" s="128" t="s">
        <v>269</v>
      </c>
      <c r="C19" s="131">
        <v>0.81</v>
      </c>
      <c r="D19" s="132">
        <v>11100</v>
      </c>
      <c r="E19" s="113"/>
    </row>
    <row r="20" spans="1:6">
      <c r="A20" s="113"/>
      <c r="B20" s="128" t="s">
        <v>270</v>
      </c>
      <c r="C20" s="131">
        <v>0.84</v>
      </c>
      <c r="D20" s="132">
        <v>10900</v>
      </c>
      <c r="E20" s="113"/>
    </row>
    <row r="21" spans="1:6">
      <c r="A21" s="113"/>
      <c r="B21" s="128" t="s">
        <v>271</v>
      </c>
      <c r="C21" s="133" t="s">
        <v>272</v>
      </c>
      <c r="D21" s="132">
        <v>9341</v>
      </c>
      <c r="E21" s="113" t="s">
        <v>273</v>
      </c>
    </row>
    <row r="22" spans="1:6">
      <c r="A22" s="113"/>
      <c r="B22" s="128" t="s">
        <v>274</v>
      </c>
      <c r="C22" s="133" t="s">
        <v>272</v>
      </c>
      <c r="D22" s="132">
        <v>3500</v>
      </c>
      <c r="E22" s="113"/>
    </row>
    <row r="23" spans="1:6">
      <c r="A23" s="113"/>
      <c r="B23" s="128" t="s">
        <v>275</v>
      </c>
      <c r="C23" s="133" t="s">
        <v>272</v>
      </c>
      <c r="D23" s="132">
        <v>7000</v>
      </c>
      <c r="E23" s="113"/>
    </row>
    <row r="24" spans="1:6">
      <c r="A24" s="113"/>
      <c r="B24" s="128" t="s">
        <v>276</v>
      </c>
      <c r="C24" s="133"/>
      <c r="D24" s="132">
        <v>7000</v>
      </c>
      <c r="E24" s="113"/>
    </row>
    <row r="25" spans="1:6">
      <c r="A25" s="113"/>
      <c r="B25" s="128" t="s">
        <v>277</v>
      </c>
      <c r="C25" s="133" t="s">
        <v>272</v>
      </c>
      <c r="D25" s="132">
        <v>5600</v>
      </c>
      <c r="E25" s="113" t="s">
        <v>273</v>
      </c>
    </row>
    <row r="26" spans="1:6">
      <c r="A26" s="113"/>
      <c r="B26" s="128" t="s">
        <v>278</v>
      </c>
      <c r="C26" s="133" t="s">
        <v>272</v>
      </c>
      <c r="D26" s="132">
        <v>4260</v>
      </c>
      <c r="E26" s="113" t="s">
        <v>279</v>
      </c>
    </row>
    <row r="27" spans="1:6">
      <c r="A27" s="113"/>
      <c r="B27" s="128" t="s">
        <v>280</v>
      </c>
      <c r="C27" s="133" t="s">
        <v>272</v>
      </c>
      <c r="D27" s="132">
        <v>860</v>
      </c>
      <c r="E27" s="113" t="s">
        <v>281</v>
      </c>
    </row>
    <row r="28" spans="1:6">
      <c r="A28" s="113"/>
      <c r="B28" s="134" t="s">
        <v>282</v>
      </c>
      <c r="C28" s="135"/>
      <c r="D28" s="136"/>
      <c r="E28" s="113"/>
    </row>
    <row r="29" spans="1:6">
      <c r="A29" s="113"/>
      <c r="B29" s="134" t="s">
        <v>283</v>
      </c>
      <c r="C29" s="135"/>
      <c r="D29" s="136"/>
      <c r="E29" s="113"/>
    </row>
    <row r="30" spans="1:6">
      <c r="A30" s="113"/>
      <c r="B30" s="134" t="s">
        <v>284</v>
      </c>
      <c r="C30" s="135"/>
      <c r="D30" s="136"/>
      <c r="E30" s="113"/>
    </row>
    <row r="31" spans="1:6">
      <c r="A31" s="113"/>
      <c r="B31" s="134" t="s">
        <v>285</v>
      </c>
      <c r="C31" s="135"/>
      <c r="D31" s="136"/>
      <c r="E31" s="113"/>
    </row>
    <row r="32" spans="1:6">
      <c r="A32" s="113"/>
      <c r="B32" s="137" t="s">
        <v>286</v>
      </c>
      <c r="C32" s="135"/>
      <c r="D32" s="136"/>
      <c r="E32" s="113"/>
    </row>
    <row r="33" spans="1:5">
      <c r="A33" s="113"/>
      <c r="B33" s="138" t="s">
        <v>287</v>
      </c>
      <c r="C33" s="139"/>
      <c r="D33" s="140"/>
      <c r="E33" s="113"/>
    </row>
    <row r="34" spans="1:5">
      <c r="A34" s="113"/>
      <c r="B34" s="113"/>
      <c r="C34" s="113"/>
      <c r="D34" s="113"/>
      <c r="E34" s="113"/>
    </row>
    <row r="35" spans="1:5">
      <c r="B35" s="111"/>
      <c r="C35" s="111"/>
      <c r="D35" s="111"/>
    </row>
    <row r="36" spans="1:5">
      <c r="B36" s="111"/>
      <c r="C36" s="111"/>
      <c r="D36" s="111"/>
    </row>
    <row r="37" spans="1:5">
      <c r="B37" s="111"/>
      <c r="C37" s="111"/>
      <c r="D37" s="111"/>
    </row>
    <row r="38" spans="1:5">
      <c r="B38" s="111"/>
      <c r="C38" s="111"/>
      <c r="D38" s="111"/>
    </row>
    <row r="39" spans="1:5">
      <c r="B39" s="111"/>
      <c r="C39" s="111"/>
      <c r="D39" s="111"/>
    </row>
    <row r="40" spans="1:5">
      <c r="B40" s="111"/>
      <c r="C40" s="111"/>
      <c r="D40" s="111"/>
    </row>
    <row r="41" spans="1:5">
      <c r="B41" s="111"/>
      <c r="C41" s="111"/>
      <c r="D41" s="111"/>
    </row>
    <row r="42" spans="1:5">
      <c r="B42" s="111"/>
      <c r="C42" s="111"/>
      <c r="D42" s="111"/>
    </row>
    <row r="43" spans="1:5">
      <c r="B43" s="111"/>
      <c r="C43" s="111"/>
      <c r="D43" s="111"/>
    </row>
    <row r="44" spans="1:5">
      <c r="B44" s="111"/>
      <c r="C44" s="111"/>
      <c r="D44" s="111"/>
    </row>
    <row r="45" spans="1:5">
      <c r="B45" s="111"/>
      <c r="C45" s="111"/>
      <c r="D45" s="111"/>
    </row>
    <row r="46" spans="1:5">
      <c r="B46" s="111"/>
      <c r="C46" s="111"/>
      <c r="D46" s="111"/>
    </row>
    <row r="47" spans="1:5">
      <c r="B47" s="111"/>
      <c r="C47" s="111"/>
      <c r="D47" s="111"/>
    </row>
    <row r="48" spans="1:5">
      <c r="B48" s="111"/>
      <c r="C48" s="111"/>
      <c r="D48" s="111"/>
    </row>
    <row r="49" spans="2:4">
      <c r="B49" s="111"/>
      <c r="C49" s="111"/>
      <c r="D49" s="111"/>
    </row>
    <row r="50" spans="2:4">
      <c r="B50" s="111"/>
      <c r="C50" s="111"/>
      <c r="D50" s="111"/>
    </row>
    <row r="51" spans="2:4">
      <c r="B51" s="111"/>
      <c r="C51" s="111"/>
      <c r="D51" s="111"/>
    </row>
    <row r="52" spans="2:4">
      <c r="B52" s="111"/>
      <c r="C52" s="111"/>
      <c r="D52" s="111"/>
    </row>
    <row r="53" spans="2:4">
      <c r="B53" s="111"/>
      <c r="C53" s="111"/>
      <c r="D53" s="111"/>
    </row>
    <row r="54" spans="2:4">
      <c r="B54" s="111"/>
      <c r="C54" s="111"/>
      <c r="D54" s="111"/>
    </row>
    <row r="55" spans="2:4">
      <c r="B55" s="111"/>
      <c r="C55" s="111"/>
      <c r="D55" s="111"/>
    </row>
    <row r="56" spans="2:4">
      <c r="B56" s="111"/>
      <c r="C56" s="111"/>
      <c r="D56" s="111"/>
    </row>
    <row r="57" spans="2:4">
      <c r="B57" s="111"/>
      <c r="C57" s="111"/>
      <c r="D57" s="111"/>
    </row>
    <row r="58" spans="2:4">
      <c r="B58" s="111"/>
      <c r="C58" s="111"/>
      <c r="D58" s="111"/>
    </row>
    <row r="59" spans="2:4">
      <c r="B59" s="111"/>
      <c r="C59" s="111"/>
      <c r="D59" s="111"/>
    </row>
    <row r="60" spans="2:4">
      <c r="B60" s="111"/>
      <c r="C60" s="111"/>
      <c r="D60" s="111"/>
    </row>
    <row r="61" spans="2:4">
      <c r="B61" s="111"/>
      <c r="C61" s="111"/>
      <c r="D61" s="111"/>
    </row>
    <row r="62" spans="2:4">
      <c r="B62" s="111"/>
      <c r="C62" s="111"/>
      <c r="D62" s="111"/>
    </row>
    <row r="63" spans="2:4">
      <c r="B63" s="111"/>
      <c r="C63" s="111"/>
      <c r="D63" s="111"/>
    </row>
    <row r="64" spans="2:4">
      <c r="B64" s="111"/>
      <c r="C64" s="111"/>
      <c r="D64" s="111"/>
    </row>
    <row r="65" s="111" customFormat="1"/>
    <row r="66" s="111" customFormat="1"/>
    <row r="67" s="111" customFormat="1"/>
    <row r="68" s="111" customFormat="1"/>
    <row r="69" s="111" customFormat="1"/>
  </sheetData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67"/>
  <sheetViews>
    <sheetView topLeftCell="A4" workbookViewId="0">
      <selection activeCell="J16" sqref="J16"/>
    </sheetView>
  </sheetViews>
  <sheetFormatPr defaultRowHeight="15"/>
  <cols>
    <col min="1" max="1" width="41.28515625" customWidth="1"/>
    <col min="2" max="2" width="16.28515625" customWidth="1"/>
    <col min="3" max="8" width="5" customWidth="1"/>
    <col min="9" max="9" width="6" customWidth="1"/>
    <col min="10" max="10" width="8" customWidth="1"/>
    <col min="11" max="12" width="11.28515625" customWidth="1"/>
    <col min="13" max="16" width="5" customWidth="1"/>
    <col min="17" max="17" width="4" customWidth="1"/>
    <col min="18" max="21" width="5" customWidth="1"/>
    <col min="22" max="22" width="4" customWidth="1"/>
    <col min="23" max="26" width="5" customWidth="1"/>
    <col min="27" max="27" width="4" customWidth="1"/>
    <col min="28" max="38" width="5" customWidth="1"/>
    <col min="39" max="39" width="6" customWidth="1"/>
    <col min="40" max="41" width="5" customWidth="1"/>
    <col min="42" max="42" width="6" customWidth="1"/>
    <col min="43" max="43" width="3" customWidth="1"/>
    <col min="44" max="44" width="5" customWidth="1"/>
    <col min="45" max="54" width="6" customWidth="1"/>
    <col min="55" max="56" width="5" customWidth="1"/>
    <col min="57" max="70" width="6" customWidth="1"/>
    <col min="71" max="71" width="5" customWidth="1"/>
    <col min="72" max="77" width="6" customWidth="1"/>
    <col min="78" max="86" width="7" customWidth="1"/>
    <col min="87" max="87" width="6" customWidth="1"/>
    <col min="88" max="93" width="7" customWidth="1"/>
    <col min="94" max="94" width="6" customWidth="1"/>
    <col min="95" max="95" width="7" customWidth="1"/>
    <col min="96" max="96" width="4" customWidth="1"/>
    <col min="97" max="98" width="7" customWidth="1"/>
    <col min="99" max="99" width="6" customWidth="1"/>
    <col min="100" max="104" width="7" customWidth="1"/>
    <col min="105" max="105" width="6" customWidth="1"/>
    <col min="106" max="106" width="7" customWidth="1"/>
    <col min="107" max="107" width="6" customWidth="1"/>
    <col min="108" max="115" width="7" customWidth="1"/>
    <col min="116" max="116" width="6" customWidth="1"/>
    <col min="117" max="118" width="7" customWidth="1"/>
    <col min="119" max="119" width="6" customWidth="1"/>
    <col min="120" max="122" width="7" customWidth="1"/>
    <col min="123" max="123" width="4" customWidth="1"/>
    <col min="124" max="124" width="6" customWidth="1"/>
    <col min="125" max="130" width="7" customWidth="1"/>
    <col min="131" max="131" width="6" customWidth="1"/>
    <col min="132" max="134" width="7" customWidth="1"/>
    <col min="135" max="135" width="6" customWidth="1"/>
    <col min="136" max="139" width="7" customWidth="1"/>
    <col min="140" max="140" width="4" customWidth="1"/>
    <col min="141" max="151" width="7" customWidth="1"/>
    <col min="152" max="152" width="6" customWidth="1"/>
    <col min="153" max="155" width="7" customWidth="1"/>
    <col min="156" max="156" width="4" customWidth="1"/>
    <col min="157" max="157" width="7" customWidth="1"/>
    <col min="158" max="158" width="4" customWidth="1"/>
    <col min="159" max="160" width="7" customWidth="1"/>
    <col min="161" max="161" width="4" customWidth="1"/>
    <col min="162" max="162" width="7" customWidth="1"/>
    <col min="163" max="163" width="4" customWidth="1"/>
    <col min="164" max="164" width="6" customWidth="1"/>
    <col min="165" max="165" width="4" customWidth="1"/>
    <col min="166" max="168" width="7" customWidth="1"/>
    <col min="169" max="169" width="6" customWidth="1"/>
    <col min="170" max="171" width="7" customWidth="1"/>
    <col min="172" max="172" width="6" customWidth="1"/>
    <col min="173" max="179" width="7" customWidth="1"/>
    <col min="180" max="180" width="6" customWidth="1"/>
    <col min="181" max="182" width="7" customWidth="1"/>
    <col min="183" max="183" width="8" customWidth="1"/>
    <col min="184" max="184" width="5" customWidth="1"/>
    <col min="185" max="188" width="8" customWidth="1"/>
    <col min="189" max="189" width="5" customWidth="1"/>
    <col min="190" max="191" width="8" customWidth="1"/>
    <col min="192" max="193" width="7" customWidth="1"/>
    <col min="194" max="194" width="8" customWidth="1"/>
    <col min="195" max="195" width="5" customWidth="1"/>
    <col min="196" max="196" width="7" customWidth="1"/>
    <col min="197" max="198" width="5" customWidth="1"/>
    <col min="199" max="199" width="7" customWidth="1"/>
    <col min="200" max="202" width="8" customWidth="1"/>
    <col min="203" max="203" width="7" customWidth="1"/>
    <col min="204" max="206" width="5" customWidth="1"/>
    <col min="207" max="207" width="8" customWidth="1"/>
    <col min="208" max="208" width="7" customWidth="1"/>
    <col min="209" max="211" width="8" customWidth="1"/>
    <col min="212" max="213" width="5" customWidth="1"/>
    <col min="214" max="215" width="8" customWidth="1"/>
    <col min="216" max="216" width="5" customWidth="1"/>
    <col min="217" max="217" width="8" customWidth="1"/>
    <col min="218" max="218" width="5" customWidth="1"/>
    <col min="219" max="221" width="8" customWidth="1"/>
    <col min="222" max="222" width="5" customWidth="1"/>
    <col min="223" max="224" width="8" customWidth="1"/>
    <col min="225" max="225" width="5" customWidth="1"/>
    <col min="226" max="226" width="7" customWidth="1"/>
    <col min="227" max="229" width="8" customWidth="1"/>
    <col min="230" max="230" width="5" customWidth="1"/>
    <col min="231" max="232" width="8" customWidth="1"/>
    <col min="233" max="233" width="7" customWidth="1"/>
    <col min="234" max="235" width="8" customWidth="1"/>
    <col min="236" max="236" width="7" customWidth="1"/>
    <col min="237" max="237" width="5" customWidth="1"/>
    <col min="238" max="238" width="8" customWidth="1"/>
    <col min="239" max="239" width="7" customWidth="1"/>
    <col min="240" max="251" width="8" customWidth="1"/>
    <col min="252" max="252" width="7" customWidth="1"/>
    <col min="253" max="254" width="8" customWidth="1"/>
    <col min="255" max="255" width="5" customWidth="1"/>
    <col min="256" max="258" width="8" customWidth="1"/>
    <col min="259" max="261" width="5" customWidth="1"/>
    <col min="262" max="262" width="7" customWidth="1"/>
    <col min="263" max="264" width="5" customWidth="1"/>
    <col min="265" max="267" width="7" customWidth="1"/>
    <col min="268" max="268" width="5" customWidth="1"/>
    <col min="269" max="269" width="8" customWidth="1"/>
    <col min="270" max="271" width="5" customWidth="1"/>
    <col min="272" max="272" width="8" customWidth="1"/>
    <col min="273" max="274" width="5" customWidth="1"/>
    <col min="275" max="276" width="7" customWidth="1"/>
    <col min="277" max="277" width="8" customWidth="1"/>
    <col min="278" max="280" width="5" customWidth="1"/>
    <col min="281" max="281" width="8" customWidth="1"/>
    <col min="282" max="282" width="5" customWidth="1"/>
    <col min="283" max="283" width="8" customWidth="1"/>
    <col min="284" max="285" width="5" customWidth="1"/>
    <col min="286" max="291" width="8" customWidth="1"/>
    <col min="292" max="294" width="5" customWidth="1"/>
    <col min="295" max="296" width="6" customWidth="1"/>
    <col min="297" max="297" width="8" customWidth="1"/>
    <col min="298" max="298" width="9" customWidth="1"/>
    <col min="299" max="299" width="6" customWidth="1"/>
    <col min="300" max="300" width="8" customWidth="1"/>
    <col min="301" max="302" width="6" customWidth="1"/>
    <col min="303" max="304" width="8" customWidth="1"/>
    <col min="305" max="306" width="6" customWidth="1"/>
    <col min="307" max="308" width="8" customWidth="1"/>
    <col min="309" max="309" width="6" customWidth="1"/>
    <col min="310" max="310" width="9" customWidth="1"/>
    <col min="311" max="311" width="6" customWidth="1"/>
    <col min="312" max="312" width="8" customWidth="1"/>
    <col min="313" max="313" width="9" customWidth="1"/>
    <col min="314" max="314" width="10" bestFit="1" customWidth="1"/>
    <col min="315" max="316" width="7" customWidth="1"/>
    <col min="317" max="317" width="10" bestFit="1" customWidth="1"/>
    <col min="318" max="318" width="7" customWidth="1"/>
    <col min="319" max="319" width="10" bestFit="1" customWidth="1"/>
    <col min="320" max="324" width="7" customWidth="1"/>
    <col min="325" max="325" width="9" customWidth="1"/>
    <col min="326" max="335" width="7" customWidth="1"/>
    <col min="336" max="336" width="9" customWidth="1"/>
    <col min="337" max="337" width="7" customWidth="1"/>
    <col min="338" max="338" width="10" bestFit="1" customWidth="1"/>
    <col min="339" max="358" width="7" customWidth="1"/>
    <col min="359" max="362" width="8" customWidth="1"/>
    <col min="363" max="363" width="7.28515625" customWidth="1"/>
    <col min="364" max="364" width="11.28515625" bestFit="1" customWidth="1"/>
  </cols>
  <sheetData>
    <row r="4" spans="1:11">
      <c r="A4" s="154" t="s">
        <v>309</v>
      </c>
      <c r="B4" s="154" t="s">
        <v>308</v>
      </c>
    </row>
    <row r="5" spans="1:11">
      <c r="A5" s="154" t="s">
        <v>226</v>
      </c>
      <c r="B5" s="146">
        <v>2003</v>
      </c>
      <c r="C5" s="146">
        <v>2004</v>
      </c>
      <c r="D5" s="146">
        <v>2005</v>
      </c>
      <c r="E5" s="146">
        <v>2006</v>
      </c>
      <c r="F5" s="146">
        <v>2007</v>
      </c>
      <c r="G5" s="146">
        <v>2008</v>
      </c>
      <c r="H5" s="146">
        <v>2009</v>
      </c>
      <c r="I5" s="146">
        <v>2010</v>
      </c>
      <c r="J5" s="146">
        <v>2011</v>
      </c>
      <c r="K5" s="146" t="s">
        <v>227</v>
      </c>
    </row>
    <row r="6" spans="1:11">
      <c r="A6" s="153" t="s">
        <v>33</v>
      </c>
      <c r="B6" s="155">
        <v>0</v>
      </c>
      <c r="C6" s="155">
        <v>0</v>
      </c>
      <c r="D6" s="155">
        <v>0</v>
      </c>
      <c r="E6" s="155">
        <v>0</v>
      </c>
      <c r="F6" s="155">
        <v>0</v>
      </c>
      <c r="G6" s="155">
        <v>0</v>
      </c>
      <c r="H6" s="155">
        <v>0</v>
      </c>
      <c r="I6" s="155">
        <v>2.78</v>
      </c>
      <c r="J6" s="155">
        <v>16.559999999999999</v>
      </c>
      <c r="K6" s="155">
        <v>19.34</v>
      </c>
    </row>
    <row r="7" spans="1:11">
      <c r="A7" s="184" t="s">
        <v>32</v>
      </c>
      <c r="B7" s="155">
        <v>0</v>
      </c>
      <c r="C7" s="155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2.78</v>
      </c>
      <c r="J7" s="155">
        <v>16.559999999999999</v>
      </c>
      <c r="K7" s="155">
        <v>19.34</v>
      </c>
    </row>
    <row r="8" spans="1:11">
      <c r="A8" s="153" t="s">
        <v>26</v>
      </c>
      <c r="B8" s="155"/>
      <c r="C8" s="155"/>
      <c r="D8" s="155"/>
      <c r="E8" s="155"/>
      <c r="F8" s="155"/>
      <c r="G8" s="155"/>
      <c r="H8" s="155">
        <v>0.03</v>
      </c>
      <c r="I8" s="155">
        <v>10.62</v>
      </c>
      <c r="J8" s="155">
        <v>5.89</v>
      </c>
      <c r="K8" s="155">
        <v>16.54</v>
      </c>
    </row>
    <row r="9" spans="1:11">
      <c r="A9" s="184" t="s">
        <v>32</v>
      </c>
      <c r="B9" s="155"/>
      <c r="C9" s="155"/>
      <c r="D9" s="155"/>
      <c r="E9" s="155"/>
      <c r="F9" s="155"/>
      <c r="G9" s="155"/>
      <c r="H9" s="155">
        <v>0.03</v>
      </c>
      <c r="I9" s="155">
        <v>10.62</v>
      </c>
      <c r="J9" s="155">
        <v>5.89</v>
      </c>
      <c r="K9" s="155">
        <v>16.54</v>
      </c>
    </row>
    <row r="10" spans="1:11">
      <c r="A10" s="153" t="s">
        <v>6</v>
      </c>
      <c r="B10" s="155">
        <v>0</v>
      </c>
      <c r="C10" s="155">
        <v>0</v>
      </c>
      <c r="D10" s="155">
        <v>0</v>
      </c>
      <c r="E10" s="155">
        <v>0</v>
      </c>
      <c r="F10" s="155">
        <v>0</v>
      </c>
      <c r="G10" s="155">
        <v>0</v>
      </c>
      <c r="H10" s="155">
        <v>0</v>
      </c>
      <c r="I10" s="155">
        <v>0.64</v>
      </c>
      <c r="J10" s="155">
        <v>755.53</v>
      </c>
      <c r="K10" s="155">
        <v>756.17</v>
      </c>
    </row>
    <row r="11" spans="1:11">
      <c r="A11" s="184" t="s">
        <v>32</v>
      </c>
      <c r="B11" s="155">
        <v>0</v>
      </c>
      <c r="C11" s="155">
        <v>0</v>
      </c>
      <c r="D11" s="155">
        <v>0</v>
      </c>
      <c r="E11" s="155">
        <v>0</v>
      </c>
      <c r="F11" s="155">
        <v>0</v>
      </c>
      <c r="G11" s="155">
        <v>0</v>
      </c>
      <c r="H11" s="155">
        <v>0</v>
      </c>
      <c r="I11" s="155">
        <v>0.64</v>
      </c>
      <c r="J11" s="155">
        <v>755.53</v>
      </c>
      <c r="K11" s="155">
        <v>756.17</v>
      </c>
    </row>
    <row r="12" spans="1:11">
      <c r="A12" s="153" t="s">
        <v>9</v>
      </c>
      <c r="B12" s="155">
        <v>0</v>
      </c>
      <c r="C12" s="155">
        <v>0</v>
      </c>
      <c r="D12" s="155">
        <v>0</v>
      </c>
      <c r="E12" s="155">
        <v>0</v>
      </c>
      <c r="F12" s="155">
        <v>0</v>
      </c>
      <c r="G12" s="155">
        <v>0</v>
      </c>
      <c r="H12" s="155">
        <v>0</v>
      </c>
      <c r="I12" s="155">
        <v>0.25</v>
      </c>
      <c r="J12" s="155">
        <v>1988.03</v>
      </c>
      <c r="K12" s="155">
        <v>1988.28</v>
      </c>
    </row>
    <row r="13" spans="1:11">
      <c r="A13" s="184" t="s">
        <v>32</v>
      </c>
      <c r="B13" s="155">
        <v>0</v>
      </c>
      <c r="C13" s="155">
        <v>0</v>
      </c>
      <c r="D13" s="155">
        <v>0</v>
      </c>
      <c r="E13" s="155">
        <v>0</v>
      </c>
      <c r="F13" s="155">
        <v>0</v>
      </c>
      <c r="G13" s="155">
        <v>0</v>
      </c>
      <c r="H13" s="155">
        <v>0</v>
      </c>
      <c r="I13" s="155">
        <v>0.25</v>
      </c>
      <c r="J13" s="155">
        <v>1988.03</v>
      </c>
      <c r="K13" s="155">
        <v>1988.28</v>
      </c>
    </row>
    <row r="14" spans="1:11">
      <c r="A14" s="153" t="s">
        <v>10</v>
      </c>
      <c r="B14" s="155">
        <v>0</v>
      </c>
      <c r="C14" s="155">
        <v>0</v>
      </c>
      <c r="D14" s="155">
        <v>0</v>
      </c>
      <c r="E14" s="155">
        <v>0</v>
      </c>
      <c r="F14" s="155">
        <v>0</v>
      </c>
      <c r="G14" s="155">
        <v>0</v>
      </c>
      <c r="H14" s="155">
        <v>0</v>
      </c>
      <c r="I14" s="155">
        <v>0</v>
      </c>
      <c r="J14" s="155">
        <v>668.96</v>
      </c>
      <c r="K14" s="155">
        <v>668.96</v>
      </c>
    </row>
    <row r="15" spans="1:11">
      <c r="A15" s="184" t="s">
        <v>32</v>
      </c>
      <c r="B15" s="155">
        <v>0</v>
      </c>
      <c r="C15" s="155">
        <v>0</v>
      </c>
      <c r="D15" s="155">
        <v>0</v>
      </c>
      <c r="E15" s="155">
        <v>0</v>
      </c>
      <c r="F15" s="155">
        <v>0</v>
      </c>
      <c r="G15" s="155">
        <v>0</v>
      </c>
      <c r="H15" s="155">
        <v>0</v>
      </c>
      <c r="I15" s="155">
        <v>0</v>
      </c>
      <c r="J15" s="155">
        <v>668.96</v>
      </c>
      <c r="K15" s="155">
        <v>668.96</v>
      </c>
    </row>
    <row r="16" spans="1:11">
      <c r="A16" s="153" t="s">
        <v>227</v>
      </c>
      <c r="B16" s="155">
        <v>0</v>
      </c>
      <c r="C16" s="155">
        <v>0</v>
      </c>
      <c r="D16" s="155">
        <v>0</v>
      </c>
      <c r="E16" s="155">
        <v>0</v>
      </c>
      <c r="F16" s="155">
        <v>0</v>
      </c>
      <c r="G16" s="155">
        <v>0</v>
      </c>
      <c r="H16" s="155">
        <v>0.03</v>
      </c>
      <c r="I16" s="155">
        <v>14.29</v>
      </c>
      <c r="J16" s="155">
        <v>3434.9700000000003</v>
      </c>
      <c r="K16" s="155">
        <v>3449.29</v>
      </c>
    </row>
    <row r="67" spans="10:10">
      <c r="J67" s="185">
        <v>14964.579999999998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filterMode="1"/>
  <dimension ref="A1:F651"/>
  <sheetViews>
    <sheetView workbookViewId="0">
      <selection activeCell="B480" sqref="B480"/>
    </sheetView>
  </sheetViews>
  <sheetFormatPr defaultRowHeight="15"/>
  <cols>
    <col min="1" max="1" width="26.28515625" bestFit="1" customWidth="1"/>
    <col min="2" max="2" width="34" bestFit="1" customWidth="1"/>
    <col min="3" max="3" width="5" bestFit="1" customWidth="1"/>
    <col min="4" max="4" width="20.42578125" bestFit="1" customWidth="1"/>
    <col min="5" max="5" width="26.140625" bestFit="1" customWidth="1"/>
    <col min="6" max="6" width="22.42578125" bestFit="1" customWidth="1"/>
  </cols>
  <sheetData>
    <row r="1" spans="1:6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hidden="1">
      <c r="A2" s="4" t="s">
        <v>6</v>
      </c>
      <c r="B2" s="5">
        <v>0</v>
      </c>
      <c r="C2" s="6">
        <v>2002</v>
      </c>
      <c r="D2" s="7" t="s">
        <v>7</v>
      </c>
      <c r="E2" s="5" t="s">
        <v>8</v>
      </c>
      <c r="F2" s="8">
        <v>168.8</v>
      </c>
    </row>
    <row r="3" spans="1:6" hidden="1">
      <c r="A3" s="4" t="s">
        <v>6</v>
      </c>
      <c r="B3" s="5">
        <v>0</v>
      </c>
      <c r="C3" s="6">
        <v>2003</v>
      </c>
      <c r="D3" s="7" t="s">
        <v>7</v>
      </c>
      <c r="E3" s="5" t="s">
        <v>8</v>
      </c>
      <c r="F3" s="8">
        <v>168.8</v>
      </c>
    </row>
    <row r="4" spans="1:6" hidden="1">
      <c r="A4" s="4" t="s">
        <v>6</v>
      </c>
      <c r="B4" s="5">
        <v>0</v>
      </c>
      <c r="C4" s="6">
        <v>2004</v>
      </c>
      <c r="D4" s="7" t="s">
        <v>7</v>
      </c>
      <c r="E4" s="5" t="s">
        <v>8</v>
      </c>
      <c r="F4" s="8">
        <v>168.8</v>
      </c>
    </row>
    <row r="5" spans="1:6" hidden="1">
      <c r="A5" s="4" t="s">
        <v>6</v>
      </c>
      <c r="B5" s="5">
        <v>0</v>
      </c>
      <c r="C5" s="6">
        <v>2005</v>
      </c>
      <c r="D5" s="7" t="s">
        <v>7</v>
      </c>
      <c r="E5" s="5" t="s">
        <v>8</v>
      </c>
      <c r="F5" s="8">
        <v>168.8</v>
      </c>
    </row>
    <row r="6" spans="1:6" hidden="1">
      <c r="A6" s="4" t="s">
        <v>6</v>
      </c>
      <c r="B6" s="5">
        <v>0</v>
      </c>
      <c r="C6" s="6">
        <v>2006</v>
      </c>
      <c r="D6" s="7" t="s">
        <v>7</v>
      </c>
      <c r="E6" s="5" t="s">
        <v>8</v>
      </c>
      <c r="F6" s="8">
        <v>168.8</v>
      </c>
    </row>
    <row r="7" spans="1:6" hidden="1">
      <c r="A7" s="4" t="s">
        <v>6</v>
      </c>
      <c r="B7" s="5">
        <v>0</v>
      </c>
      <c r="C7" s="6">
        <v>2007</v>
      </c>
      <c r="D7" s="7" t="s">
        <v>7</v>
      </c>
      <c r="E7" s="5" t="s">
        <v>8</v>
      </c>
      <c r="F7" s="8">
        <v>168.8</v>
      </c>
    </row>
    <row r="8" spans="1:6" hidden="1">
      <c r="A8" s="4" t="s">
        <v>6</v>
      </c>
      <c r="B8" s="5">
        <v>0</v>
      </c>
      <c r="C8" s="6">
        <v>2008</v>
      </c>
      <c r="D8" s="7" t="s">
        <v>7</v>
      </c>
      <c r="E8" s="5" t="s">
        <v>8</v>
      </c>
      <c r="F8" s="8">
        <v>168.8</v>
      </c>
    </row>
    <row r="9" spans="1:6" hidden="1">
      <c r="A9" s="4" t="s">
        <v>6</v>
      </c>
      <c r="B9" s="5">
        <v>0</v>
      </c>
      <c r="C9" s="6">
        <v>2009</v>
      </c>
      <c r="D9" s="7" t="s">
        <v>7</v>
      </c>
      <c r="E9" s="5" t="s">
        <v>8</v>
      </c>
      <c r="F9" s="8">
        <v>168.8</v>
      </c>
    </row>
    <row r="10" spans="1:6" hidden="1">
      <c r="A10" s="4" t="s">
        <v>6</v>
      </c>
      <c r="B10" s="5">
        <v>0</v>
      </c>
      <c r="C10" s="6">
        <v>2010</v>
      </c>
      <c r="D10" s="7" t="s">
        <v>7</v>
      </c>
      <c r="E10" s="5" t="s">
        <v>8</v>
      </c>
      <c r="F10" s="8">
        <v>168.8</v>
      </c>
    </row>
    <row r="11" spans="1:6" hidden="1">
      <c r="A11" s="4" t="s">
        <v>6</v>
      </c>
      <c r="B11" s="5">
        <v>250850</v>
      </c>
      <c r="C11" s="6">
        <v>2011</v>
      </c>
      <c r="D11" s="7" t="s">
        <v>7</v>
      </c>
      <c r="E11" s="5" t="s">
        <v>8</v>
      </c>
      <c r="F11" s="8">
        <v>168.8</v>
      </c>
    </row>
    <row r="12" spans="1:6" ht="25.5" hidden="1">
      <c r="A12" s="4" t="s">
        <v>9</v>
      </c>
      <c r="B12" s="5">
        <v>0</v>
      </c>
      <c r="C12" s="6">
        <v>2002</v>
      </c>
      <c r="D12" s="7" t="s">
        <v>7</v>
      </c>
      <c r="E12" s="9">
        <v>40851</v>
      </c>
      <c r="F12" s="8">
        <v>544.95299999999997</v>
      </c>
    </row>
    <row r="13" spans="1:6" ht="25.5" hidden="1">
      <c r="A13" s="4" t="s">
        <v>9</v>
      </c>
      <c r="B13" s="5">
        <v>0</v>
      </c>
      <c r="C13" s="6">
        <v>2003</v>
      </c>
      <c r="D13" s="7" t="s">
        <v>7</v>
      </c>
      <c r="E13" s="9">
        <v>40851</v>
      </c>
      <c r="F13" s="8">
        <v>544.95299999999997</v>
      </c>
    </row>
    <row r="14" spans="1:6" ht="25.5" hidden="1">
      <c r="A14" s="4" t="s">
        <v>9</v>
      </c>
      <c r="B14" s="5">
        <v>0</v>
      </c>
      <c r="C14" s="6">
        <v>2004</v>
      </c>
      <c r="D14" s="7" t="s">
        <v>7</v>
      </c>
      <c r="E14" s="9">
        <v>40851</v>
      </c>
      <c r="F14" s="8">
        <v>544.95299999999997</v>
      </c>
    </row>
    <row r="15" spans="1:6" ht="25.5" hidden="1">
      <c r="A15" s="4" t="s">
        <v>9</v>
      </c>
      <c r="B15" s="5">
        <v>0</v>
      </c>
      <c r="C15" s="6">
        <v>2005</v>
      </c>
      <c r="D15" s="7" t="s">
        <v>7</v>
      </c>
      <c r="E15" s="9">
        <v>40851</v>
      </c>
      <c r="F15" s="8">
        <v>544.95299999999997</v>
      </c>
    </row>
    <row r="16" spans="1:6" ht="25.5" hidden="1">
      <c r="A16" s="4" t="s">
        <v>9</v>
      </c>
      <c r="B16" s="5">
        <v>0</v>
      </c>
      <c r="C16" s="6">
        <v>2006</v>
      </c>
      <c r="D16" s="7" t="s">
        <v>7</v>
      </c>
      <c r="E16" s="9">
        <v>40851</v>
      </c>
      <c r="F16" s="8">
        <v>544.95299999999997</v>
      </c>
    </row>
    <row r="17" spans="1:6" ht="25.5" hidden="1">
      <c r="A17" s="4" t="s">
        <v>9</v>
      </c>
      <c r="B17" s="5">
        <v>0</v>
      </c>
      <c r="C17" s="6">
        <v>2007</v>
      </c>
      <c r="D17" s="7" t="s">
        <v>7</v>
      </c>
      <c r="E17" s="9">
        <v>40851</v>
      </c>
      <c r="F17" s="8">
        <v>544.95299999999997</v>
      </c>
    </row>
    <row r="18" spans="1:6" ht="25.5" hidden="1">
      <c r="A18" s="4" t="s">
        <v>9</v>
      </c>
      <c r="B18" s="5">
        <v>0</v>
      </c>
      <c r="C18" s="6">
        <v>2008</v>
      </c>
      <c r="D18" s="7" t="s">
        <v>7</v>
      </c>
      <c r="E18" s="9">
        <v>40851</v>
      </c>
      <c r="F18" s="8">
        <v>544.95299999999997</v>
      </c>
    </row>
    <row r="19" spans="1:6" ht="25.5" hidden="1">
      <c r="A19" s="4" t="s">
        <v>9</v>
      </c>
      <c r="B19" s="5">
        <v>0</v>
      </c>
      <c r="C19" s="6">
        <v>2009</v>
      </c>
      <c r="D19" s="7" t="s">
        <v>7</v>
      </c>
      <c r="E19" s="9">
        <v>40851</v>
      </c>
      <c r="F19" s="8">
        <v>544.95299999999997</v>
      </c>
    </row>
    <row r="20" spans="1:6" ht="25.5" hidden="1">
      <c r="A20" s="4" t="s">
        <v>9</v>
      </c>
      <c r="B20" s="5">
        <v>0</v>
      </c>
      <c r="C20" s="6">
        <v>2010</v>
      </c>
      <c r="D20" s="7" t="s">
        <v>7</v>
      </c>
      <c r="E20" s="9">
        <v>40851</v>
      </c>
      <c r="F20" s="8">
        <v>544.95299999999997</v>
      </c>
    </row>
    <row r="21" spans="1:6" ht="25.5" hidden="1">
      <c r="A21" s="4" t="s">
        <v>9</v>
      </c>
      <c r="B21" s="5">
        <v>741230</v>
      </c>
      <c r="C21" s="6">
        <v>2011</v>
      </c>
      <c r="D21" s="7" t="s">
        <v>7</v>
      </c>
      <c r="E21" s="9">
        <v>40851</v>
      </c>
      <c r="F21" s="8">
        <v>544.95299999999997</v>
      </c>
    </row>
    <row r="22" spans="1:6" ht="25.5" hidden="1">
      <c r="A22" s="4" t="s">
        <v>10</v>
      </c>
      <c r="B22" s="5">
        <v>0</v>
      </c>
      <c r="C22" s="6">
        <v>2002</v>
      </c>
      <c r="D22" s="7" t="s">
        <v>7</v>
      </c>
      <c r="E22" s="9">
        <v>40671</v>
      </c>
      <c r="F22" s="8">
        <v>170.1</v>
      </c>
    </row>
    <row r="23" spans="1:6" ht="25.5" hidden="1">
      <c r="A23" s="4" t="s">
        <v>10</v>
      </c>
      <c r="B23" s="5">
        <v>0</v>
      </c>
      <c r="C23" s="6">
        <v>2003</v>
      </c>
      <c r="D23" s="7" t="s">
        <v>7</v>
      </c>
      <c r="E23" s="9">
        <v>40671</v>
      </c>
      <c r="F23" s="8">
        <v>170.1</v>
      </c>
    </row>
    <row r="24" spans="1:6" ht="25.5" hidden="1">
      <c r="A24" s="4" t="s">
        <v>10</v>
      </c>
      <c r="B24" s="5">
        <v>0</v>
      </c>
      <c r="C24" s="6">
        <v>2004</v>
      </c>
      <c r="D24" s="7" t="s">
        <v>7</v>
      </c>
      <c r="E24" s="9">
        <v>40671</v>
      </c>
      <c r="F24" s="8">
        <v>170.1</v>
      </c>
    </row>
    <row r="25" spans="1:6" ht="25.5" hidden="1">
      <c r="A25" s="4" t="s">
        <v>10</v>
      </c>
      <c r="B25" s="5">
        <v>0</v>
      </c>
      <c r="C25" s="6">
        <v>2005</v>
      </c>
      <c r="D25" s="7" t="s">
        <v>7</v>
      </c>
      <c r="E25" s="9">
        <v>40671</v>
      </c>
      <c r="F25" s="8">
        <v>170.1</v>
      </c>
    </row>
    <row r="26" spans="1:6" ht="25.5" hidden="1">
      <c r="A26" s="4" t="s">
        <v>10</v>
      </c>
      <c r="B26" s="5">
        <v>0</v>
      </c>
      <c r="C26" s="6">
        <v>2006</v>
      </c>
      <c r="D26" s="7" t="s">
        <v>7</v>
      </c>
      <c r="E26" s="9">
        <v>40671</v>
      </c>
      <c r="F26" s="8">
        <v>170.1</v>
      </c>
    </row>
    <row r="27" spans="1:6" ht="25.5" hidden="1">
      <c r="A27" s="4" t="s">
        <v>10</v>
      </c>
      <c r="B27" s="5">
        <v>0</v>
      </c>
      <c r="C27" s="6">
        <v>2007</v>
      </c>
      <c r="D27" s="7" t="s">
        <v>7</v>
      </c>
      <c r="E27" s="9">
        <v>40671</v>
      </c>
      <c r="F27" s="8">
        <v>170.1</v>
      </c>
    </row>
    <row r="28" spans="1:6" ht="25.5" hidden="1">
      <c r="A28" s="4" t="s">
        <v>10</v>
      </c>
      <c r="B28" s="5">
        <v>0</v>
      </c>
      <c r="C28" s="6">
        <v>2008</v>
      </c>
      <c r="D28" s="7" t="s">
        <v>7</v>
      </c>
      <c r="E28" s="9">
        <v>40671</v>
      </c>
      <c r="F28" s="8">
        <v>170.1</v>
      </c>
    </row>
    <row r="29" spans="1:6" ht="25.5" hidden="1">
      <c r="A29" s="4" t="s">
        <v>10</v>
      </c>
      <c r="B29" s="5">
        <v>0</v>
      </c>
      <c r="C29" s="6">
        <v>2009</v>
      </c>
      <c r="D29" s="7" t="s">
        <v>7</v>
      </c>
      <c r="E29" s="9">
        <v>40671</v>
      </c>
      <c r="F29" s="8">
        <v>170.1</v>
      </c>
    </row>
    <row r="30" spans="1:6" ht="25.5" hidden="1">
      <c r="A30" s="4" t="s">
        <v>10</v>
      </c>
      <c r="B30" s="5">
        <v>0</v>
      </c>
      <c r="C30" s="6">
        <v>2010</v>
      </c>
      <c r="D30" s="7" t="s">
        <v>7</v>
      </c>
      <c r="E30" s="9">
        <v>40671</v>
      </c>
      <c r="F30" s="8">
        <v>170.1</v>
      </c>
    </row>
    <row r="31" spans="1:6" ht="25.5" hidden="1">
      <c r="A31" s="4" t="s">
        <v>10</v>
      </c>
      <c r="B31" s="5">
        <v>190220</v>
      </c>
      <c r="C31" s="6">
        <v>2011</v>
      </c>
      <c r="D31" s="7" t="s">
        <v>7</v>
      </c>
      <c r="E31" s="9">
        <v>40671</v>
      </c>
      <c r="F31" s="8">
        <v>170.1</v>
      </c>
    </row>
    <row r="32" spans="1:6" ht="25.5" hidden="1">
      <c r="A32" s="4" t="s">
        <v>11</v>
      </c>
      <c r="B32" s="5">
        <v>364260</v>
      </c>
      <c r="C32" s="6">
        <v>2002</v>
      </c>
      <c r="D32" s="7" t="s">
        <v>7</v>
      </c>
      <c r="E32" s="9">
        <v>34700</v>
      </c>
      <c r="F32" s="8">
        <v>165.9</v>
      </c>
    </row>
    <row r="33" spans="1:6" ht="25.5" hidden="1">
      <c r="A33" s="4" t="s">
        <v>11</v>
      </c>
      <c r="B33" s="5">
        <v>273560</v>
      </c>
      <c r="C33" s="6">
        <v>2003</v>
      </c>
      <c r="D33" s="7" t="s">
        <v>7</v>
      </c>
      <c r="E33" s="9">
        <v>34700</v>
      </c>
      <c r="F33" s="8">
        <v>165.9</v>
      </c>
    </row>
    <row r="34" spans="1:6" ht="25.5" hidden="1">
      <c r="A34" s="4" t="s">
        <v>11</v>
      </c>
      <c r="B34" s="5">
        <v>591190</v>
      </c>
      <c r="C34" s="6">
        <v>2004</v>
      </c>
      <c r="D34" s="7" t="s">
        <v>7</v>
      </c>
      <c r="E34" s="9">
        <v>34700</v>
      </c>
      <c r="F34" s="8">
        <v>165.9</v>
      </c>
    </row>
    <row r="35" spans="1:6" ht="25.5" hidden="1">
      <c r="A35" s="4" t="s">
        <v>11</v>
      </c>
      <c r="B35" s="5">
        <v>494470</v>
      </c>
      <c r="C35" s="6">
        <v>2005</v>
      </c>
      <c r="D35" s="7" t="s">
        <v>7</v>
      </c>
      <c r="E35" s="9">
        <v>34700</v>
      </c>
      <c r="F35" s="8">
        <v>165.9</v>
      </c>
    </row>
    <row r="36" spans="1:6" ht="25.5" hidden="1">
      <c r="A36" s="4" t="s">
        <v>11</v>
      </c>
      <c r="B36" s="5">
        <v>766750</v>
      </c>
      <c r="C36" s="6">
        <v>2006</v>
      </c>
      <c r="D36" s="7" t="s">
        <v>7</v>
      </c>
      <c r="E36" s="9">
        <v>34700</v>
      </c>
      <c r="F36" s="8">
        <v>165.9</v>
      </c>
    </row>
    <row r="37" spans="1:6" ht="25.5" hidden="1">
      <c r="A37" s="4" t="s">
        <v>11</v>
      </c>
      <c r="B37" s="5">
        <v>901260</v>
      </c>
      <c r="C37" s="6">
        <v>2007</v>
      </c>
      <c r="D37" s="7" t="s">
        <v>7</v>
      </c>
      <c r="E37" s="9">
        <v>34700</v>
      </c>
      <c r="F37" s="8">
        <v>165.9</v>
      </c>
    </row>
    <row r="38" spans="1:6" ht="25.5" hidden="1">
      <c r="A38" s="4" t="s">
        <v>11</v>
      </c>
      <c r="B38" s="5">
        <v>997160</v>
      </c>
      <c r="C38" s="6">
        <v>2008</v>
      </c>
      <c r="D38" s="7" t="s">
        <v>7</v>
      </c>
      <c r="E38" s="9">
        <v>34700</v>
      </c>
      <c r="F38" s="8">
        <v>165.9</v>
      </c>
    </row>
    <row r="39" spans="1:6" ht="25.5" hidden="1">
      <c r="A39" s="4" t="s">
        <v>11</v>
      </c>
      <c r="B39" s="5">
        <v>991640</v>
      </c>
      <c r="C39" s="6">
        <v>2009</v>
      </c>
      <c r="D39" s="7" t="s">
        <v>7</v>
      </c>
      <c r="E39" s="9">
        <v>34700</v>
      </c>
      <c r="F39" s="8">
        <v>165.9</v>
      </c>
    </row>
    <row r="40" spans="1:6" ht="25.5" hidden="1">
      <c r="A40" s="4" t="s">
        <v>11</v>
      </c>
      <c r="B40" s="5">
        <v>900040</v>
      </c>
      <c r="C40" s="6">
        <v>2010</v>
      </c>
      <c r="D40" s="7" t="s">
        <v>7</v>
      </c>
      <c r="E40" s="9">
        <v>34700</v>
      </c>
      <c r="F40" s="8">
        <v>165.9</v>
      </c>
    </row>
    <row r="41" spans="1:6" ht="25.5" hidden="1">
      <c r="A41" s="4" t="s">
        <v>11</v>
      </c>
      <c r="B41" s="5">
        <v>907420</v>
      </c>
      <c r="C41" s="6">
        <v>2011</v>
      </c>
      <c r="D41" s="7" t="s">
        <v>7</v>
      </c>
      <c r="E41" s="9">
        <v>34700</v>
      </c>
      <c r="F41" s="8">
        <v>165.9</v>
      </c>
    </row>
    <row r="42" spans="1:6" ht="25.5" hidden="1">
      <c r="A42" s="4" t="s">
        <v>12</v>
      </c>
      <c r="B42" s="5">
        <v>120980</v>
      </c>
      <c r="C42" s="6">
        <v>2002</v>
      </c>
      <c r="D42" s="7" t="s">
        <v>7</v>
      </c>
      <c r="E42" s="9">
        <v>34700</v>
      </c>
      <c r="F42" s="8">
        <v>277.33999999999997</v>
      </c>
    </row>
    <row r="43" spans="1:6" ht="25.5" hidden="1">
      <c r="A43" s="4" t="s">
        <v>12</v>
      </c>
      <c r="B43" s="5">
        <v>48580</v>
      </c>
      <c r="C43" s="6">
        <v>2003</v>
      </c>
      <c r="D43" s="7" t="s">
        <v>7</v>
      </c>
      <c r="E43" s="9">
        <v>34700</v>
      </c>
      <c r="F43" s="8">
        <v>277.33999999999997</v>
      </c>
    </row>
    <row r="44" spans="1:6" ht="25.5" hidden="1">
      <c r="A44" s="4" t="s">
        <v>12</v>
      </c>
      <c r="B44" s="5">
        <v>315090</v>
      </c>
      <c r="C44" s="6">
        <v>2004</v>
      </c>
      <c r="D44" s="7" t="s">
        <v>7</v>
      </c>
      <c r="E44" s="9">
        <v>34700</v>
      </c>
      <c r="F44" s="8">
        <v>277.33999999999997</v>
      </c>
    </row>
    <row r="45" spans="1:6" ht="25.5" hidden="1">
      <c r="A45" s="4" t="s">
        <v>12</v>
      </c>
      <c r="B45" s="5">
        <v>450260</v>
      </c>
      <c r="C45" s="6">
        <v>2005</v>
      </c>
      <c r="D45" s="7" t="s">
        <v>7</v>
      </c>
      <c r="E45" s="9">
        <v>34700</v>
      </c>
      <c r="F45" s="8">
        <v>277.33999999999997</v>
      </c>
    </row>
    <row r="46" spans="1:6" ht="25.5" hidden="1">
      <c r="A46" s="4" t="s">
        <v>12</v>
      </c>
      <c r="B46" s="5">
        <v>648400</v>
      </c>
      <c r="C46" s="6">
        <v>2006</v>
      </c>
      <c r="D46" s="7" t="s">
        <v>7</v>
      </c>
      <c r="E46" s="9">
        <v>34700</v>
      </c>
      <c r="F46" s="8">
        <v>277.33999999999997</v>
      </c>
    </row>
    <row r="47" spans="1:6" ht="25.5" hidden="1">
      <c r="A47" s="4" t="s">
        <v>12</v>
      </c>
      <c r="B47" s="5">
        <v>757340</v>
      </c>
      <c r="C47" s="6">
        <v>2007</v>
      </c>
      <c r="D47" s="7" t="s">
        <v>7</v>
      </c>
      <c r="E47" s="9">
        <v>34700</v>
      </c>
      <c r="F47" s="8">
        <v>277.33999999999997</v>
      </c>
    </row>
    <row r="48" spans="1:6" ht="25.5" hidden="1">
      <c r="A48" s="4" t="s">
        <v>12</v>
      </c>
      <c r="B48" s="5">
        <v>793150</v>
      </c>
      <c r="C48" s="6">
        <v>2008</v>
      </c>
      <c r="D48" s="7" t="s">
        <v>7</v>
      </c>
      <c r="E48" s="9">
        <v>34700</v>
      </c>
      <c r="F48" s="8">
        <v>277.33999999999997</v>
      </c>
    </row>
    <row r="49" spans="1:6" ht="25.5" hidden="1">
      <c r="A49" s="4" t="s">
        <v>12</v>
      </c>
      <c r="B49" s="5">
        <v>750400</v>
      </c>
      <c r="C49" s="6">
        <v>2009</v>
      </c>
      <c r="D49" s="7" t="s">
        <v>7</v>
      </c>
      <c r="E49" s="9">
        <v>34700</v>
      </c>
      <c r="F49" s="8">
        <v>277.33999999999997</v>
      </c>
    </row>
    <row r="50" spans="1:6" ht="25.5" hidden="1">
      <c r="A50" s="4" t="s">
        <v>12</v>
      </c>
      <c r="B50" s="5">
        <v>877320</v>
      </c>
      <c r="C50" s="6">
        <v>2010</v>
      </c>
      <c r="D50" s="7" t="s">
        <v>7</v>
      </c>
      <c r="E50" s="9">
        <v>34700</v>
      </c>
      <c r="F50" s="8">
        <v>277.33999999999997</v>
      </c>
    </row>
    <row r="51" spans="1:6" ht="25.5" hidden="1">
      <c r="A51" s="4" t="s">
        <v>12</v>
      </c>
      <c r="B51" s="5">
        <v>854160</v>
      </c>
      <c r="C51" s="6">
        <v>2011</v>
      </c>
      <c r="D51" s="7" t="s">
        <v>7</v>
      </c>
      <c r="E51" s="9">
        <v>34700</v>
      </c>
      <c r="F51" s="8">
        <v>277.33999999999997</v>
      </c>
    </row>
    <row r="52" spans="1:6" ht="25.5" hidden="1">
      <c r="A52" s="4" t="s">
        <v>13</v>
      </c>
      <c r="B52" s="5">
        <v>245610</v>
      </c>
      <c r="C52" s="6">
        <v>2002</v>
      </c>
      <c r="D52" s="7" t="s">
        <v>7</v>
      </c>
      <c r="E52" s="9">
        <v>36161</v>
      </c>
      <c r="F52" s="8">
        <v>181.75</v>
      </c>
    </row>
    <row r="53" spans="1:6" ht="25.5" hidden="1">
      <c r="A53" s="4" t="s">
        <v>13</v>
      </c>
      <c r="B53" s="5">
        <v>128920</v>
      </c>
      <c r="C53" s="6">
        <v>2003</v>
      </c>
      <c r="D53" s="7" t="s">
        <v>7</v>
      </c>
      <c r="E53" s="9">
        <v>36161</v>
      </c>
      <c r="F53" s="8">
        <v>181.75</v>
      </c>
    </row>
    <row r="54" spans="1:6" ht="25.5" hidden="1">
      <c r="A54" s="4" t="s">
        <v>13</v>
      </c>
      <c r="B54" s="5">
        <v>171380</v>
      </c>
      <c r="C54" s="6">
        <v>2004</v>
      </c>
      <c r="D54" s="7" t="s">
        <v>7</v>
      </c>
      <c r="E54" s="9">
        <v>36161</v>
      </c>
      <c r="F54" s="8">
        <v>181.75</v>
      </c>
    </row>
    <row r="55" spans="1:6" ht="25.5" hidden="1">
      <c r="A55" s="4" t="s">
        <v>13</v>
      </c>
      <c r="B55" s="5">
        <v>165490</v>
      </c>
      <c r="C55" s="6">
        <v>2005</v>
      </c>
      <c r="D55" s="7" t="s">
        <v>7</v>
      </c>
      <c r="E55" s="9">
        <v>36161</v>
      </c>
      <c r="F55" s="8">
        <v>181.75</v>
      </c>
    </row>
    <row r="56" spans="1:6" ht="25.5" hidden="1">
      <c r="A56" s="4" t="s">
        <v>13</v>
      </c>
      <c r="B56" s="5">
        <v>314480</v>
      </c>
      <c r="C56" s="6">
        <v>2006</v>
      </c>
      <c r="D56" s="7" t="s">
        <v>7</v>
      </c>
      <c r="E56" s="9">
        <v>36161</v>
      </c>
      <c r="F56" s="8">
        <v>181.75</v>
      </c>
    </row>
    <row r="57" spans="1:6" ht="25.5" hidden="1">
      <c r="A57" s="4" t="s">
        <v>13</v>
      </c>
      <c r="B57" s="5">
        <v>408360</v>
      </c>
      <c r="C57" s="6">
        <v>2007</v>
      </c>
      <c r="D57" s="7" t="s">
        <v>7</v>
      </c>
      <c r="E57" s="9">
        <v>36161</v>
      </c>
      <c r="F57" s="8">
        <v>181.75</v>
      </c>
    </row>
    <row r="58" spans="1:6" ht="25.5" hidden="1">
      <c r="A58" s="4" t="s">
        <v>13</v>
      </c>
      <c r="B58" s="5">
        <v>377490</v>
      </c>
      <c r="C58" s="6">
        <v>2008</v>
      </c>
      <c r="D58" s="7" t="s">
        <v>7</v>
      </c>
      <c r="E58" s="9">
        <v>36161</v>
      </c>
      <c r="F58" s="8">
        <v>181.75</v>
      </c>
    </row>
    <row r="59" spans="1:6" ht="25.5" hidden="1">
      <c r="A59" s="4" t="s">
        <v>13</v>
      </c>
      <c r="B59" s="5">
        <v>408690</v>
      </c>
      <c r="C59" s="6">
        <v>2009</v>
      </c>
      <c r="D59" s="7" t="s">
        <v>7</v>
      </c>
      <c r="E59" s="9">
        <v>36161</v>
      </c>
      <c r="F59" s="8">
        <v>181.75</v>
      </c>
    </row>
    <row r="60" spans="1:6" ht="25.5" hidden="1">
      <c r="A60" s="4" t="s">
        <v>13</v>
      </c>
      <c r="B60" s="5">
        <v>413910</v>
      </c>
      <c r="C60" s="6">
        <v>2010</v>
      </c>
      <c r="D60" s="7" t="s">
        <v>7</v>
      </c>
      <c r="E60" s="9">
        <v>36161</v>
      </c>
      <c r="F60" s="8">
        <v>181.75</v>
      </c>
    </row>
    <row r="61" spans="1:6" ht="25.5" hidden="1">
      <c r="A61" s="4" t="s">
        <v>13</v>
      </c>
      <c r="B61" s="5">
        <v>375990</v>
      </c>
      <c r="C61" s="6">
        <v>2011</v>
      </c>
      <c r="D61" s="7" t="s">
        <v>7</v>
      </c>
      <c r="E61" s="9">
        <v>36161</v>
      </c>
      <c r="F61" s="8">
        <v>181.75</v>
      </c>
    </row>
    <row r="62" spans="1:6" ht="25.5" hidden="1">
      <c r="A62" s="4" t="s">
        <v>14</v>
      </c>
      <c r="B62" s="5">
        <v>829240</v>
      </c>
      <c r="C62" s="6">
        <v>2002</v>
      </c>
      <c r="D62" s="7" t="s">
        <v>7</v>
      </c>
      <c r="E62" s="9">
        <v>21916</v>
      </c>
      <c r="F62" s="8">
        <v>1001.729</v>
      </c>
    </row>
    <row r="63" spans="1:6" ht="25.5" hidden="1">
      <c r="A63" s="4" t="s">
        <v>14</v>
      </c>
      <c r="B63" s="5">
        <v>745050</v>
      </c>
      <c r="C63" s="6">
        <v>2003</v>
      </c>
      <c r="D63" s="7" t="s">
        <v>7</v>
      </c>
      <c r="E63" s="9">
        <v>21916</v>
      </c>
      <c r="F63" s="8">
        <v>1001.729</v>
      </c>
    </row>
    <row r="64" spans="1:6" ht="25.5" hidden="1">
      <c r="A64" s="4" t="s">
        <v>14</v>
      </c>
      <c r="B64" s="5">
        <v>805700</v>
      </c>
      <c r="C64" s="6">
        <v>2004</v>
      </c>
      <c r="D64" s="7" t="s">
        <v>7</v>
      </c>
      <c r="E64" s="9">
        <v>21916</v>
      </c>
      <c r="F64" s="8">
        <v>1001.729</v>
      </c>
    </row>
    <row r="65" spans="1:6" ht="25.5" hidden="1">
      <c r="A65" s="4" t="s">
        <v>14</v>
      </c>
      <c r="B65" s="5">
        <v>748130</v>
      </c>
      <c r="C65" s="6">
        <v>2005</v>
      </c>
      <c r="D65" s="7" t="s">
        <v>7</v>
      </c>
      <c r="E65" s="9">
        <v>21916</v>
      </c>
      <c r="F65" s="8">
        <v>1001.729</v>
      </c>
    </row>
    <row r="66" spans="1:6" ht="25.5" hidden="1">
      <c r="A66" s="4" t="s">
        <v>14</v>
      </c>
      <c r="B66" s="5">
        <v>889690</v>
      </c>
      <c r="C66" s="6">
        <v>2006</v>
      </c>
      <c r="D66" s="7" t="s">
        <v>7</v>
      </c>
      <c r="E66" s="9">
        <v>21916</v>
      </c>
      <c r="F66" s="8">
        <v>1001.729</v>
      </c>
    </row>
    <row r="67" spans="1:6" ht="25.5" hidden="1">
      <c r="A67" s="4" t="s">
        <v>14</v>
      </c>
      <c r="B67" s="10">
        <v>1198750</v>
      </c>
      <c r="C67" s="6">
        <v>2007</v>
      </c>
      <c r="D67" s="7" t="s">
        <v>7</v>
      </c>
      <c r="E67" s="9">
        <v>21916</v>
      </c>
      <c r="F67" s="8">
        <v>1001.729</v>
      </c>
    </row>
    <row r="68" spans="1:6" ht="25.5" hidden="1">
      <c r="A68" s="4" t="s">
        <v>14</v>
      </c>
      <c r="B68" s="10">
        <v>1218060</v>
      </c>
      <c r="C68" s="6">
        <v>2008</v>
      </c>
      <c r="D68" s="7" t="s">
        <v>7</v>
      </c>
      <c r="E68" s="9">
        <v>21916</v>
      </c>
      <c r="F68" s="8">
        <v>1001.729</v>
      </c>
    </row>
    <row r="69" spans="1:6" ht="25.5" hidden="1">
      <c r="A69" s="4" t="s">
        <v>14</v>
      </c>
      <c r="B69" s="10">
        <v>1256170</v>
      </c>
      <c r="C69" s="6">
        <v>2009</v>
      </c>
      <c r="D69" s="7" t="s">
        <v>7</v>
      </c>
      <c r="E69" s="9">
        <v>21916</v>
      </c>
      <c r="F69" s="8">
        <v>1001.729</v>
      </c>
    </row>
    <row r="70" spans="1:6" ht="25.5" hidden="1">
      <c r="A70" s="4" t="s">
        <v>14</v>
      </c>
      <c r="B70" s="10">
        <v>1346520</v>
      </c>
      <c r="C70" s="6">
        <v>2010</v>
      </c>
      <c r="D70" s="7" t="s">
        <v>7</v>
      </c>
      <c r="E70" s="9">
        <v>21916</v>
      </c>
      <c r="F70" s="8">
        <v>1001.729</v>
      </c>
    </row>
    <row r="71" spans="1:6" ht="25.5" hidden="1">
      <c r="A71" s="11" t="s">
        <v>14</v>
      </c>
      <c r="B71" s="12">
        <v>940760</v>
      </c>
      <c r="C71" s="13">
        <v>2011</v>
      </c>
      <c r="D71" s="14" t="s">
        <v>7</v>
      </c>
      <c r="E71" s="9">
        <v>21916</v>
      </c>
      <c r="F71" s="8">
        <v>1001.729</v>
      </c>
    </row>
    <row r="72" spans="1:6" hidden="1">
      <c r="A72" s="4" t="s">
        <v>15</v>
      </c>
      <c r="B72" s="10">
        <v>1179.0999999999999</v>
      </c>
      <c r="C72" s="6">
        <v>2002</v>
      </c>
      <c r="D72" s="7" t="s">
        <v>16</v>
      </c>
      <c r="E72" s="5" t="s">
        <v>17</v>
      </c>
      <c r="F72" s="8">
        <v>780.6</v>
      </c>
    </row>
    <row r="73" spans="1:6" hidden="1">
      <c r="A73" s="4" t="s">
        <v>15</v>
      </c>
      <c r="B73" s="5">
        <v>209.27</v>
      </c>
      <c r="C73" s="6">
        <v>2003</v>
      </c>
      <c r="D73" s="7" t="s">
        <v>16</v>
      </c>
      <c r="E73" s="5" t="s">
        <v>17</v>
      </c>
      <c r="F73" s="8">
        <v>780.6</v>
      </c>
    </row>
    <row r="74" spans="1:6" hidden="1">
      <c r="A74" s="4" t="s">
        <v>15</v>
      </c>
      <c r="B74" s="5">
        <v>1.6</v>
      </c>
      <c r="C74" s="6">
        <v>2004</v>
      </c>
      <c r="D74" s="7" t="s">
        <v>16</v>
      </c>
      <c r="E74" s="5" t="s">
        <v>17</v>
      </c>
      <c r="F74" s="8">
        <v>780.6</v>
      </c>
    </row>
    <row r="75" spans="1:6" hidden="1">
      <c r="A75" s="4" t="s">
        <v>15</v>
      </c>
      <c r="B75" s="5">
        <v>196.7</v>
      </c>
      <c r="C75" s="6">
        <v>2005</v>
      </c>
      <c r="D75" s="7" t="s">
        <v>16</v>
      </c>
      <c r="E75" s="5" t="s">
        <v>17</v>
      </c>
      <c r="F75" s="8">
        <v>780.6</v>
      </c>
    </row>
    <row r="76" spans="1:6" hidden="1">
      <c r="A76" s="4" t="s">
        <v>15</v>
      </c>
      <c r="B76" s="10">
        <v>11397</v>
      </c>
      <c r="C76" s="6">
        <v>2006</v>
      </c>
      <c r="D76" s="7" t="s">
        <v>16</v>
      </c>
      <c r="E76" s="5" t="s">
        <v>17</v>
      </c>
      <c r="F76" s="8">
        <v>780.6</v>
      </c>
    </row>
    <row r="77" spans="1:6" hidden="1">
      <c r="A77" s="4" t="s">
        <v>15</v>
      </c>
      <c r="B77" s="10">
        <v>325168</v>
      </c>
      <c r="C77" s="6">
        <v>2007</v>
      </c>
      <c r="D77" s="7" t="s">
        <v>16</v>
      </c>
      <c r="E77" s="5" t="s">
        <v>17</v>
      </c>
      <c r="F77" s="8">
        <v>780.6</v>
      </c>
    </row>
    <row r="78" spans="1:6" hidden="1">
      <c r="A78" s="4" t="s">
        <v>15</v>
      </c>
      <c r="B78" s="10">
        <v>516218.01</v>
      </c>
      <c r="C78" s="6">
        <v>2008</v>
      </c>
      <c r="D78" s="7" t="s">
        <v>16</v>
      </c>
      <c r="E78" s="5" t="s">
        <v>17</v>
      </c>
      <c r="F78" s="8">
        <v>780.6</v>
      </c>
    </row>
    <row r="79" spans="1:6" hidden="1">
      <c r="A79" s="4" t="s">
        <v>15</v>
      </c>
      <c r="B79" s="10">
        <v>482363.3</v>
      </c>
      <c r="C79" s="6">
        <v>2009</v>
      </c>
      <c r="D79" s="7" t="s">
        <v>16</v>
      </c>
      <c r="E79" s="5" t="s">
        <v>17</v>
      </c>
      <c r="F79" s="8">
        <v>780.6</v>
      </c>
    </row>
    <row r="80" spans="1:6" hidden="1">
      <c r="A80" s="4" t="s">
        <v>15</v>
      </c>
      <c r="B80" s="10">
        <v>275938.5</v>
      </c>
      <c r="C80" s="6">
        <v>2010</v>
      </c>
      <c r="D80" s="7" t="s">
        <v>16</v>
      </c>
      <c r="E80" s="5" t="s">
        <v>17</v>
      </c>
      <c r="F80" s="8">
        <v>780.6</v>
      </c>
    </row>
    <row r="81" spans="1:6" hidden="1">
      <c r="A81" s="4" t="s">
        <v>15</v>
      </c>
      <c r="B81" s="10">
        <v>47644.7</v>
      </c>
      <c r="C81" s="13">
        <v>2011</v>
      </c>
      <c r="D81" s="7" t="s">
        <v>16</v>
      </c>
      <c r="E81" s="5" t="s">
        <v>17</v>
      </c>
      <c r="F81" s="8">
        <v>780.6</v>
      </c>
    </row>
    <row r="82" spans="1:6" hidden="1">
      <c r="A82" s="4" t="s">
        <v>18</v>
      </c>
      <c r="B82" s="5">
        <v>311.94</v>
      </c>
      <c r="C82" s="6">
        <v>2002</v>
      </c>
      <c r="D82" s="7" t="s">
        <v>16</v>
      </c>
      <c r="E82" s="9">
        <v>25569</v>
      </c>
      <c r="F82" s="8">
        <v>28.672000000000001</v>
      </c>
    </row>
    <row r="83" spans="1:6" hidden="1">
      <c r="A83" s="4" t="s">
        <v>18</v>
      </c>
      <c r="B83" s="5">
        <v>237.6</v>
      </c>
      <c r="C83" s="6">
        <v>2003</v>
      </c>
      <c r="D83" s="7" t="s">
        <v>16</v>
      </c>
      <c r="E83" s="9">
        <v>25569</v>
      </c>
      <c r="F83" s="8">
        <v>28.672000000000001</v>
      </c>
    </row>
    <row r="84" spans="1:6" hidden="1">
      <c r="A84" s="4" t="s">
        <v>18</v>
      </c>
      <c r="B84" s="5">
        <v>895.4</v>
      </c>
      <c r="C84" s="6">
        <v>2004</v>
      </c>
      <c r="D84" s="7" t="s">
        <v>16</v>
      </c>
      <c r="E84" s="9">
        <v>25569</v>
      </c>
      <c r="F84" s="8">
        <v>28.672000000000001</v>
      </c>
    </row>
    <row r="85" spans="1:6" hidden="1">
      <c r="A85" s="4" t="s">
        <v>18</v>
      </c>
      <c r="B85" s="5">
        <v>419.93</v>
      </c>
      <c r="C85" s="6">
        <v>2005</v>
      </c>
      <c r="D85" s="7" t="s">
        <v>16</v>
      </c>
      <c r="E85" s="9">
        <v>25569</v>
      </c>
      <c r="F85" s="8">
        <v>28.672000000000001</v>
      </c>
    </row>
    <row r="86" spans="1:6" hidden="1">
      <c r="A86" s="4" t="s">
        <v>18</v>
      </c>
      <c r="B86" s="10">
        <v>1973</v>
      </c>
      <c r="C86" s="6">
        <v>2006</v>
      </c>
      <c r="D86" s="7" t="s">
        <v>16</v>
      </c>
      <c r="E86" s="9">
        <v>25569</v>
      </c>
      <c r="F86" s="8">
        <v>28.672000000000001</v>
      </c>
    </row>
    <row r="87" spans="1:6" hidden="1">
      <c r="A87" s="4" t="s">
        <v>18</v>
      </c>
      <c r="B87" s="10">
        <v>7311.53</v>
      </c>
      <c r="C87" s="6">
        <v>2007</v>
      </c>
      <c r="D87" s="7" t="s">
        <v>16</v>
      </c>
      <c r="E87" s="9">
        <v>25569</v>
      </c>
      <c r="F87" s="8">
        <v>28.672000000000001</v>
      </c>
    </row>
    <row r="88" spans="1:6" hidden="1">
      <c r="A88" s="4" t="s">
        <v>18</v>
      </c>
      <c r="B88" s="5">
        <v>550.27</v>
      </c>
      <c r="C88" s="6">
        <v>2008</v>
      </c>
      <c r="D88" s="7" t="s">
        <v>16</v>
      </c>
      <c r="E88" s="9">
        <v>25569</v>
      </c>
      <c r="F88" s="8">
        <v>28.672000000000001</v>
      </c>
    </row>
    <row r="89" spans="1:6" hidden="1">
      <c r="A89" s="4" t="s">
        <v>18</v>
      </c>
      <c r="B89" s="5">
        <v>13</v>
      </c>
      <c r="C89" s="6">
        <v>2009</v>
      </c>
      <c r="D89" s="7" t="s">
        <v>16</v>
      </c>
      <c r="E89" s="9">
        <v>25569</v>
      </c>
      <c r="F89" s="8">
        <v>28.672000000000001</v>
      </c>
    </row>
    <row r="90" spans="1:6" hidden="1">
      <c r="A90" s="4" t="s">
        <v>18</v>
      </c>
      <c r="B90" s="5"/>
      <c r="C90" s="6">
        <v>2010</v>
      </c>
      <c r="D90" s="7" t="s">
        <v>16</v>
      </c>
      <c r="E90" s="9">
        <v>25569</v>
      </c>
      <c r="F90" s="8">
        <v>28.672000000000001</v>
      </c>
    </row>
    <row r="91" spans="1:6" hidden="1">
      <c r="A91" s="4" t="s">
        <v>18</v>
      </c>
      <c r="B91" s="5">
        <v>0</v>
      </c>
      <c r="C91" s="13">
        <v>2011</v>
      </c>
      <c r="D91" s="7" t="s">
        <v>16</v>
      </c>
      <c r="E91" s="9">
        <v>25569</v>
      </c>
      <c r="F91" s="8">
        <v>28.672000000000001</v>
      </c>
    </row>
    <row r="92" spans="1:6" hidden="1">
      <c r="A92" s="4" t="s">
        <v>19</v>
      </c>
      <c r="B92" s="5">
        <v>497.83</v>
      </c>
      <c r="C92" s="6">
        <v>2002</v>
      </c>
      <c r="D92" s="7" t="s">
        <v>16</v>
      </c>
      <c r="E92" s="9">
        <v>19360</v>
      </c>
      <c r="F92" s="8">
        <v>11.397</v>
      </c>
    </row>
    <row r="93" spans="1:6" hidden="1">
      <c r="A93" s="4" t="s">
        <v>19</v>
      </c>
      <c r="B93" s="5">
        <v>293.2</v>
      </c>
      <c r="C93" s="6">
        <v>2003</v>
      </c>
      <c r="D93" s="7" t="s">
        <v>16</v>
      </c>
      <c r="E93" s="9">
        <v>19360</v>
      </c>
      <c r="F93" s="8">
        <v>11.397</v>
      </c>
    </row>
    <row r="94" spans="1:6" hidden="1">
      <c r="A94" s="4" t="s">
        <v>19</v>
      </c>
      <c r="B94" s="10">
        <v>1144.42</v>
      </c>
      <c r="C94" s="6">
        <v>2004</v>
      </c>
      <c r="D94" s="7" t="s">
        <v>16</v>
      </c>
      <c r="E94" s="9">
        <v>19360</v>
      </c>
      <c r="F94" s="8">
        <v>11.397</v>
      </c>
    </row>
    <row r="95" spans="1:6" hidden="1">
      <c r="A95" s="4" t="s">
        <v>19</v>
      </c>
      <c r="B95" s="5">
        <v>540.87</v>
      </c>
      <c r="C95" s="6">
        <v>2005</v>
      </c>
      <c r="D95" s="7" t="s">
        <v>16</v>
      </c>
      <c r="E95" s="9">
        <v>19360</v>
      </c>
      <c r="F95" s="8">
        <v>11.397</v>
      </c>
    </row>
    <row r="96" spans="1:6" hidden="1">
      <c r="A96" s="4" t="s">
        <v>19</v>
      </c>
      <c r="B96" s="10">
        <v>1628</v>
      </c>
      <c r="C96" s="6">
        <v>2006</v>
      </c>
      <c r="D96" s="7" t="s">
        <v>16</v>
      </c>
      <c r="E96" s="9">
        <v>19360</v>
      </c>
      <c r="F96" s="8">
        <v>11.397</v>
      </c>
    </row>
    <row r="97" spans="1:6" hidden="1">
      <c r="A97" s="4" t="s">
        <v>19</v>
      </c>
      <c r="B97" s="10">
        <v>8082.91</v>
      </c>
      <c r="C97" s="6">
        <v>2007</v>
      </c>
      <c r="D97" s="7" t="s">
        <v>16</v>
      </c>
      <c r="E97" s="9">
        <v>19360</v>
      </c>
      <c r="F97" s="8">
        <v>11.397</v>
      </c>
    </row>
    <row r="98" spans="1:6" hidden="1">
      <c r="A98" s="4" t="s">
        <v>19</v>
      </c>
      <c r="B98" s="10">
        <v>9335.0300000000007</v>
      </c>
      <c r="C98" s="6">
        <v>2008</v>
      </c>
      <c r="D98" s="7" t="s">
        <v>16</v>
      </c>
      <c r="E98" s="9">
        <v>19360</v>
      </c>
      <c r="F98" s="8">
        <v>11.397</v>
      </c>
    </row>
    <row r="99" spans="1:6" hidden="1">
      <c r="A99" s="4" t="s">
        <v>19</v>
      </c>
      <c r="B99" s="10">
        <v>4149.7</v>
      </c>
      <c r="C99" s="6">
        <v>2009</v>
      </c>
      <c r="D99" s="7" t="s">
        <v>16</v>
      </c>
      <c r="E99" s="9">
        <v>19360</v>
      </c>
      <c r="F99" s="8">
        <v>11.397</v>
      </c>
    </row>
    <row r="100" spans="1:6" hidden="1">
      <c r="A100" s="4" t="s">
        <v>19</v>
      </c>
      <c r="B100" s="10">
        <v>7130</v>
      </c>
      <c r="C100" s="6">
        <v>2010</v>
      </c>
      <c r="D100" s="7" t="s">
        <v>16</v>
      </c>
      <c r="E100" s="9">
        <v>19360</v>
      </c>
      <c r="F100" s="8">
        <v>11.397</v>
      </c>
    </row>
    <row r="101" spans="1:6" hidden="1">
      <c r="A101" s="4" t="s">
        <v>19</v>
      </c>
      <c r="B101" s="10">
        <v>3879</v>
      </c>
      <c r="C101" s="13">
        <v>2011</v>
      </c>
      <c r="D101" s="7" t="s">
        <v>16</v>
      </c>
      <c r="E101" s="9">
        <v>19360</v>
      </c>
      <c r="F101" s="8">
        <v>11.397</v>
      </c>
    </row>
    <row r="102" spans="1:6" hidden="1">
      <c r="A102" s="4" t="s">
        <v>20</v>
      </c>
      <c r="B102" s="5"/>
      <c r="C102" s="6">
        <v>2002</v>
      </c>
      <c r="D102" s="7" t="s">
        <v>16</v>
      </c>
      <c r="E102" s="9">
        <v>35065</v>
      </c>
      <c r="F102" s="8">
        <v>2.681</v>
      </c>
    </row>
    <row r="103" spans="1:6" hidden="1">
      <c r="A103" s="4" t="s">
        <v>20</v>
      </c>
      <c r="B103" s="5"/>
      <c r="C103" s="6">
        <v>2003</v>
      </c>
      <c r="D103" s="7" t="s">
        <v>16</v>
      </c>
      <c r="E103" s="9">
        <v>35065</v>
      </c>
      <c r="F103" s="8">
        <v>2.681</v>
      </c>
    </row>
    <row r="104" spans="1:6" hidden="1">
      <c r="A104" s="4" t="s">
        <v>20</v>
      </c>
      <c r="B104" s="5"/>
      <c r="C104" s="6">
        <v>2004</v>
      </c>
      <c r="D104" s="7" t="s">
        <v>16</v>
      </c>
      <c r="E104" s="9">
        <v>35065</v>
      </c>
      <c r="F104" s="8">
        <v>2.681</v>
      </c>
    </row>
    <row r="105" spans="1:6" hidden="1">
      <c r="A105" s="4" t="s">
        <v>20</v>
      </c>
      <c r="B105" s="5"/>
      <c r="C105" s="6">
        <v>2005</v>
      </c>
      <c r="D105" s="7" t="s">
        <v>16</v>
      </c>
      <c r="E105" s="9">
        <v>35065</v>
      </c>
      <c r="F105" s="8">
        <v>2.681</v>
      </c>
    </row>
    <row r="106" spans="1:6" hidden="1">
      <c r="A106" s="4" t="s">
        <v>20</v>
      </c>
      <c r="B106" s="5"/>
      <c r="C106" s="6">
        <v>2006</v>
      </c>
      <c r="D106" s="7" t="s">
        <v>16</v>
      </c>
      <c r="E106" s="9">
        <v>35065</v>
      </c>
      <c r="F106" s="8">
        <v>2.681</v>
      </c>
    </row>
    <row r="107" spans="1:6" hidden="1">
      <c r="A107" s="4" t="s">
        <v>20</v>
      </c>
      <c r="B107" s="5"/>
      <c r="C107" s="6">
        <v>2007</v>
      </c>
      <c r="D107" s="7" t="s">
        <v>16</v>
      </c>
      <c r="E107" s="9">
        <v>35065</v>
      </c>
      <c r="F107" s="8">
        <v>2.681</v>
      </c>
    </row>
    <row r="108" spans="1:6" hidden="1">
      <c r="A108" s="4" t="s">
        <v>20</v>
      </c>
      <c r="B108" s="5">
        <v>219.9</v>
      </c>
      <c r="C108" s="6">
        <v>2008</v>
      </c>
      <c r="D108" s="7" t="s">
        <v>16</v>
      </c>
      <c r="E108" s="9">
        <v>35065</v>
      </c>
      <c r="F108" s="8">
        <v>2.681</v>
      </c>
    </row>
    <row r="109" spans="1:6" hidden="1">
      <c r="A109" s="4" t="s">
        <v>20</v>
      </c>
      <c r="B109" s="5">
        <v>128.55000000000001</v>
      </c>
      <c r="C109" s="6">
        <v>2009</v>
      </c>
      <c r="D109" s="7" t="s">
        <v>16</v>
      </c>
      <c r="E109" s="9">
        <v>35065</v>
      </c>
      <c r="F109" s="8">
        <v>2.681</v>
      </c>
    </row>
    <row r="110" spans="1:6" hidden="1">
      <c r="A110" s="4" t="s">
        <v>20</v>
      </c>
      <c r="B110" s="5">
        <v>129.69</v>
      </c>
      <c r="C110" s="6">
        <v>2010</v>
      </c>
      <c r="D110" s="7" t="s">
        <v>16</v>
      </c>
      <c r="E110" s="9">
        <v>35065</v>
      </c>
      <c r="F110" s="8">
        <v>2.681</v>
      </c>
    </row>
    <row r="111" spans="1:6" hidden="1">
      <c r="A111" s="4" t="s">
        <v>20</v>
      </c>
      <c r="B111" s="5">
        <v>82.42</v>
      </c>
      <c r="C111" s="13">
        <v>2011</v>
      </c>
      <c r="D111" s="7" t="s">
        <v>16</v>
      </c>
      <c r="E111" s="9">
        <v>35065</v>
      </c>
      <c r="F111" s="8">
        <v>2.681</v>
      </c>
    </row>
    <row r="112" spans="1:6" hidden="1">
      <c r="A112" s="4" t="s">
        <v>21</v>
      </c>
      <c r="B112" s="5"/>
      <c r="C112" s="6">
        <v>2002</v>
      </c>
      <c r="D112" s="7" t="s">
        <v>16</v>
      </c>
      <c r="E112" s="9">
        <v>39969</v>
      </c>
      <c r="F112" s="8">
        <v>6.8</v>
      </c>
    </row>
    <row r="113" spans="1:6" hidden="1">
      <c r="A113" s="4" t="s">
        <v>21</v>
      </c>
      <c r="B113" s="5"/>
      <c r="C113" s="6">
        <v>2003</v>
      </c>
      <c r="D113" s="7" t="s">
        <v>16</v>
      </c>
      <c r="E113" s="9">
        <v>39969</v>
      </c>
      <c r="F113" s="8">
        <v>6.8</v>
      </c>
    </row>
    <row r="114" spans="1:6" hidden="1">
      <c r="A114" s="4" t="s">
        <v>21</v>
      </c>
      <c r="B114" s="5"/>
      <c r="C114" s="6">
        <v>2004</v>
      </c>
      <c r="D114" s="7" t="s">
        <v>16</v>
      </c>
      <c r="E114" s="9">
        <v>39969</v>
      </c>
      <c r="F114" s="8">
        <v>6.8</v>
      </c>
    </row>
    <row r="115" spans="1:6" hidden="1">
      <c r="A115" s="4" t="s">
        <v>21</v>
      </c>
      <c r="B115" s="5"/>
      <c r="C115" s="6">
        <v>2005</v>
      </c>
      <c r="D115" s="7" t="s">
        <v>16</v>
      </c>
      <c r="E115" s="9">
        <v>39969</v>
      </c>
      <c r="F115" s="8">
        <v>6.8</v>
      </c>
    </row>
    <row r="116" spans="1:6" hidden="1">
      <c r="A116" s="4" t="s">
        <v>21</v>
      </c>
      <c r="B116" s="5"/>
      <c r="C116" s="6">
        <v>2006</v>
      </c>
      <c r="D116" s="7" t="s">
        <v>16</v>
      </c>
      <c r="E116" s="9">
        <v>39969</v>
      </c>
      <c r="F116" s="8">
        <v>6.8</v>
      </c>
    </row>
    <row r="117" spans="1:6" hidden="1">
      <c r="A117" s="4" t="s">
        <v>21</v>
      </c>
      <c r="B117" s="5"/>
      <c r="C117" s="6">
        <v>2007</v>
      </c>
      <c r="D117" s="7" t="s">
        <v>16</v>
      </c>
      <c r="E117" s="9">
        <v>39969</v>
      </c>
      <c r="F117" s="8">
        <v>6.8</v>
      </c>
    </row>
    <row r="118" spans="1:6" hidden="1">
      <c r="A118" s="4" t="s">
        <v>21</v>
      </c>
      <c r="B118" s="5"/>
      <c r="C118" s="6">
        <v>2008</v>
      </c>
      <c r="D118" s="7" t="s">
        <v>16</v>
      </c>
      <c r="E118" s="9">
        <v>39969</v>
      </c>
      <c r="F118" s="8">
        <v>6.8</v>
      </c>
    </row>
    <row r="119" spans="1:6" hidden="1">
      <c r="A119" s="4" t="s">
        <v>21</v>
      </c>
      <c r="B119" s="5">
        <v>297.42</v>
      </c>
      <c r="C119" s="6">
        <v>2009</v>
      </c>
      <c r="D119" s="7" t="s">
        <v>16</v>
      </c>
      <c r="E119" s="9">
        <v>39969</v>
      </c>
      <c r="F119" s="8">
        <v>6.8</v>
      </c>
    </row>
    <row r="120" spans="1:6" hidden="1">
      <c r="A120" s="4" t="s">
        <v>21</v>
      </c>
      <c r="B120" s="5">
        <v>349.71</v>
      </c>
      <c r="C120" s="6">
        <v>2010</v>
      </c>
      <c r="D120" s="7" t="s">
        <v>16</v>
      </c>
      <c r="E120" s="9">
        <v>39969</v>
      </c>
      <c r="F120" s="8">
        <v>6.8</v>
      </c>
    </row>
    <row r="121" spans="1:6" hidden="1">
      <c r="A121" s="4" t="s">
        <v>21</v>
      </c>
      <c r="B121" s="5">
        <v>657.48</v>
      </c>
      <c r="C121" s="13">
        <v>2011</v>
      </c>
      <c r="D121" s="7" t="s">
        <v>16</v>
      </c>
      <c r="E121" s="9">
        <v>39969</v>
      </c>
      <c r="F121" s="8">
        <v>6.8</v>
      </c>
    </row>
    <row r="122" spans="1:6" hidden="1">
      <c r="A122" s="4" t="s">
        <v>22</v>
      </c>
      <c r="B122" s="10">
        <v>2122.9299999999998</v>
      </c>
      <c r="C122" s="6">
        <v>2002</v>
      </c>
      <c r="D122" s="7" t="s">
        <v>16</v>
      </c>
      <c r="E122" s="9">
        <v>20821</v>
      </c>
      <c r="F122" s="8">
        <v>43.01</v>
      </c>
    </row>
    <row r="123" spans="1:6" hidden="1">
      <c r="A123" s="4" t="s">
        <v>22</v>
      </c>
      <c r="B123" s="5">
        <v>815.62</v>
      </c>
      <c r="C123" s="6">
        <v>2003</v>
      </c>
      <c r="D123" s="7" t="s">
        <v>16</v>
      </c>
      <c r="E123" s="9">
        <v>20821</v>
      </c>
      <c r="F123" s="8">
        <v>43.01</v>
      </c>
    </row>
    <row r="124" spans="1:6" hidden="1">
      <c r="A124" s="4" t="s">
        <v>22</v>
      </c>
      <c r="B124" s="10">
        <v>1184.0899999999999</v>
      </c>
      <c r="C124" s="6">
        <v>2004</v>
      </c>
      <c r="D124" s="7" t="s">
        <v>16</v>
      </c>
      <c r="E124" s="9">
        <v>20821</v>
      </c>
      <c r="F124" s="8">
        <v>43.01</v>
      </c>
    </row>
    <row r="125" spans="1:6" hidden="1">
      <c r="A125" s="4" t="s">
        <v>22</v>
      </c>
      <c r="B125" s="5">
        <v>492.21</v>
      </c>
      <c r="C125" s="6">
        <v>2005</v>
      </c>
      <c r="D125" s="7" t="s">
        <v>16</v>
      </c>
      <c r="E125" s="9">
        <v>20821</v>
      </c>
      <c r="F125" s="8">
        <v>43.01</v>
      </c>
    </row>
    <row r="126" spans="1:6" hidden="1">
      <c r="A126" s="4" t="s">
        <v>22</v>
      </c>
      <c r="B126" s="10">
        <v>1226</v>
      </c>
      <c r="C126" s="6">
        <v>2006</v>
      </c>
      <c r="D126" s="7" t="s">
        <v>16</v>
      </c>
      <c r="E126" s="9">
        <v>20821</v>
      </c>
      <c r="F126" s="8">
        <v>43.01</v>
      </c>
    </row>
    <row r="127" spans="1:6" hidden="1">
      <c r="A127" s="4" t="s">
        <v>22</v>
      </c>
      <c r="B127" s="10">
        <v>6562.26</v>
      </c>
      <c r="C127" s="6">
        <v>2007</v>
      </c>
      <c r="D127" s="7" t="s">
        <v>16</v>
      </c>
      <c r="E127" s="9">
        <v>20821</v>
      </c>
      <c r="F127" s="8">
        <v>43.01</v>
      </c>
    </row>
    <row r="128" spans="1:6" hidden="1">
      <c r="A128" s="4" t="s">
        <v>22</v>
      </c>
      <c r="B128" s="10">
        <v>13115.69</v>
      </c>
      <c r="C128" s="6">
        <v>2008</v>
      </c>
      <c r="D128" s="7" t="s">
        <v>16</v>
      </c>
      <c r="E128" s="9">
        <v>20821</v>
      </c>
      <c r="F128" s="8">
        <v>43.01</v>
      </c>
    </row>
    <row r="129" spans="1:6" hidden="1">
      <c r="A129" s="4" t="s">
        <v>22</v>
      </c>
      <c r="B129" s="10">
        <v>2488.1</v>
      </c>
      <c r="C129" s="6">
        <v>2009</v>
      </c>
      <c r="D129" s="7" t="s">
        <v>16</v>
      </c>
      <c r="E129" s="9">
        <v>20821</v>
      </c>
      <c r="F129" s="8">
        <v>43.01</v>
      </c>
    </row>
    <row r="130" spans="1:6" hidden="1">
      <c r="A130" s="4" t="s">
        <v>22</v>
      </c>
      <c r="B130" s="10">
        <v>7094</v>
      </c>
      <c r="C130" s="6">
        <v>2010</v>
      </c>
      <c r="D130" s="7" t="s">
        <v>16</v>
      </c>
      <c r="E130" s="9">
        <v>20821</v>
      </c>
      <c r="F130" s="8">
        <v>43.01</v>
      </c>
    </row>
    <row r="131" spans="1:6" hidden="1">
      <c r="A131" s="4" t="s">
        <v>22</v>
      </c>
      <c r="B131" s="10">
        <v>5624</v>
      </c>
      <c r="C131" s="13">
        <v>2011</v>
      </c>
      <c r="D131" s="7" t="s">
        <v>16</v>
      </c>
      <c r="E131" s="9">
        <v>20821</v>
      </c>
      <c r="F131" s="8">
        <v>43.01</v>
      </c>
    </row>
    <row r="132" spans="1:6" hidden="1">
      <c r="A132" s="4" t="s">
        <v>23</v>
      </c>
      <c r="B132" s="5">
        <v>370.25</v>
      </c>
      <c r="C132" s="6">
        <v>2002</v>
      </c>
      <c r="D132" s="7" t="s">
        <v>16</v>
      </c>
      <c r="E132" s="9">
        <v>34700</v>
      </c>
      <c r="F132" s="8">
        <v>28.64</v>
      </c>
    </row>
    <row r="133" spans="1:6" hidden="1">
      <c r="A133" s="4" t="s">
        <v>23</v>
      </c>
      <c r="B133" s="5">
        <v>386.32</v>
      </c>
      <c r="C133" s="6">
        <v>2003</v>
      </c>
      <c r="D133" s="7" t="s">
        <v>16</v>
      </c>
      <c r="E133" s="9">
        <v>34700</v>
      </c>
      <c r="F133" s="8">
        <v>28.64</v>
      </c>
    </row>
    <row r="134" spans="1:6" hidden="1">
      <c r="A134" s="4" t="s">
        <v>23</v>
      </c>
      <c r="B134" s="5">
        <v>944.44</v>
      </c>
      <c r="C134" s="6">
        <v>2004</v>
      </c>
      <c r="D134" s="7" t="s">
        <v>16</v>
      </c>
      <c r="E134" s="9">
        <v>34700</v>
      </c>
      <c r="F134" s="8">
        <v>28.64</v>
      </c>
    </row>
    <row r="135" spans="1:6" hidden="1">
      <c r="A135" s="4" t="s">
        <v>23</v>
      </c>
      <c r="B135" s="5">
        <v>397.3</v>
      </c>
      <c r="C135" s="6">
        <v>2005</v>
      </c>
      <c r="D135" s="7" t="s">
        <v>16</v>
      </c>
      <c r="E135" s="9">
        <v>34700</v>
      </c>
      <c r="F135" s="8">
        <v>28.64</v>
      </c>
    </row>
    <row r="136" spans="1:6" hidden="1">
      <c r="A136" s="4" t="s">
        <v>23</v>
      </c>
      <c r="B136" s="10">
        <v>1288</v>
      </c>
      <c r="C136" s="6">
        <v>2006</v>
      </c>
      <c r="D136" s="7" t="s">
        <v>16</v>
      </c>
      <c r="E136" s="9">
        <v>34700</v>
      </c>
      <c r="F136" s="8">
        <v>28.64</v>
      </c>
    </row>
    <row r="137" spans="1:6" hidden="1">
      <c r="A137" s="4" t="s">
        <v>23</v>
      </c>
      <c r="B137" s="5">
        <v>390.49</v>
      </c>
      <c r="C137" s="6">
        <v>2007</v>
      </c>
      <c r="D137" s="7" t="s">
        <v>16</v>
      </c>
      <c r="E137" s="9">
        <v>34700</v>
      </c>
      <c r="F137" s="8">
        <v>28.64</v>
      </c>
    </row>
    <row r="138" spans="1:6" hidden="1">
      <c r="A138" s="4" t="s">
        <v>23</v>
      </c>
      <c r="B138" s="5">
        <v>33.32</v>
      </c>
      <c r="C138" s="6">
        <v>2008</v>
      </c>
      <c r="D138" s="7" t="s">
        <v>16</v>
      </c>
      <c r="E138" s="9">
        <v>34700</v>
      </c>
      <c r="F138" s="8">
        <v>28.64</v>
      </c>
    </row>
    <row r="139" spans="1:6" hidden="1">
      <c r="A139" s="4" t="s">
        <v>23</v>
      </c>
      <c r="B139" s="10">
        <v>3885.5</v>
      </c>
      <c r="C139" s="6">
        <v>2009</v>
      </c>
      <c r="D139" s="7" t="s">
        <v>16</v>
      </c>
      <c r="E139" s="9">
        <v>34700</v>
      </c>
      <c r="F139" s="8">
        <v>28.64</v>
      </c>
    </row>
    <row r="140" spans="1:6" hidden="1">
      <c r="A140" s="4" t="s">
        <v>23</v>
      </c>
      <c r="B140" s="10">
        <v>2450</v>
      </c>
      <c r="C140" s="6">
        <v>2010</v>
      </c>
      <c r="D140" s="7" t="s">
        <v>16</v>
      </c>
      <c r="E140" s="9">
        <v>34700</v>
      </c>
      <c r="F140" s="8">
        <v>28.64</v>
      </c>
    </row>
    <row r="141" spans="1:6" hidden="1">
      <c r="A141" s="4" t="s">
        <v>23</v>
      </c>
      <c r="B141" s="10">
        <v>1801</v>
      </c>
      <c r="C141" s="13">
        <v>2011</v>
      </c>
      <c r="D141" s="7" t="s">
        <v>16</v>
      </c>
      <c r="E141" s="9">
        <v>34700</v>
      </c>
      <c r="F141" s="8">
        <v>28.64</v>
      </c>
    </row>
    <row r="142" spans="1:6" hidden="1">
      <c r="A142" s="4" t="s">
        <v>24</v>
      </c>
      <c r="B142" s="5"/>
      <c r="C142" s="6">
        <v>2002</v>
      </c>
      <c r="D142" s="7" t="s">
        <v>16</v>
      </c>
      <c r="E142" s="9">
        <v>39876</v>
      </c>
      <c r="F142" s="8">
        <v>103.68</v>
      </c>
    </row>
    <row r="143" spans="1:6" hidden="1">
      <c r="A143" s="4" t="s">
        <v>24</v>
      </c>
      <c r="B143" s="5"/>
      <c r="C143" s="6">
        <v>2003</v>
      </c>
      <c r="D143" s="7" t="s">
        <v>16</v>
      </c>
      <c r="E143" s="9">
        <v>39876</v>
      </c>
      <c r="F143" s="8">
        <v>103.68</v>
      </c>
    </row>
    <row r="144" spans="1:6" hidden="1">
      <c r="A144" s="4" t="s">
        <v>24</v>
      </c>
      <c r="B144" s="5"/>
      <c r="C144" s="6">
        <v>2004</v>
      </c>
      <c r="D144" s="7" t="s">
        <v>16</v>
      </c>
      <c r="E144" s="9">
        <v>39876</v>
      </c>
      <c r="F144" s="8">
        <v>103.68</v>
      </c>
    </row>
    <row r="145" spans="1:6" hidden="1">
      <c r="A145" s="4" t="s">
        <v>24</v>
      </c>
      <c r="B145" s="5"/>
      <c r="C145" s="6">
        <v>2005</v>
      </c>
      <c r="D145" s="7" t="s">
        <v>16</v>
      </c>
      <c r="E145" s="9">
        <v>39876</v>
      </c>
      <c r="F145" s="8">
        <v>103.68</v>
      </c>
    </row>
    <row r="146" spans="1:6" hidden="1">
      <c r="A146" s="4" t="s">
        <v>24</v>
      </c>
      <c r="B146" s="5"/>
      <c r="C146" s="6">
        <v>2006</v>
      </c>
      <c r="D146" s="7" t="s">
        <v>16</v>
      </c>
      <c r="E146" s="9">
        <v>39876</v>
      </c>
      <c r="F146" s="8">
        <v>103.68</v>
      </c>
    </row>
    <row r="147" spans="1:6" hidden="1">
      <c r="A147" s="4" t="s">
        <v>24</v>
      </c>
      <c r="B147" s="5"/>
      <c r="C147" s="6">
        <v>2007</v>
      </c>
      <c r="D147" s="7" t="s">
        <v>16</v>
      </c>
      <c r="E147" s="9">
        <v>39876</v>
      </c>
      <c r="F147" s="8">
        <v>103.68</v>
      </c>
    </row>
    <row r="148" spans="1:6" hidden="1">
      <c r="A148" s="4" t="s">
        <v>24</v>
      </c>
      <c r="B148" s="5"/>
      <c r="C148" s="6">
        <v>2008</v>
      </c>
      <c r="D148" s="7" t="s">
        <v>16</v>
      </c>
      <c r="E148" s="9">
        <v>39876</v>
      </c>
      <c r="F148" s="8">
        <v>103.68</v>
      </c>
    </row>
    <row r="149" spans="1:6" hidden="1">
      <c r="A149" s="4" t="s">
        <v>24</v>
      </c>
      <c r="B149" s="5">
        <v>769.3</v>
      </c>
      <c r="C149" s="6">
        <v>2009</v>
      </c>
      <c r="D149" s="7" t="s">
        <v>16</v>
      </c>
      <c r="E149" s="9">
        <v>39876</v>
      </c>
      <c r="F149" s="8">
        <v>103.68</v>
      </c>
    </row>
    <row r="150" spans="1:6" hidden="1">
      <c r="A150" s="4" t="s">
        <v>24</v>
      </c>
      <c r="B150" s="10">
        <v>1299</v>
      </c>
      <c r="C150" s="6">
        <v>2010</v>
      </c>
      <c r="D150" s="7" t="s">
        <v>16</v>
      </c>
      <c r="E150" s="9">
        <v>39876</v>
      </c>
      <c r="F150" s="8">
        <v>103.68</v>
      </c>
    </row>
    <row r="151" spans="1:6" hidden="1">
      <c r="A151" s="4" t="s">
        <v>24</v>
      </c>
      <c r="B151" s="10">
        <v>6675</v>
      </c>
      <c r="C151" s="13">
        <v>2011</v>
      </c>
      <c r="D151" s="7" t="s">
        <v>16</v>
      </c>
      <c r="E151" s="9">
        <v>39876</v>
      </c>
      <c r="F151" s="8">
        <v>103.68</v>
      </c>
    </row>
    <row r="152" spans="1:6" hidden="1">
      <c r="A152" s="4" t="s">
        <v>25</v>
      </c>
      <c r="B152" s="5"/>
      <c r="C152" s="6">
        <v>2002</v>
      </c>
      <c r="D152" s="7" t="s">
        <v>16</v>
      </c>
      <c r="E152" s="9">
        <v>39204</v>
      </c>
      <c r="F152" s="8">
        <v>6.06</v>
      </c>
    </row>
    <row r="153" spans="1:6" hidden="1">
      <c r="A153" s="4" t="s">
        <v>25</v>
      </c>
      <c r="B153" s="5"/>
      <c r="C153" s="6">
        <v>2003</v>
      </c>
      <c r="D153" s="7" t="s">
        <v>16</v>
      </c>
      <c r="E153" s="9">
        <v>39204</v>
      </c>
      <c r="F153" s="8">
        <v>6.06</v>
      </c>
    </row>
    <row r="154" spans="1:6" hidden="1">
      <c r="A154" s="4" t="s">
        <v>25</v>
      </c>
      <c r="B154" s="5"/>
      <c r="C154" s="6">
        <v>2004</v>
      </c>
      <c r="D154" s="7" t="s">
        <v>16</v>
      </c>
      <c r="E154" s="9">
        <v>39204</v>
      </c>
      <c r="F154" s="8">
        <v>6.06</v>
      </c>
    </row>
    <row r="155" spans="1:6" hidden="1">
      <c r="A155" s="4" t="s">
        <v>25</v>
      </c>
      <c r="B155" s="5"/>
      <c r="C155" s="6">
        <v>2005</v>
      </c>
      <c r="D155" s="7" t="s">
        <v>16</v>
      </c>
      <c r="E155" s="9">
        <v>39204</v>
      </c>
      <c r="F155" s="8">
        <v>6.06</v>
      </c>
    </row>
    <row r="156" spans="1:6" hidden="1">
      <c r="A156" s="4" t="s">
        <v>25</v>
      </c>
      <c r="B156" s="5"/>
      <c r="C156" s="6">
        <v>2006</v>
      </c>
      <c r="D156" s="7" t="s">
        <v>16</v>
      </c>
      <c r="E156" s="9">
        <v>39204</v>
      </c>
      <c r="F156" s="8">
        <v>6.06</v>
      </c>
    </row>
    <row r="157" spans="1:6" hidden="1">
      <c r="A157" s="4" t="s">
        <v>25</v>
      </c>
      <c r="B157" s="5"/>
      <c r="C157" s="6">
        <v>2007</v>
      </c>
      <c r="D157" s="7" t="s">
        <v>16</v>
      </c>
      <c r="E157" s="9">
        <v>39204</v>
      </c>
      <c r="F157" s="8">
        <v>6.06</v>
      </c>
    </row>
    <row r="158" spans="1:6" hidden="1">
      <c r="A158" s="4" t="s">
        <v>25</v>
      </c>
      <c r="B158" s="5"/>
      <c r="C158" s="6">
        <v>2008</v>
      </c>
      <c r="D158" s="7" t="s">
        <v>16</v>
      </c>
      <c r="E158" s="9">
        <v>39204</v>
      </c>
      <c r="F158" s="8">
        <v>6.06</v>
      </c>
    </row>
    <row r="159" spans="1:6" hidden="1">
      <c r="A159" s="4" t="s">
        <v>25</v>
      </c>
      <c r="B159" s="10">
        <v>1383.2</v>
      </c>
      <c r="C159" s="6">
        <v>2009</v>
      </c>
      <c r="D159" s="7" t="s">
        <v>16</v>
      </c>
      <c r="E159" s="9">
        <v>39204</v>
      </c>
      <c r="F159" s="8">
        <v>6.06</v>
      </c>
    </row>
    <row r="160" spans="1:6" hidden="1">
      <c r="A160" s="4" t="s">
        <v>25</v>
      </c>
      <c r="B160" s="10">
        <v>1352.91</v>
      </c>
      <c r="C160" s="6">
        <v>2010</v>
      </c>
      <c r="D160" s="7" t="s">
        <v>16</v>
      </c>
      <c r="E160" s="9">
        <v>39204</v>
      </c>
      <c r="F160" s="8">
        <v>6.06</v>
      </c>
    </row>
    <row r="161" spans="1:6" hidden="1">
      <c r="A161" s="4" t="s">
        <v>25</v>
      </c>
      <c r="B161" s="5">
        <v>980.77</v>
      </c>
      <c r="C161" s="13">
        <v>2011</v>
      </c>
      <c r="D161" s="7" t="s">
        <v>16</v>
      </c>
      <c r="E161" s="9">
        <v>39204</v>
      </c>
      <c r="F161" s="8">
        <v>6.06</v>
      </c>
    </row>
    <row r="162" spans="1:6" hidden="1">
      <c r="A162" s="4" t="s">
        <v>26</v>
      </c>
      <c r="B162" s="5"/>
      <c r="C162" s="6">
        <v>2002</v>
      </c>
      <c r="D162" s="7" t="s">
        <v>16</v>
      </c>
      <c r="E162" s="5" t="s">
        <v>27</v>
      </c>
      <c r="F162" s="8">
        <v>4.8</v>
      </c>
    </row>
    <row r="163" spans="1:6" hidden="1">
      <c r="A163" s="4" t="s">
        <v>26</v>
      </c>
      <c r="B163" s="5"/>
      <c r="C163" s="6">
        <v>2003</v>
      </c>
      <c r="D163" s="7" t="s">
        <v>16</v>
      </c>
      <c r="E163" s="5" t="s">
        <v>27</v>
      </c>
      <c r="F163" s="8">
        <v>4.8</v>
      </c>
    </row>
    <row r="164" spans="1:6" hidden="1">
      <c r="A164" s="4" t="s">
        <v>26</v>
      </c>
      <c r="B164" s="5"/>
      <c r="C164" s="6">
        <v>2004</v>
      </c>
      <c r="D164" s="7" t="s">
        <v>16</v>
      </c>
      <c r="E164" s="5" t="s">
        <v>27</v>
      </c>
      <c r="F164" s="8">
        <v>4.8</v>
      </c>
    </row>
    <row r="165" spans="1:6" hidden="1">
      <c r="A165" s="4" t="s">
        <v>26</v>
      </c>
      <c r="B165" s="5"/>
      <c r="C165" s="6">
        <v>2005</v>
      </c>
      <c r="D165" s="7" t="s">
        <v>16</v>
      </c>
      <c r="E165" s="5" t="s">
        <v>27</v>
      </c>
      <c r="F165" s="8">
        <v>4.8</v>
      </c>
    </row>
    <row r="166" spans="1:6" hidden="1">
      <c r="A166" s="4" t="s">
        <v>26</v>
      </c>
      <c r="B166" s="5"/>
      <c r="C166" s="6">
        <v>2006</v>
      </c>
      <c r="D166" s="7" t="s">
        <v>16</v>
      </c>
      <c r="E166" s="5" t="s">
        <v>27</v>
      </c>
      <c r="F166" s="8">
        <v>4.8</v>
      </c>
    </row>
    <row r="167" spans="1:6" hidden="1">
      <c r="A167" s="4" t="s">
        <v>26</v>
      </c>
      <c r="B167" s="5"/>
      <c r="C167" s="6">
        <v>2007</v>
      </c>
      <c r="D167" s="7" t="s">
        <v>16</v>
      </c>
      <c r="E167" s="5" t="s">
        <v>27</v>
      </c>
      <c r="F167" s="8">
        <v>4.8</v>
      </c>
    </row>
    <row r="168" spans="1:6" hidden="1">
      <c r="A168" s="4" t="s">
        <v>26</v>
      </c>
      <c r="B168" s="5"/>
      <c r="C168" s="6">
        <v>2008</v>
      </c>
      <c r="D168" s="7" t="s">
        <v>16</v>
      </c>
      <c r="E168" s="5" t="s">
        <v>27</v>
      </c>
      <c r="F168" s="8">
        <v>4.8</v>
      </c>
    </row>
    <row r="169" spans="1:6" hidden="1">
      <c r="A169" s="4" t="s">
        <v>26</v>
      </c>
      <c r="B169" s="5">
        <v>3.7</v>
      </c>
      <c r="C169" s="6">
        <v>2009</v>
      </c>
      <c r="D169" s="7" t="s">
        <v>16</v>
      </c>
      <c r="E169" s="5" t="s">
        <v>27</v>
      </c>
      <c r="F169" s="8">
        <v>4.8</v>
      </c>
    </row>
    <row r="170" spans="1:6" hidden="1">
      <c r="A170" s="4" t="s">
        <v>26</v>
      </c>
      <c r="B170" s="10">
        <v>2361.7199999999998</v>
      </c>
      <c r="C170" s="6">
        <v>2010</v>
      </c>
      <c r="D170" s="7" t="s">
        <v>16</v>
      </c>
      <c r="E170" s="5" t="s">
        <v>27</v>
      </c>
      <c r="F170" s="8">
        <v>4.8</v>
      </c>
    </row>
    <row r="171" spans="1:6" hidden="1">
      <c r="A171" s="4" t="s">
        <v>26</v>
      </c>
      <c r="B171" s="10">
        <v>1254.8</v>
      </c>
      <c r="C171" s="13">
        <v>2011</v>
      </c>
      <c r="D171" s="7" t="s">
        <v>16</v>
      </c>
      <c r="E171" s="5" t="s">
        <v>27</v>
      </c>
      <c r="F171" s="8">
        <v>4.8</v>
      </c>
    </row>
    <row r="172" spans="1:6" hidden="1">
      <c r="A172" s="4" t="s">
        <v>28</v>
      </c>
      <c r="B172" s="5">
        <v>0</v>
      </c>
      <c r="C172" s="6">
        <v>2002</v>
      </c>
      <c r="D172" s="7" t="s">
        <v>16</v>
      </c>
      <c r="E172" s="5" t="s">
        <v>29</v>
      </c>
      <c r="F172" s="8">
        <v>642.79999999999995</v>
      </c>
    </row>
    <row r="173" spans="1:6" hidden="1">
      <c r="A173" s="4" t="s">
        <v>28</v>
      </c>
      <c r="B173" s="5">
        <v>0</v>
      </c>
      <c r="C173" s="6">
        <v>2003</v>
      </c>
      <c r="D173" s="7" t="s">
        <v>16</v>
      </c>
      <c r="E173" s="5" t="s">
        <v>29</v>
      </c>
      <c r="F173" s="8">
        <v>642.79999999999995</v>
      </c>
    </row>
    <row r="174" spans="1:6" hidden="1">
      <c r="A174" s="4" t="s">
        <v>28</v>
      </c>
      <c r="B174" s="5">
        <v>0</v>
      </c>
      <c r="C174" s="6">
        <v>2004</v>
      </c>
      <c r="D174" s="7" t="s">
        <v>16</v>
      </c>
      <c r="E174" s="5" t="s">
        <v>29</v>
      </c>
      <c r="F174" s="8">
        <v>642.79999999999995</v>
      </c>
    </row>
    <row r="175" spans="1:6" hidden="1">
      <c r="A175" s="4" t="s">
        <v>28</v>
      </c>
      <c r="B175" s="5">
        <v>0</v>
      </c>
      <c r="C175" s="6">
        <v>2005</v>
      </c>
      <c r="D175" s="7" t="s">
        <v>16</v>
      </c>
      <c r="E175" s="5" t="s">
        <v>29</v>
      </c>
      <c r="F175" s="8">
        <v>642.79999999999995</v>
      </c>
    </row>
    <row r="176" spans="1:6" hidden="1">
      <c r="A176" s="4" t="s">
        <v>28</v>
      </c>
      <c r="B176" s="5">
        <v>0</v>
      </c>
      <c r="C176" s="6">
        <v>2006</v>
      </c>
      <c r="D176" s="7" t="s">
        <v>16</v>
      </c>
      <c r="E176" s="5" t="s">
        <v>29</v>
      </c>
      <c r="F176" s="8">
        <v>642.79999999999995</v>
      </c>
    </row>
    <row r="177" spans="1:6" hidden="1">
      <c r="A177" s="4" t="s">
        <v>28</v>
      </c>
      <c r="B177" s="10">
        <v>8064.22</v>
      </c>
      <c r="C177" s="6">
        <v>2007</v>
      </c>
      <c r="D177" s="7" t="s">
        <v>16</v>
      </c>
      <c r="E177" s="5" t="s">
        <v>29</v>
      </c>
      <c r="F177" s="8">
        <v>642.79999999999995</v>
      </c>
    </row>
    <row r="178" spans="1:6" hidden="1">
      <c r="A178" s="4" t="s">
        <v>28</v>
      </c>
      <c r="B178" s="10">
        <v>7754.63</v>
      </c>
      <c r="C178" s="6">
        <v>2008</v>
      </c>
      <c r="D178" s="7" t="s">
        <v>16</v>
      </c>
      <c r="E178" s="5" t="s">
        <v>29</v>
      </c>
      <c r="F178" s="8">
        <v>642.79999999999995</v>
      </c>
    </row>
    <row r="179" spans="1:6" hidden="1">
      <c r="A179" s="4" t="s">
        <v>28</v>
      </c>
      <c r="B179" s="5">
        <v>0</v>
      </c>
      <c r="C179" s="6">
        <v>2009</v>
      </c>
      <c r="D179" s="7" t="s">
        <v>16</v>
      </c>
      <c r="E179" s="5" t="s">
        <v>29</v>
      </c>
      <c r="F179" s="8">
        <v>642.79999999999995</v>
      </c>
    </row>
    <row r="180" spans="1:6" hidden="1">
      <c r="A180" s="4" t="s">
        <v>28</v>
      </c>
      <c r="B180" s="5">
        <v>607.6</v>
      </c>
      <c r="C180" s="6">
        <v>2010</v>
      </c>
      <c r="D180" s="7" t="s">
        <v>16</v>
      </c>
      <c r="E180" s="5" t="s">
        <v>29</v>
      </c>
      <c r="F180" s="8">
        <v>642.79999999999995</v>
      </c>
    </row>
    <row r="181" spans="1:6" hidden="1">
      <c r="A181" s="4" t="s">
        <v>28</v>
      </c>
      <c r="B181" s="10">
        <v>144086.15</v>
      </c>
      <c r="C181" s="13">
        <v>2011</v>
      </c>
      <c r="D181" s="7" t="s">
        <v>16</v>
      </c>
      <c r="E181" s="5" t="s">
        <v>29</v>
      </c>
      <c r="F181" s="8">
        <v>642.79999999999995</v>
      </c>
    </row>
    <row r="182" spans="1:6" hidden="1">
      <c r="A182" s="4" t="s">
        <v>6</v>
      </c>
      <c r="B182" s="5"/>
      <c r="C182" s="6">
        <v>2002</v>
      </c>
      <c r="D182" s="7" t="s">
        <v>16</v>
      </c>
      <c r="E182" s="5" t="s">
        <v>8</v>
      </c>
      <c r="F182" s="8">
        <v>168.8</v>
      </c>
    </row>
    <row r="183" spans="1:6" hidden="1">
      <c r="A183" s="4" t="s">
        <v>6</v>
      </c>
      <c r="B183" s="5"/>
      <c r="C183" s="6">
        <v>2003</v>
      </c>
      <c r="D183" s="7" t="s">
        <v>16</v>
      </c>
      <c r="E183" s="5" t="s">
        <v>8</v>
      </c>
      <c r="F183" s="8">
        <v>168.8</v>
      </c>
    </row>
    <row r="184" spans="1:6" hidden="1">
      <c r="A184" s="4" t="s">
        <v>6</v>
      </c>
      <c r="B184" s="5"/>
      <c r="C184" s="6">
        <v>2004</v>
      </c>
      <c r="D184" s="7" t="s">
        <v>16</v>
      </c>
      <c r="E184" s="5" t="s">
        <v>8</v>
      </c>
      <c r="F184" s="8">
        <v>168.8</v>
      </c>
    </row>
    <row r="185" spans="1:6" hidden="1">
      <c r="A185" s="4" t="s">
        <v>6</v>
      </c>
      <c r="B185" s="5"/>
      <c r="C185" s="6">
        <v>2005</v>
      </c>
      <c r="D185" s="7" t="s">
        <v>16</v>
      </c>
      <c r="E185" s="5" t="s">
        <v>8</v>
      </c>
      <c r="F185" s="8">
        <v>168.8</v>
      </c>
    </row>
    <row r="186" spans="1:6" hidden="1">
      <c r="A186" s="4" t="s">
        <v>6</v>
      </c>
      <c r="B186" s="5"/>
      <c r="C186" s="6">
        <v>2006</v>
      </c>
      <c r="D186" s="7" t="s">
        <v>16</v>
      </c>
      <c r="E186" s="5" t="s">
        <v>8</v>
      </c>
      <c r="F186" s="8">
        <v>168.8</v>
      </c>
    </row>
    <row r="187" spans="1:6" hidden="1">
      <c r="A187" s="4" t="s">
        <v>6</v>
      </c>
      <c r="B187" s="5"/>
      <c r="C187" s="6">
        <v>2007</v>
      </c>
      <c r="D187" s="7" t="s">
        <v>16</v>
      </c>
      <c r="E187" s="5" t="s">
        <v>8</v>
      </c>
      <c r="F187" s="8">
        <v>168.8</v>
      </c>
    </row>
    <row r="188" spans="1:6" hidden="1">
      <c r="A188" s="4" t="s">
        <v>6</v>
      </c>
      <c r="B188" s="5"/>
      <c r="C188" s="6">
        <v>2008</v>
      </c>
      <c r="D188" s="7" t="s">
        <v>16</v>
      </c>
      <c r="E188" s="5" t="s">
        <v>8</v>
      </c>
      <c r="F188" s="8">
        <v>168.8</v>
      </c>
    </row>
    <row r="189" spans="1:6" hidden="1">
      <c r="A189" s="4" t="s">
        <v>6</v>
      </c>
      <c r="B189" s="5"/>
      <c r="C189" s="6">
        <v>2009</v>
      </c>
      <c r="D189" s="7" t="s">
        <v>16</v>
      </c>
      <c r="E189" s="5" t="s">
        <v>8</v>
      </c>
      <c r="F189" s="8">
        <v>168.8</v>
      </c>
    </row>
    <row r="190" spans="1:6" hidden="1">
      <c r="A190" s="4" t="s">
        <v>6</v>
      </c>
      <c r="B190" s="10">
        <v>3871</v>
      </c>
      <c r="C190" s="6">
        <v>2010</v>
      </c>
      <c r="D190" s="7" t="s">
        <v>16</v>
      </c>
      <c r="E190" s="5" t="s">
        <v>8</v>
      </c>
      <c r="F190" s="8">
        <v>168.8</v>
      </c>
    </row>
    <row r="191" spans="1:6" hidden="1">
      <c r="A191" s="4" t="s">
        <v>6</v>
      </c>
      <c r="B191" s="10">
        <v>1398</v>
      </c>
      <c r="C191" s="13">
        <v>2011</v>
      </c>
      <c r="D191" s="7" t="s">
        <v>16</v>
      </c>
      <c r="E191" s="5" t="s">
        <v>8</v>
      </c>
      <c r="F191" s="8">
        <v>168.8</v>
      </c>
    </row>
    <row r="192" spans="1:6" ht="25.5" hidden="1">
      <c r="A192" s="4" t="s">
        <v>9</v>
      </c>
      <c r="B192" s="5"/>
      <c r="C192" s="6">
        <v>2002</v>
      </c>
      <c r="D192" s="7" t="s">
        <v>16</v>
      </c>
      <c r="E192" s="9">
        <v>40851</v>
      </c>
      <c r="F192" s="8">
        <v>544.95299999999997</v>
      </c>
    </row>
    <row r="193" spans="1:6" ht="25.5" hidden="1">
      <c r="A193" s="4" t="s">
        <v>9</v>
      </c>
      <c r="B193" s="5"/>
      <c r="C193" s="6">
        <v>2003</v>
      </c>
      <c r="D193" s="7" t="s">
        <v>16</v>
      </c>
      <c r="E193" s="9">
        <v>40851</v>
      </c>
      <c r="F193" s="8">
        <v>544.95299999999997</v>
      </c>
    </row>
    <row r="194" spans="1:6" ht="25.5" hidden="1">
      <c r="A194" s="4" t="s">
        <v>9</v>
      </c>
      <c r="B194" s="5"/>
      <c r="C194" s="6">
        <v>2004</v>
      </c>
      <c r="D194" s="7" t="s">
        <v>16</v>
      </c>
      <c r="E194" s="9">
        <v>40851</v>
      </c>
      <c r="F194" s="8">
        <v>544.95299999999997</v>
      </c>
    </row>
    <row r="195" spans="1:6" ht="25.5" hidden="1">
      <c r="A195" s="4" t="s">
        <v>9</v>
      </c>
      <c r="B195" s="5"/>
      <c r="C195" s="6">
        <v>2005</v>
      </c>
      <c r="D195" s="7" t="s">
        <v>16</v>
      </c>
      <c r="E195" s="9">
        <v>40851</v>
      </c>
      <c r="F195" s="8">
        <v>544.95299999999997</v>
      </c>
    </row>
    <row r="196" spans="1:6" ht="25.5" hidden="1">
      <c r="A196" s="4" t="s">
        <v>9</v>
      </c>
      <c r="B196" s="5"/>
      <c r="C196" s="6">
        <v>2006</v>
      </c>
      <c r="D196" s="7" t="s">
        <v>16</v>
      </c>
      <c r="E196" s="9">
        <v>40851</v>
      </c>
      <c r="F196" s="8">
        <v>544.95299999999997</v>
      </c>
    </row>
    <row r="197" spans="1:6" ht="25.5" hidden="1">
      <c r="A197" s="4" t="s">
        <v>9</v>
      </c>
      <c r="B197" s="5"/>
      <c r="C197" s="6">
        <v>2007</v>
      </c>
      <c r="D197" s="7" t="s">
        <v>16</v>
      </c>
      <c r="E197" s="9">
        <v>40851</v>
      </c>
      <c r="F197" s="8">
        <v>544.95299999999997</v>
      </c>
    </row>
    <row r="198" spans="1:6" ht="25.5" hidden="1">
      <c r="A198" s="4" t="s">
        <v>9</v>
      </c>
      <c r="B198" s="5"/>
      <c r="C198" s="6">
        <v>2008</v>
      </c>
      <c r="D198" s="7" t="s">
        <v>16</v>
      </c>
      <c r="E198" s="9">
        <v>40851</v>
      </c>
      <c r="F198" s="8">
        <v>544.95299999999997</v>
      </c>
    </row>
    <row r="199" spans="1:6" ht="25.5" hidden="1">
      <c r="A199" s="4" t="s">
        <v>9</v>
      </c>
      <c r="B199" s="5"/>
      <c r="C199" s="6">
        <v>2009</v>
      </c>
      <c r="D199" s="7" t="s">
        <v>16</v>
      </c>
      <c r="E199" s="9">
        <v>40851</v>
      </c>
      <c r="F199" s="8">
        <v>544.95299999999997</v>
      </c>
    </row>
    <row r="200" spans="1:6" ht="25.5" hidden="1">
      <c r="A200" s="4" t="s">
        <v>9</v>
      </c>
      <c r="B200" s="5">
        <v>64.599999999999994</v>
      </c>
      <c r="C200" s="6">
        <v>2010</v>
      </c>
      <c r="D200" s="7" t="s">
        <v>16</v>
      </c>
      <c r="E200" s="9">
        <v>40851</v>
      </c>
      <c r="F200" s="8">
        <v>544.95299999999997</v>
      </c>
    </row>
    <row r="201" spans="1:6" ht="25.5" hidden="1">
      <c r="A201" s="4" t="s">
        <v>9</v>
      </c>
      <c r="B201" s="10">
        <v>4900.6499999999996</v>
      </c>
      <c r="C201" s="13">
        <v>2011</v>
      </c>
      <c r="D201" s="7" t="s">
        <v>16</v>
      </c>
      <c r="E201" s="9">
        <v>40851</v>
      </c>
      <c r="F201" s="8">
        <v>544.95299999999997</v>
      </c>
    </row>
    <row r="202" spans="1:6" ht="25.5" hidden="1">
      <c r="A202" s="4" t="s">
        <v>10</v>
      </c>
      <c r="B202" s="5"/>
      <c r="C202" s="6">
        <v>2002</v>
      </c>
      <c r="D202" s="7" t="s">
        <v>16</v>
      </c>
      <c r="E202" s="9">
        <v>40671</v>
      </c>
      <c r="F202" s="8">
        <v>170.1</v>
      </c>
    </row>
    <row r="203" spans="1:6" ht="25.5" hidden="1">
      <c r="A203" s="4" t="s">
        <v>10</v>
      </c>
      <c r="B203" s="5"/>
      <c r="C203" s="6">
        <v>2003</v>
      </c>
      <c r="D203" s="7" t="s">
        <v>16</v>
      </c>
      <c r="E203" s="9">
        <v>40671</v>
      </c>
      <c r="F203" s="8">
        <v>170.1</v>
      </c>
    </row>
    <row r="204" spans="1:6" ht="25.5" hidden="1">
      <c r="A204" s="4" t="s">
        <v>10</v>
      </c>
      <c r="B204" s="5"/>
      <c r="C204" s="6">
        <v>2004</v>
      </c>
      <c r="D204" s="7" t="s">
        <v>16</v>
      </c>
      <c r="E204" s="9">
        <v>40671</v>
      </c>
      <c r="F204" s="8">
        <v>170.1</v>
      </c>
    </row>
    <row r="205" spans="1:6" ht="25.5" hidden="1">
      <c r="A205" s="4" t="s">
        <v>10</v>
      </c>
      <c r="B205" s="5"/>
      <c r="C205" s="6">
        <v>2005</v>
      </c>
      <c r="D205" s="7" t="s">
        <v>16</v>
      </c>
      <c r="E205" s="9">
        <v>40671</v>
      </c>
      <c r="F205" s="8">
        <v>170.1</v>
      </c>
    </row>
    <row r="206" spans="1:6" ht="25.5" hidden="1">
      <c r="A206" s="4" t="s">
        <v>10</v>
      </c>
      <c r="B206" s="5"/>
      <c r="C206" s="6">
        <v>2006</v>
      </c>
      <c r="D206" s="7" t="s">
        <v>16</v>
      </c>
      <c r="E206" s="9">
        <v>40671</v>
      </c>
      <c r="F206" s="8">
        <v>170.1</v>
      </c>
    </row>
    <row r="207" spans="1:6" ht="25.5" hidden="1">
      <c r="A207" s="4" t="s">
        <v>10</v>
      </c>
      <c r="B207" s="5"/>
      <c r="C207" s="6">
        <v>2007</v>
      </c>
      <c r="D207" s="7" t="s">
        <v>16</v>
      </c>
      <c r="E207" s="9">
        <v>40671</v>
      </c>
      <c r="F207" s="8">
        <v>170.1</v>
      </c>
    </row>
    <row r="208" spans="1:6" ht="25.5" hidden="1">
      <c r="A208" s="4" t="s">
        <v>10</v>
      </c>
      <c r="B208" s="5"/>
      <c r="C208" s="6">
        <v>2008</v>
      </c>
      <c r="D208" s="7" t="s">
        <v>16</v>
      </c>
      <c r="E208" s="9">
        <v>40671</v>
      </c>
      <c r="F208" s="8">
        <v>170.1</v>
      </c>
    </row>
    <row r="209" spans="1:6" ht="25.5" hidden="1">
      <c r="A209" s="4" t="s">
        <v>10</v>
      </c>
      <c r="B209" s="5"/>
      <c r="C209" s="6">
        <v>2009</v>
      </c>
      <c r="D209" s="7" t="s">
        <v>16</v>
      </c>
      <c r="E209" s="9">
        <v>40671</v>
      </c>
      <c r="F209" s="8">
        <v>170.1</v>
      </c>
    </row>
    <row r="210" spans="1:6" ht="25.5" hidden="1">
      <c r="A210" s="4" t="s">
        <v>10</v>
      </c>
      <c r="B210" s="5"/>
      <c r="C210" s="6">
        <v>2010</v>
      </c>
      <c r="D210" s="7" t="s">
        <v>16</v>
      </c>
      <c r="E210" s="9">
        <v>40671</v>
      </c>
      <c r="F210" s="8">
        <v>170.1</v>
      </c>
    </row>
    <row r="211" spans="1:6" ht="25.5" hidden="1">
      <c r="A211" s="4" t="s">
        <v>10</v>
      </c>
      <c r="B211" s="10">
        <v>4747</v>
      </c>
      <c r="C211" s="13">
        <v>2011</v>
      </c>
      <c r="D211" s="7" t="s">
        <v>16</v>
      </c>
      <c r="E211" s="9">
        <v>40671</v>
      </c>
      <c r="F211" s="8">
        <v>170.1</v>
      </c>
    </row>
    <row r="212" spans="1:6" ht="25.5" hidden="1">
      <c r="A212" s="4" t="s">
        <v>11</v>
      </c>
      <c r="B212" s="5">
        <v>788</v>
      </c>
      <c r="C212" s="6">
        <v>2002</v>
      </c>
      <c r="D212" s="7" t="s">
        <v>16</v>
      </c>
      <c r="E212" s="9">
        <v>34700</v>
      </c>
      <c r="F212" s="8">
        <v>165.9</v>
      </c>
    </row>
    <row r="213" spans="1:6" ht="25.5" hidden="1">
      <c r="A213" s="4" t="s">
        <v>11</v>
      </c>
      <c r="B213" s="5">
        <v>1.1599999999999999</v>
      </c>
      <c r="C213" s="6">
        <v>2003</v>
      </c>
      <c r="D213" s="7" t="s">
        <v>16</v>
      </c>
      <c r="E213" s="9">
        <v>34700</v>
      </c>
      <c r="F213" s="8">
        <v>165.9</v>
      </c>
    </row>
    <row r="214" spans="1:6" ht="25.5" hidden="1">
      <c r="A214" s="4" t="s">
        <v>11</v>
      </c>
      <c r="B214" s="10">
        <v>1512.84</v>
      </c>
      <c r="C214" s="6">
        <v>2004</v>
      </c>
      <c r="D214" s="7" t="s">
        <v>16</v>
      </c>
      <c r="E214" s="9">
        <v>34700</v>
      </c>
      <c r="F214" s="8">
        <v>165.9</v>
      </c>
    </row>
    <row r="215" spans="1:6" ht="25.5" hidden="1">
      <c r="A215" s="4" t="s">
        <v>11</v>
      </c>
      <c r="B215" s="10">
        <v>1042</v>
      </c>
      <c r="C215" s="6">
        <v>2005</v>
      </c>
      <c r="D215" s="7" t="s">
        <v>16</v>
      </c>
      <c r="E215" s="9">
        <v>34700</v>
      </c>
      <c r="F215" s="8">
        <v>165.9</v>
      </c>
    </row>
    <row r="216" spans="1:6" ht="25.5" hidden="1">
      <c r="A216" s="4" t="s">
        <v>11</v>
      </c>
      <c r="B216" s="10">
        <v>1169.5999999999999</v>
      </c>
      <c r="C216" s="6">
        <v>2006</v>
      </c>
      <c r="D216" s="7" t="s">
        <v>16</v>
      </c>
      <c r="E216" s="9">
        <v>34700</v>
      </c>
      <c r="F216" s="8">
        <v>165.9</v>
      </c>
    </row>
    <row r="217" spans="1:6" ht="25.5" hidden="1">
      <c r="A217" s="4" t="s">
        <v>11</v>
      </c>
      <c r="B217" s="10">
        <v>50709.63</v>
      </c>
      <c r="C217" s="6">
        <v>2007</v>
      </c>
      <c r="D217" s="7" t="s">
        <v>16</v>
      </c>
      <c r="E217" s="9">
        <v>34700</v>
      </c>
      <c r="F217" s="8">
        <v>165.9</v>
      </c>
    </row>
    <row r="218" spans="1:6" ht="25.5" hidden="1">
      <c r="A218" s="4" t="s">
        <v>11</v>
      </c>
      <c r="B218" s="10">
        <v>167893.89</v>
      </c>
      <c r="C218" s="6">
        <v>2008</v>
      </c>
      <c r="D218" s="7" t="s">
        <v>16</v>
      </c>
      <c r="E218" s="9">
        <v>34700</v>
      </c>
      <c r="F218" s="8">
        <v>165.9</v>
      </c>
    </row>
    <row r="219" spans="1:6" ht="25.5" hidden="1">
      <c r="A219" s="4" t="s">
        <v>11</v>
      </c>
      <c r="B219" s="10">
        <v>47452.4</v>
      </c>
      <c r="C219" s="6">
        <v>2009</v>
      </c>
      <c r="D219" s="7" t="s">
        <v>16</v>
      </c>
      <c r="E219" s="9">
        <v>34700</v>
      </c>
      <c r="F219" s="8">
        <v>165.9</v>
      </c>
    </row>
    <row r="220" spans="1:6" ht="25.5" hidden="1">
      <c r="A220" s="4" t="s">
        <v>11</v>
      </c>
      <c r="B220" s="10">
        <v>50744</v>
      </c>
      <c r="C220" s="6">
        <v>2010</v>
      </c>
      <c r="D220" s="7" t="s">
        <v>16</v>
      </c>
      <c r="E220" s="9">
        <v>34700</v>
      </c>
      <c r="F220" s="8">
        <v>165.9</v>
      </c>
    </row>
    <row r="221" spans="1:6" ht="25.5" hidden="1">
      <c r="A221" s="4" t="s">
        <v>11</v>
      </c>
      <c r="B221" s="10">
        <v>1490</v>
      </c>
      <c r="C221" s="13">
        <v>2011</v>
      </c>
      <c r="D221" s="7" t="s">
        <v>16</v>
      </c>
      <c r="E221" s="9">
        <v>34700</v>
      </c>
      <c r="F221" s="8">
        <v>165.9</v>
      </c>
    </row>
    <row r="222" spans="1:6" ht="25.5" hidden="1">
      <c r="A222" s="4" t="s">
        <v>12</v>
      </c>
      <c r="B222" s="5"/>
      <c r="C222" s="6">
        <v>2002</v>
      </c>
      <c r="D222" s="7" t="s">
        <v>16</v>
      </c>
      <c r="E222" s="9">
        <v>34700</v>
      </c>
      <c r="F222" s="8">
        <v>277.33999999999997</v>
      </c>
    </row>
    <row r="223" spans="1:6" ht="25.5" hidden="1">
      <c r="A223" s="4" t="s">
        <v>12</v>
      </c>
      <c r="B223" s="5">
        <v>875.09</v>
      </c>
      <c r="C223" s="6">
        <v>2003</v>
      </c>
      <c r="D223" s="7" t="s">
        <v>16</v>
      </c>
      <c r="E223" s="9">
        <v>34700</v>
      </c>
      <c r="F223" s="8">
        <v>277.33999999999997</v>
      </c>
    </row>
    <row r="224" spans="1:6" ht="25.5" hidden="1">
      <c r="A224" s="4" t="s">
        <v>12</v>
      </c>
      <c r="B224" s="10">
        <v>1140</v>
      </c>
      <c r="C224" s="6">
        <v>2004</v>
      </c>
      <c r="D224" s="7" t="s">
        <v>16</v>
      </c>
      <c r="E224" s="9">
        <v>34700</v>
      </c>
      <c r="F224" s="8">
        <v>277.33999999999997</v>
      </c>
    </row>
    <row r="225" spans="1:6" ht="25.5" hidden="1">
      <c r="A225" s="4" t="s">
        <v>12</v>
      </c>
      <c r="B225" s="10">
        <v>1104.77</v>
      </c>
      <c r="C225" s="6">
        <v>2005</v>
      </c>
      <c r="D225" s="7" t="s">
        <v>16</v>
      </c>
      <c r="E225" s="9">
        <v>34700</v>
      </c>
      <c r="F225" s="8">
        <v>277.33999999999997</v>
      </c>
    </row>
    <row r="226" spans="1:6" ht="25.5" hidden="1">
      <c r="A226" s="4" t="s">
        <v>12</v>
      </c>
      <c r="B226" s="5">
        <v>734.96</v>
      </c>
      <c r="C226" s="6">
        <v>2006</v>
      </c>
      <c r="D226" s="7" t="s">
        <v>16</v>
      </c>
      <c r="E226" s="9">
        <v>34700</v>
      </c>
      <c r="F226" s="8">
        <v>277.33999999999997</v>
      </c>
    </row>
    <row r="227" spans="1:6" ht="25.5" hidden="1">
      <c r="A227" s="4" t="s">
        <v>12</v>
      </c>
      <c r="B227" s="5">
        <v>844.6</v>
      </c>
      <c r="C227" s="6">
        <v>2007</v>
      </c>
      <c r="D227" s="7" t="s">
        <v>16</v>
      </c>
      <c r="E227" s="9">
        <v>34700</v>
      </c>
      <c r="F227" s="8">
        <v>277.33999999999997</v>
      </c>
    </row>
    <row r="228" spans="1:6" ht="25.5" hidden="1">
      <c r="A228" s="4" t="s">
        <v>12</v>
      </c>
      <c r="B228" s="5">
        <v>466.85</v>
      </c>
      <c r="C228" s="6">
        <v>2008</v>
      </c>
      <c r="D228" s="7" t="s">
        <v>16</v>
      </c>
      <c r="E228" s="9">
        <v>34700</v>
      </c>
      <c r="F228" s="8">
        <v>277.33999999999997</v>
      </c>
    </row>
    <row r="229" spans="1:6" ht="25.5" hidden="1">
      <c r="A229" s="4" t="s">
        <v>12</v>
      </c>
      <c r="B229" s="5">
        <v>685</v>
      </c>
      <c r="C229" s="6">
        <v>2009</v>
      </c>
      <c r="D229" s="7" t="s">
        <v>16</v>
      </c>
      <c r="E229" s="9">
        <v>34700</v>
      </c>
      <c r="F229" s="8">
        <v>277.33999999999997</v>
      </c>
    </row>
    <row r="230" spans="1:6" ht="25.5" hidden="1">
      <c r="A230" s="4" t="s">
        <v>12</v>
      </c>
      <c r="B230" s="5">
        <v>299.75</v>
      </c>
      <c r="C230" s="6">
        <v>2010</v>
      </c>
      <c r="D230" s="7" t="s">
        <v>16</v>
      </c>
      <c r="E230" s="9">
        <v>34700</v>
      </c>
      <c r="F230" s="8">
        <v>277.33999999999997</v>
      </c>
    </row>
    <row r="231" spans="1:6" ht="25.5" hidden="1">
      <c r="A231" s="4" t="s">
        <v>12</v>
      </c>
      <c r="B231" s="5">
        <v>182.87</v>
      </c>
      <c r="C231" s="13">
        <v>2011</v>
      </c>
      <c r="D231" s="7" t="s">
        <v>16</v>
      </c>
      <c r="E231" s="9">
        <v>34700</v>
      </c>
      <c r="F231" s="8">
        <v>277.33999999999997</v>
      </c>
    </row>
    <row r="232" spans="1:6" ht="25.5" hidden="1">
      <c r="A232" s="4" t="s">
        <v>13</v>
      </c>
      <c r="B232" s="10">
        <v>1516.4</v>
      </c>
      <c r="C232" s="6">
        <v>2002</v>
      </c>
      <c r="D232" s="7" t="s">
        <v>16</v>
      </c>
      <c r="E232" s="9">
        <v>36161</v>
      </c>
      <c r="F232" s="8">
        <v>181.75</v>
      </c>
    </row>
    <row r="233" spans="1:6" ht="25.5" hidden="1">
      <c r="A233" s="4" t="s">
        <v>13</v>
      </c>
      <c r="B233" s="10">
        <v>2180</v>
      </c>
      <c r="C233" s="6">
        <v>2003</v>
      </c>
      <c r="D233" s="7" t="s">
        <v>16</v>
      </c>
      <c r="E233" s="9">
        <v>36161</v>
      </c>
      <c r="F233" s="8">
        <v>181.75</v>
      </c>
    </row>
    <row r="234" spans="1:6" ht="25.5" hidden="1">
      <c r="A234" s="4" t="s">
        <v>13</v>
      </c>
      <c r="B234" s="10">
        <v>1311.55</v>
      </c>
      <c r="C234" s="6">
        <v>2004</v>
      </c>
      <c r="D234" s="7" t="s">
        <v>16</v>
      </c>
      <c r="E234" s="9">
        <v>36161</v>
      </c>
      <c r="F234" s="8">
        <v>181.75</v>
      </c>
    </row>
    <row r="235" spans="1:6" ht="25.5" hidden="1">
      <c r="A235" s="4" t="s">
        <v>13</v>
      </c>
      <c r="B235" s="10">
        <v>1008.1</v>
      </c>
      <c r="C235" s="6">
        <v>2005</v>
      </c>
      <c r="D235" s="7" t="s">
        <v>16</v>
      </c>
      <c r="E235" s="9">
        <v>36161</v>
      </c>
      <c r="F235" s="8">
        <v>181.75</v>
      </c>
    </row>
    <row r="236" spans="1:6" ht="25.5" hidden="1">
      <c r="A236" s="4" t="s">
        <v>13</v>
      </c>
      <c r="B236" s="10">
        <v>1307.5</v>
      </c>
      <c r="C236" s="6">
        <v>2006</v>
      </c>
      <c r="D236" s="7" t="s">
        <v>16</v>
      </c>
      <c r="E236" s="9">
        <v>36161</v>
      </c>
      <c r="F236" s="8">
        <v>181.75</v>
      </c>
    </row>
    <row r="237" spans="1:6" ht="25.5" hidden="1">
      <c r="A237" s="4" t="s">
        <v>13</v>
      </c>
      <c r="B237" s="10">
        <v>5586.2</v>
      </c>
      <c r="C237" s="6">
        <v>2007</v>
      </c>
      <c r="D237" s="7" t="s">
        <v>16</v>
      </c>
      <c r="E237" s="9">
        <v>36161</v>
      </c>
      <c r="F237" s="8">
        <v>181.75</v>
      </c>
    </row>
    <row r="238" spans="1:6" ht="25.5" hidden="1">
      <c r="A238" s="4" t="s">
        <v>13</v>
      </c>
      <c r="B238" s="10">
        <v>7038.11</v>
      </c>
      <c r="C238" s="6">
        <v>2008</v>
      </c>
      <c r="D238" s="7" t="s">
        <v>16</v>
      </c>
      <c r="E238" s="9">
        <v>36161</v>
      </c>
      <c r="F238" s="8">
        <v>181.75</v>
      </c>
    </row>
    <row r="239" spans="1:6" ht="25.5" hidden="1">
      <c r="A239" s="4" t="s">
        <v>13</v>
      </c>
      <c r="B239" s="10">
        <v>4085.1</v>
      </c>
      <c r="C239" s="6">
        <v>2009</v>
      </c>
      <c r="D239" s="7" t="s">
        <v>16</v>
      </c>
      <c r="E239" s="9">
        <v>36161</v>
      </c>
      <c r="F239" s="8">
        <v>181.75</v>
      </c>
    </row>
    <row r="240" spans="1:6" ht="25.5" hidden="1">
      <c r="A240" s="4" t="s">
        <v>13</v>
      </c>
      <c r="B240" s="10">
        <v>4368</v>
      </c>
      <c r="C240" s="6">
        <v>2010</v>
      </c>
      <c r="D240" s="7" t="s">
        <v>16</v>
      </c>
      <c r="E240" s="9">
        <v>36161</v>
      </c>
      <c r="F240" s="8">
        <v>181.75</v>
      </c>
    </row>
    <row r="241" spans="1:6" ht="25.5" hidden="1">
      <c r="A241" s="4" t="s">
        <v>13</v>
      </c>
      <c r="B241" s="10">
        <v>3983</v>
      </c>
      <c r="C241" s="13">
        <v>2011</v>
      </c>
      <c r="D241" s="7" t="s">
        <v>16</v>
      </c>
      <c r="E241" s="9">
        <v>36161</v>
      </c>
      <c r="F241" s="8">
        <v>181.75</v>
      </c>
    </row>
    <row r="242" spans="1:6" ht="25.5" hidden="1">
      <c r="A242" s="4" t="s">
        <v>14</v>
      </c>
      <c r="B242" s="10">
        <v>5136</v>
      </c>
      <c r="C242" s="6">
        <v>2002</v>
      </c>
      <c r="D242" s="7" t="s">
        <v>16</v>
      </c>
      <c r="E242" s="9">
        <v>21916</v>
      </c>
      <c r="F242" s="8">
        <v>1001.729</v>
      </c>
    </row>
    <row r="243" spans="1:6" ht="25.5" hidden="1">
      <c r="A243" s="4" t="s">
        <v>14</v>
      </c>
      <c r="B243" s="10">
        <v>3154.93</v>
      </c>
      <c r="C243" s="6">
        <v>2003</v>
      </c>
      <c r="D243" s="7" t="s">
        <v>16</v>
      </c>
      <c r="E243" s="9">
        <v>21916</v>
      </c>
      <c r="F243" s="8">
        <v>1001.729</v>
      </c>
    </row>
    <row r="244" spans="1:6" ht="25.5" hidden="1">
      <c r="A244" s="4" t="s">
        <v>14</v>
      </c>
      <c r="B244" s="10">
        <v>1793.34</v>
      </c>
      <c r="C244" s="6">
        <v>2004</v>
      </c>
      <c r="D244" s="7" t="s">
        <v>16</v>
      </c>
      <c r="E244" s="9">
        <v>21916</v>
      </c>
      <c r="F244" s="8">
        <v>1001.729</v>
      </c>
    </row>
    <row r="245" spans="1:6" ht="25.5" hidden="1">
      <c r="A245" s="4" t="s">
        <v>14</v>
      </c>
      <c r="B245" s="5">
        <v>931.54</v>
      </c>
      <c r="C245" s="6">
        <v>2005</v>
      </c>
      <c r="D245" s="7" t="s">
        <v>16</v>
      </c>
      <c r="E245" s="9">
        <v>21916</v>
      </c>
      <c r="F245" s="8">
        <v>1001.729</v>
      </c>
    </row>
    <row r="246" spans="1:6" ht="25.5" hidden="1">
      <c r="A246" s="4" t="s">
        <v>14</v>
      </c>
      <c r="B246" s="10">
        <v>3068.5</v>
      </c>
      <c r="C246" s="6">
        <v>2006</v>
      </c>
      <c r="D246" s="7" t="s">
        <v>16</v>
      </c>
      <c r="E246" s="9">
        <v>21916</v>
      </c>
      <c r="F246" s="8">
        <v>1001.729</v>
      </c>
    </row>
    <row r="247" spans="1:6" ht="25.5" hidden="1">
      <c r="A247" s="4" t="s">
        <v>14</v>
      </c>
      <c r="B247" s="10">
        <v>24976.400000000001</v>
      </c>
      <c r="C247" s="6">
        <v>2007</v>
      </c>
      <c r="D247" s="7" t="s">
        <v>16</v>
      </c>
      <c r="E247" s="9">
        <v>21916</v>
      </c>
      <c r="F247" s="8">
        <v>1001.729</v>
      </c>
    </row>
    <row r="248" spans="1:6" ht="25.5" hidden="1">
      <c r="A248" s="4" t="s">
        <v>14</v>
      </c>
      <c r="B248" s="10">
        <v>55898.7</v>
      </c>
      <c r="C248" s="6">
        <v>2008</v>
      </c>
      <c r="D248" s="7" t="s">
        <v>16</v>
      </c>
      <c r="E248" s="9">
        <v>21916</v>
      </c>
      <c r="F248" s="8">
        <v>1001.729</v>
      </c>
    </row>
    <row r="249" spans="1:6" ht="25.5" hidden="1">
      <c r="A249" s="4" t="s">
        <v>14</v>
      </c>
      <c r="B249" s="10">
        <v>17179.5</v>
      </c>
      <c r="C249" s="6">
        <v>2009</v>
      </c>
      <c r="D249" s="7" t="s">
        <v>16</v>
      </c>
      <c r="E249" s="9">
        <v>21916</v>
      </c>
      <c r="F249" s="8">
        <v>1001.729</v>
      </c>
    </row>
    <row r="250" spans="1:6" ht="25.5" hidden="1">
      <c r="A250" s="4" t="s">
        <v>14</v>
      </c>
      <c r="B250" s="10">
        <v>9906</v>
      </c>
      <c r="C250" s="6">
        <v>2010</v>
      </c>
      <c r="D250" s="7" t="s">
        <v>16</v>
      </c>
      <c r="E250" s="9">
        <v>21916</v>
      </c>
      <c r="F250" s="8">
        <v>1001.729</v>
      </c>
    </row>
    <row r="251" spans="1:6" ht="25.5" hidden="1">
      <c r="A251" s="4" t="s">
        <v>14</v>
      </c>
      <c r="B251" s="10">
        <v>11219</v>
      </c>
      <c r="C251" s="13">
        <v>2011</v>
      </c>
      <c r="D251" s="7" t="s">
        <v>16</v>
      </c>
      <c r="E251" s="9">
        <v>21916</v>
      </c>
      <c r="F251" s="8">
        <v>1001.729</v>
      </c>
    </row>
    <row r="252" spans="1:6" hidden="1">
      <c r="A252" s="4" t="s">
        <v>15</v>
      </c>
      <c r="B252" s="5">
        <v>0</v>
      </c>
      <c r="C252" s="6">
        <v>2002</v>
      </c>
      <c r="D252" s="7" t="s">
        <v>30</v>
      </c>
      <c r="E252" s="5" t="s">
        <v>17</v>
      </c>
      <c r="F252" s="8">
        <v>780.6</v>
      </c>
    </row>
    <row r="253" spans="1:6" hidden="1">
      <c r="A253" s="4" t="s">
        <v>15</v>
      </c>
      <c r="B253" s="5">
        <v>0</v>
      </c>
      <c r="C253" s="6">
        <v>2003</v>
      </c>
      <c r="D253" s="7" t="s">
        <v>30</v>
      </c>
      <c r="E253" s="5" t="s">
        <v>17</v>
      </c>
      <c r="F253" s="8">
        <v>780.6</v>
      </c>
    </row>
    <row r="254" spans="1:6" hidden="1">
      <c r="A254" s="4" t="s">
        <v>15</v>
      </c>
      <c r="B254" s="5">
        <v>0</v>
      </c>
      <c r="C254" s="6">
        <v>2004</v>
      </c>
      <c r="D254" s="7" t="s">
        <v>30</v>
      </c>
      <c r="E254" s="5" t="s">
        <v>17</v>
      </c>
      <c r="F254" s="8">
        <v>780.6</v>
      </c>
    </row>
    <row r="255" spans="1:6" hidden="1">
      <c r="A255" s="4" t="s">
        <v>15</v>
      </c>
      <c r="B255" s="5">
        <v>0</v>
      </c>
      <c r="C255" s="6">
        <v>2005</v>
      </c>
      <c r="D255" s="7" t="s">
        <v>30</v>
      </c>
      <c r="E255" s="5" t="s">
        <v>17</v>
      </c>
      <c r="F255" s="8">
        <v>780.6</v>
      </c>
    </row>
    <row r="256" spans="1:6" hidden="1">
      <c r="A256" s="4" t="s">
        <v>15</v>
      </c>
      <c r="B256" s="5">
        <v>0</v>
      </c>
      <c r="C256" s="6">
        <v>2006</v>
      </c>
      <c r="D256" s="7" t="s">
        <v>30</v>
      </c>
      <c r="E256" s="5" t="s">
        <v>17</v>
      </c>
      <c r="F256" s="8">
        <v>780.6</v>
      </c>
    </row>
    <row r="257" spans="1:6" hidden="1">
      <c r="A257" s="4" t="s">
        <v>15</v>
      </c>
      <c r="B257" s="5">
        <v>0</v>
      </c>
      <c r="C257" s="6">
        <v>2007</v>
      </c>
      <c r="D257" s="7" t="s">
        <v>30</v>
      </c>
      <c r="E257" s="5" t="s">
        <v>17</v>
      </c>
      <c r="F257" s="8">
        <v>780.6</v>
      </c>
    </row>
    <row r="258" spans="1:6" hidden="1">
      <c r="A258" s="4" t="s">
        <v>15</v>
      </c>
      <c r="B258" s="5">
        <v>0</v>
      </c>
      <c r="C258" s="6">
        <v>2008</v>
      </c>
      <c r="D258" s="7" t="s">
        <v>30</v>
      </c>
      <c r="E258" s="5" t="s">
        <v>17</v>
      </c>
      <c r="F258" s="8">
        <v>780.6</v>
      </c>
    </row>
    <row r="259" spans="1:6" hidden="1">
      <c r="A259" s="4" t="s">
        <v>15</v>
      </c>
      <c r="B259" s="5">
        <v>0</v>
      </c>
      <c r="C259" s="6">
        <v>2009</v>
      </c>
      <c r="D259" s="7" t="s">
        <v>30</v>
      </c>
      <c r="E259" s="5" t="s">
        <v>17</v>
      </c>
      <c r="F259" s="8">
        <v>780.6</v>
      </c>
    </row>
    <row r="260" spans="1:6" hidden="1">
      <c r="A260" s="4" t="s">
        <v>15</v>
      </c>
      <c r="B260" s="5"/>
      <c r="C260" s="6">
        <v>2010</v>
      </c>
      <c r="D260" s="7" t="s">
        <v>30</v>
      </c>
      <c r="E260" s="5" t="s">
        <v>17</v>
      </c>
      <c r="F260" s="8">
        <v>780.6</v>
      </c>
    </row>
    <row r="261" spans="1:6" hidden="1">
      <c r="A261" s="4" t="s">
        <v>15</v>
      </c>
      <c r="B261" s="5">
        <v>0</v>
      </c>
      <c r="C261" s="13">
        <v>2011</v>
      </c>
      <c r="D261" s="7" t="s">
        <v>30</v>
      </c>
      <c r="E261" s="5" t="s">
        <v>17</v>
      </c>
      <c r="F261" s="8">
        <v>780.6</v>
      </c>
    </row>
    <row r="262" spans="1:6" hidden="1">
      <c r="A262" s="4" t="s">
        <v>18</v>
      </c>
      <c r="B262" s="5">
        <v>231.06</v>
      </c>
      <c r="C262" s="6">
        <v>2002</v>
      </c>
      <c r="D262" s="7" t="s">
        <v>30</v>
      </c>
      <c r="E262" s="9">
        <v>25569</v>
      </c>
      <c r="F262" s="8">
        <v>28.672000000000001</v>
      </c>
    </row>
    <row r="263" spans="1:6" hidden="1">
      <c r="A263" s="4" t="s">
        <v>18</v>
      </c>
      <c r="B263" s="5">
        <v>209.57</v>
      </c>
      <c r="C263" s="6">
        <v>2003</v>
      </c>
      <c r="D263" s="7" t="s">
        <v>30</v>
      </c>
      <c r="E263" s="9">
        <v>25569</v>
      </c>
      <c r="F263" s="8">
        <v>28.672000000000001</v>
      </c>
    </row>
    <row r="264" spans="1:6" hidden="1">
      <c r="A264" s="4" t="s">
        <v>18</v>
      </c>
      <c r="B264" s="5">
        <v>877.92</v>
      </c>
      <c r="C264" s="6">
        <v>2004</v>
      </c>
      <c r="D264" s="7" t="s">
        <v>30</v>
      </c>
      <c r="E264" s="9">
        <v>25569</v>
      </c>
      <c r="F264" s="8">
        <v>28.672000000000001</v>
      </c>
    </row>
    <row r="265" spans="1:6" hidden="1">
      <c r="A265" s="4" t="s">
        <v>18</v>
      </c>
      <c r="B265" s="5">
        <v>132.34</v>
      </c>
      <c r="C265" s="6">
        <v>2005</v>
      </c>
      <c r="D265" s="7" t="s">
        <v>30</v>
      </c>
      <c r="E265" s="9">
        <v>25569</v>
      </c>
      <c r="F265" s="8">
        <v>28.672000000000001</v>
      </c>
    </row>
    <row r="266" spans="1:6" hidden="1">
      <c r="A266" s="4" t="s">
        <v>18</v>
      </c>
      <c r="B266" s="10">
        <v>1661</v>
      </c>
      <c r="C266" s="6">
        <v>2006</v>
      </c>
      <c r="D266" s="7" t="s">
        <v>30</v>
      </c>
      <c r="E266" s="9">
        <v>25569</v>
      </c>
      <c r="F266" s="8">
        <v>28.672000000000001</v>
      </c>
    </row>
    <row r="267" spans="1:6" hidden="1">
      <c r="A267" s="4" t="s">
        <v>18</v>
      </c>
      <c r="B267" s="5">
        <v>708</v>
      </c>
      <c r="C267" s="6">
        <v>2007</v>
      </c>
      <c r="D267" s="7" t="s">
        <v>30</v>
      </c>
      <c r="E267" s="9">
        <v>25569</v>
      </c>
      <c r="F267" s="8">
        <v>28.672000000000001</v>
      </c>
    </row>
    <row r="268" spans="1:6" hidden="1">
      <c r="A268" s="4" t="s">
        <v>18</v>
      </c>
      <c r="B268" s="5">
        <v>962.52</v>
      </c>
      <c r="C268" s="6">
        <v>2008</v>
      </c>
      <c r="D268" s="7" t="s">
        <v>30</v>
      </c>
      <c r="E268" s="9">
        <v>25569</v>
      </c>
      <c r="F268" s="8">
        <v>28.672000000000001</v>
      </c>
    </row>
    <row r="269" spans="1:6" hidden="1">
      <c r="A269" s="4" t="s">
        <v>18</v>
      </c>
      <c r="B269" s="5">
        <v>4.9000000000000004</v>
      </c>
      <c r="C269" s="6">
        <v>2009</v>
      </c>
      <c r="D269" s="7" t="s">
        <v>30</v>
      </c>
      <c r="E269" s="9">
        <v>25569</v>
      </c>
      <c r="F269" s="8">
        <v>28.672000000000001</v>
      </c>
    </row>
    <row r="270" spans="1:6" hidden="1">
      <c r="A270" s="4" t="s">
        <v>18</v>
      </c>
      <c r="B270" s="5"/>
      <c r="C270" s="6">
        <v>2010</v>
      </c>
      <c r="D270" s="7" t="s">
        <v>30</v>
      </c>
      <c r="E270" s="9">
        <v>25569</v>
      </c>
      <c r="F270" s="8">
        <v>28.672000000000001</v>
      </c>
    </row>
    <row r="271" spans="1:6" hidden="1">
      <c r="A271" s="4" t="s">
        <v>18</v>
      </c>
      <c r="B271" s="5">
        <v>0</v>
      </c>
      <c r="C271" s="13">
        <v>2011</v>
      </c>
      <c r="D271" s="7" t="s">
        <v>30</v>
      </c>
      <c r="E271" s="9">
        <v>25569</v>
      </c>
      <c r="F271" s="8">
        <v>28.672000000000001</v>
      </c>
    </row>
    <row r="272" spans="1:6" hidden="1">
      <c r="A272" s="4" t="s">
        <v>19</v>
      </c>
      <c r="B272" s="5"/>
      <c r="C272" s="6">
        <v>2002</v>
      </c>
      <c r="D272" s="7" t="s">
        <v>30</v>
      </c>
      <c r="E272" s="9">
        <v>19360</v>
      </c>
      <c r="F272" s="8">
        <v>11.397</v>
      </c>
    </row>
    <row r="273" spans="1:6" hidden="1">
      <c r="A273" s="4" t="s">
        <v>19</v>
      </c>
      <c r="B273" s="5"/>
      <c r="C273" s="6">
        <v>2003</v>
      </c>
      <c r="D273" s="7" t="s">
        <v>30</v>
      </c>
      <c r="E273" s="9">
        <v>19360</v>
      </c>
      <c r="F273" s="8">
        <v>11.397</v>
      </c>
    </row>
    <row r="274" spans="1:6" hidden="1">
      <c r="A274" s="4" t="s">
        <v>19</v>
      </c>
      <c r="B274" s="5"/>
      <c r="C274" s="6">
        <v>2004</v>
      </c>
      <c r="D274" s="7" t="s">
        <v>30</v>
      </c>
      <c r="E274" s="9">
        <v>19360</v>
      </c>
      <c r="F274" s="8">
        <v>11.397</v>
      </c>
    </row>
    <row r="275" spans="1:6" hidden="1">
      <c r="A275" s="4" t="s">
        <v>19</v>
      </c>
      <c r="B275" s="5"/>
      <c r="C275" s="6">
        <v>2005</v>
      </c>
      <c r="D275" s="7" t="s">
        <v>30</v>
      </c>
      <c r="E275" s="9">
        <v>19360</v>
      </c>
      <c r="F275" s="8">
        <v>11.397</v>
      </c>
    </row>
    <row r="276" spans="1:6" hidden="1">
      <c r="A276" s="4" t="s">
        <v>19</v>
      </c>
      <c r="B276" s="5"/>
      <c r="C276" s="6">
        <v>2006</v>
      </c>
      <c r="D276" s="7" t="s">
        <v>30</v>
      </c>
      <c r="E276" s="9">
        <v>19360</v>
      </c>
      <c r="F276" s="8">
        <v>11.397</v>
      </c>
    </row>
    <row r="277" spans="1:6" hidden="1">
      <c r="A277" s="4" t="s">
        <v>19</v>
      </c>
      <c r="B277" s="5"/>
      <c r="C277" s="6">
        <v>2007</v>
      </c>
      <c r="D277" s="7" t="s">
        <v>30</v>
      </c>
      <c r="E277" s="9">
        <v>19360</v>
      </c>
      <c r="F277" s="8">
        <v>11.397</v>
      </c>
    </row>
    <row r="278" spans="1:6" hidden="1">
      <c r="A278" s="4" t="s">
        <v>19</v>
      </c>
      <c r="B278" s="5"/>
      <c r="C278" s="6">
        <v>2008</v>
      </c>
      <c r="D278" s="7" t="s">
        <v>30</v>
      </c>
      <c r="E278" s="9">
        <v>19360</v>
      </c>
      <c r="F278" s="8">
        <v>11.397</v>
      </c>
    </row>
    <row r="279" spans="1:6" hidden="1">
      <c r="A279" s="4" t="s">
        <v>19</v>
      </c>
      <c r="B279" s="5"/>
      <c r="C279" s="6">
        <v>2009</v>
      </c>
      <c r="D279" s="7" t="s">
        <v>30</v>
      </c>
      <c r="E279" s="9">
        <v>19360</v>
      </c>
      <c r="F279" s="8">
        <v>11.397</v>
      </c>
    </row>
    <row r="280" spans="1:6" hidden="1">
      <c r="A280" s="4" t="s">
        <v>19</v>
      </c>
      <c r="B280" s="5"/>
      <c r="C280" s="6">
        <v>2010</v>
      </c>
      <c r="D280" s="7" t="s">
        <v>30</v>
      </c>
      <c r="E280" s="9">
        <v>19360</v>
      </c>
      <c r="F280" s="8">
        <v>11.397</v>
      </c>
    </row>
    <row r="281" spans="1:6" hidden="1">
      <c r="A281" s="4" t="s">
        <v>19</v>
      </c>
      <c r="B281" s="5">
        <v>0</v>
      </c>
      <c r="C281" s="13">
        <v>2011</v>
      </c>
      <c r="D281" s="7" t="s">
        <v>30</v>
      </c>
      <c r="E281" s="9">
        <v>19360</v>
      </c>
      <c r="F281" s="8">
        <v>11.397</v>
      </c>
    </row>
    <row r="282" spans="1:6" hidden="1">
      <c r="A282" s="4" t="s">
        <v>20</v>
      </c>
      <c r="B282" s="5"/>
      <c r="C282" s="6">
        <v>2002</v>
      </c>
      <c r="D282" s="7" t="s">
        <v>30</v>
      </c>
      <c r="E282" s="9">
        <v>35065</v>
      </c>
      <c r="F282" s="8">
        <v>2.681</v>
      </c>
    </row>
    <row r="283" spans="1:6" hidden="1">
      <c r="A283" s="4" t="s">
        <v>20</v>
      </c>
      <c r="B283" s="5"/>
      <c r="C283" s="6">
        <v>2003</v>
      </c>
      <c r="D283" s="7" t="s">
        <v>30</v>
      </c>
      <c r="E283" s="9">
        <v>35065</v>
      </c>
      <c r="F283" s="8">
        <v>2.681</v>
      </c>
    </row>
    <row r="284" spans="1:6" hidden="1">
      <c r="A284" s="4" t="s">
        <v>20</v>
      </c>
      <c r="B284" s="5"/>
      <c r="C284" s="6">
        <v>2004</v>
      </c>
      <c r="D284" s="7" t="s">
        <v>30</v>
      </c>
      <c r="E284" s="9">
        <v>35065</v>
      </c>
      <c r="F284" s="8">
        <v>2.681</v>
      </c>
    </row>
    <row r="285" spans="1:6" hidden="1">
      <c r="A285" s="4" t="s">
        <v>20</v>
      </c>
      <c r="B285" s="5"/>
      <c r="C285" s="6">
        <v>2005</v>
      </c>
      <c r="D285" s="7" t="s">
        <v>30</v>
      </c>
      <c r="E285" s="9">
        <v>35065</v>
      </c>
      <c r="F285" s="8">
        <v>2.681</v>
      </c>
    </row>
    <row r="286" spans="1:6" hidden="1">
      <c r="A286" s="4" t="s">
        <v>20</v>
      </c>
      <c r="B286" s="5"/>
      <c r="C286" s="6">
        <v>2006</v>
      </c>
      <c r="D286" s="7" t="s">
        <v>30</v>
      </c>
      <c r="E286" s="9">
        <v>35065</v>
      </c>
      <c r="F286" s="8">
        <v>2.681</v>
      </c>
    </row>
    <row r="287" spans="1:6" hidden="1">
      <c r="A287" s="4" t="s">
        <v>20</v>
      </c>
      <c r="B287" s="5"/>
      <c r="C287" s="6">
        <v>2007</v>
      </c>
      <c r="D287" s="7" t="s">
        <v>30</v>
      </c>
      <c r="E287" s="9">
        <v>35065</v>
      </c>
      <c r="F287" s="8">
        <v>2.681</v>
      </c>
    </row>
    <row r="288" spans="1:6" hidden="1">
      <c r="A288" s="4" t="s">
        <v>20</v>
      </c>
      <c r="B288" s="5"/>
      <c r="C288" s="6">
        <v>2008</v>
      </c>
      <c r="D288" s="7" t="s">
        <v>30</v>
      </c>
      <c r="E288" s="9">
        <v>35065</v>
      </c>
      <c r="F288" s="8">
        <v>2.681</v>
      </c>
    </row>
    <row r="289" spans="1:6" hidden="1">
      <c r="A289" s="4" t="s">
        <v>20</v>
      </c>
      <c r="B289" s="5"/>
      <c r="C289" s="6">
        <v>2009</v>
      </c>
      <c r="D289" s="7" t="s">
        <v>30</v>
      </c>
      <c r="E289" s="9">
        <v>35065</v>
      </c>
      <c r="F289" s="8">
        <v>2.681</v>
      </c>
    </row>
    <row r="290" spans="1:6" hidden="1">
      <c r="A290" s="4" t="s">
        <v>20</v>
      </c>
      <c r="B290" s="5"/>
      <c r="C290" s="6">
        <v>2010</v>
      </c>
      <c r="D290" s="7" t="s">
        <v>30</v>
      </c>
      <c r="E290" s="9">
        <v>35065</v>
      </c>
      <c r="F290" s="8">
        <v>2.681</v>
      </c>
    </row>
    <row r="291" spans="1:6" hidden="1">
      <c r="A291" s="4" t="s">
        <v>20</v>
      </c>
      <c r="B291" s="5">
        <v>0</v>
      </c>
      <c r="C291" s="13">
        <v>2011</v>
      </c>
      <c r="D291" s="7" t="s">
        <v>30</v>
      </c>
      <c r="E291" s="9">
        <v>35065</v>
      </c>
      <c r="F291" s="8">
        <v>2.681</v>
      </c>
    </row>
    <row r="292" spans="1:6" hidden="1">
      <c r="A292" s="4" t="s">
        <v>21</v>
      </c>
      <c r="B292" s="5"/>
      <c r="C292" s="6">
        <v>2002</v>
      </c>
      <c r="D292" s="7" t="s">
        <v>30</v>
      </c>
      <c r="E292" s="9">
        <v>39969</v>
      </c>
      <c r="F292" s="8">
        <v>6.8</v>
      </c>
    </row>
    <row r="293" spans="1:6" hidden="1">
      <c r="A293" s="4" t="s">
        <v>21</v>
      </c>
      <c r="B293" s="5"/>
      <c r="C293" s="6">
        <v>2003</v>
      </c>
      <c r="D293" s="7" t="s">
        <v>30</v>
      </c>
      <c r="E293" s="9">
        <v>39969</v>
      </c>
      <c r="F293" s="8">
        <v>6.8</v>
      </c>
    </row>
    <row r="294" spans="1:6" hidden="1">
      <c r="A294" s="4" t="s">
        <v>21</v>
      </c>
      <c r="B294" s="5"/>
      <c r="C294" s="6">
        <v>2004</v>
      </c>
      <c r="D294" s="7" t="s">
        <v>30</v>
      </c>
      <c r="E294" s="9">
        <v>39969</v>
      </c>
      <c r="F294" s="8">
        <v>6.8</v>
      </c>
    </row>
    <row r="295" spans="1:6" hidden="1">
      <c r="A295" s="4" t="s">
        <v>21</v>
      </c>
      <c r="B295" s="5"/>
      <c r="C295" s="6">
        <v>2005</v>
      </c>
      <c r="D295" s="7" t="s">
        <v>30</v>
      </c>
      <c r="E295" s="9">
        <v>39969</v>
      </c>
      <c r="F295" s="8">
        <v>6.8</v>
      </c>
    </row>
    <row r="296" spans="1:6" hidden="1">
      <c r="A296" s="4" t="s">
        <v>21</v>
      </c>
      <c r="B296" s="5"/>
      <c r="C296" s="6">
        <v>2006</v>
      </c>
      <c r="D296" s="7" t="s">
        <v>30</v>
      </c>
      <c r="E296" s="9">
        <v>39969</v>
      </c>
      <c r="F296" s="8">
        <v>6.8</v>
      </c>
    </row>
    <row r="297" spans="1:6" hidden="1">
      <c r="A297" s="4" t="s">
        <v>21</v>
      </c>
      <c r="B297" s="5"/>
      <c r="C297" s="6">
        <v>2007</v>
      </c>
      <c r="D297" s="7" t="s">
        <v>30</v>
      </c>
      <c r="E297" s="9">
        <v>39969</v>
      </c>
      <c r="F297" s="8">
        <v>6.8</v>
      </c>
    </row>
    <row r="298" spans="1:6" hidden="1">
      <c r="A298" s="4" t="s">
        <v>21</v>
      </c>
      <c r="B298" s="5"/>
      <c r="C298" s="6">
        <v>2008</v>
      </c>
      <c r="D298" s="7" t="s">
        <v>30</v>
      </c>
      <c r="E298" s="9">
        <v>39969</v>
      </c>
      <c r="F298" s="8">
        <v>6.8</v>
      </c>
    </row>
    <row r="299" spans="1:6" hidden="1">
      <c r="A299" s="4" t="s">
        <v>21</v>
      </c>
      <c r="B299" s="10">
        <v>2577.0100000000002</v>
      </c>
      <c r="C299" s="6">
        <v>2009</v>
      </c>
      <c r="D299" s="7" t="s">
        <v>30</v>
      </c>
      <c r="E299" s="9">
        <v>39969</v>
      </c>
      <c r="F299" s="8">
        <v>6.8</v>
      </c>
    </row>
    <row r="300" spans="1:6" hidden="1">
      <c r="A300" s="4" t="s">
        <v>21</v>
      </c>
      <c r="B300" s="10">
        <v>9356.56</v>
      </c>
      <c r="C300" s="6">
        <v>2010</v>
      </c>
      <c r="D300" s="7" t="s">
        <v>30</v>
      </c>
      <c r="E300" s="9">
        <v>39969</v>
      </c>
      <c r="F300" s="8">
        <v>6.8</v>
      </c>
    </row>
    <row r="301" spans="1:6" hidden="1">
      <c r="A301" s="4" t="s">
        <v>21</v>
      </c>
      <c r="B301" s="10">
        <v>4699.63</v>
      </c>
      <c r="C301" s="13">
        <v>2011</v>
      </c>
      <c r="D301" s="7" t="s">
        <v>30</v>
      </c>
      <c r="E301" s="9">
        <v>39969</v>
      </c>
      <c r="F301" s="8">
        <v>6.8</v>
      </c>
    </row>
    <row r="302" spans="1:6" hidden="1">
      <c r="A302" s="4" t="s">
        <v>22</v>
      </c>
      <c r="B302" s="5">
        <v>575.04999999999995</v>
      </c>
      <c r="C302" s="6">
        <v>2002</v>
      </c>
      <c r="D302" s="7" t="s">
        <v>30</v>
      </c>
      <c r="E302" s="9">
        <v>20821</v>
      </c>
      <c r="F302" s="8">
        <v>43.01</v>
      </c>
    </row>
    <row r="303" spans="1:6" hidden="1">
      <c r="A303" s="4" t="s">
        <v>22</v>
      </c>
      <c r="B303" s="5">
        <v>595.77</v>
      </c>
      <c r="C303" s="6">
        <v>2003</v>
      </c>
      <c r="D303" s="7" t="s">
        <v>30</v>
      </c>
      <c r="E303" s="9">
        <v>20821</v>
      </c>
      <c r="F303" s="8">
        <v>43.01</v>
      </c>
    </row>
    <row r="304" spans="1:6" hidden="1">
      <c r="A304" s="4" t="s">
        <v>22</v>
      </c>
      <c r="B304" s="10">
        <v>1553.68</v>
      </c>
      <c r="C304" s="6">
        <v>2004</v>
      </c>
      <c r="D304" s="7" t="s">
        <v>30</v>
      </c>
      <c r="E304" s="9">
        <v>20821</v>
      </c>
      <c r="F304" s="8">
        <v>43.01</v>
      </c>
    </row>
    <row r="305" spans="1:6" hidden="1">
      <c r="A305" s="4" t="s">
        <v>22</v>
      </c>
      <c r="B305" s="5">
        <v>495.36</v>
      </c>
      <c r="C305" s="6">
        <v>2005</v>
      </c>
      <c r="D305" s="7" t="s">
        <v>30</v>
      </c>
      <c r="E305" s="9">
        <v>20821</v>
      </c>
      <c r="F305" s="8">
        <v>43.01</v>
      </c>
    </row>
    <row r="306" spans="1:6" hidden="1">
      <c r="A306" s="4" t="s">
        <v>22</v>
      </c>
      <c r="B306" s="10">
        <v>2038</v>
      </c>
      <c r="C306" s="6">
        <v>2006</v>
      </c>
      <c r="D306" s="7" t="s">
        <v>30</v>
      </c>
      <c r="E306" s="9">
        <v>20821</v>
      </c>
      <c r="F306" s="8">
        <v>43.01</v>
      </c>
    </row>
    <row r="307" spans="1:6" hidden="1">
      <c r="A307" s="4" t="s">
        <v>22</v>
      </c>
      <c r="B307" s="10">
        <v>6028</v>
      </c>
      <c r="C307" s="6">
        <v>2007</v>
      </c>
      <c r="D307" s="7" t="s">
        <v>30</v>
      </c>
      <c r="E307" s="9">
        <v>20821</v>
      </c>
      <c r="F307" s="8">
        <v>43.01</v>
      </c>
    </row>
    <row r="308" spans="1:6" hidden="1">
      <c r="A308" s="4" t="s">
        <v>22</v>
      </c>
      <c r="B308" s="10">
        <v>5614.22</v>
      </c>
      <c r="C308" s="6">
        <v>2008</v>
      </c>
      <c r="D308" s="7" t="s">
        <v>30</v>
      </c>
      <c r="E308" s="9">
        <v>20821</v>
      </c>
      <c r="F308" s="8">
        <v>43.01</v>
      </c>
    </row>
    <row r="309" spans="1:6" hidden="1">
      <c r="A309" s="4" t="s">
        <v>22</v>
      </c>
      <c r="B309" s="10">
        <v>5469.2</v>
      </c>
      <c r="C309" s="6">
        <v>2009</v>
      </c>
      <c r="D309" s="7" t="s">
        <v>30</v>
      </c>
      <c r="E309" s="9">
        <v>20821</v>
      </c>
      <c r="F309" s="8">
        <v>43.01</v>
      </c>
    </row>
    <row r="310" spans="1:6" hidden="1">
      <c r="A310" s="4" t="s">
        <v>22</v>
      </c>
      <c r="B310" s="10">
        <v>5362</v>
      </c>
      <c r="C310" s="6">
        <v>2010</v>
      </c>
      <c r="D310" s="7" t="s">
        <v>30</v>
      </c>
      <c r="E310" s="9">
        <v>20821</v>
      </c>
      <c r="F310" s="8">
        <v>43.01</v>
      </c>
    </row>
    <row r="311" spans="1:6" hidden="1">
      <c r="A311" s="4" t="s">
        <v>22</v>
      </c>
      <c r="B311" s="10">
        <v>3967</v>
      </c>
      <c r="C311" s="13">
        <v>2011</v>
      </c>
      <c r="D311" s="7" t="s">
        <v>30</v>
      </c>
      <c r="E311" s="9">
        <v>20821</v>
      </c>
      <c r="F311" s="8">
        <v>43.01</v>
      </c>
    </row>
    <row r="312" spans="1:6" hidden="1">
      <c r="A312" s="4" t="s">
        <v>23</v>
      </c>
      <c r="B312" s="5">
        <v>961.94</v>
      </c>
      <c r="C312" s="6">
        <v>2002</v>
      </c>
      <c r="D312" s="7" t="s">
        <v>30</v>
      </c>
      <c r="E312" s="9">
        <v>34700</v>
      </c>
      <c r="F312" s="8">
        <v>28.64</v>
      </c>
    </row>
    <row r="313" spans="1:6" hidden="1">
      <c r="A313" s="4" t="s">
        <v>23</v>
      </c>
      <c r="B313" s="5">
        <v>915.37</v>
      </c>
      <c r="C313" s="6">
        <v>2003</v>
      </c>
      <c r="D313" s="7" t="s">
        <v>30</v>
      </c>
      <c r="E313" s="9">
        <v>34700</v>
      </c>
      <c r="F313" s="8">
        <v>28.64</v>
      </c>
    </row>
    <row r="314" spans="1:6" hidden="1">
      <c r="A314" s="4" t="s">
        <v>23</v>
      </c>
      <c r="B314" s="10">
        <v>2662.65</v>
      </c>
      <c r="C314" s="6">
        <v>2004</v>
      </c>
      <c r="D314" s="7" t="s">
        <v>30</v>
      </c>
      <c r="E314" s="9">
        <v>34700</v>
      </c>
      <c r="F314" s="8">
        <v>28.64</v>
      </c>
    </row>
    <row r="315" spans="1:6" hidden="1">
      <c r="A315" s="4" t="s">
        <v>23</v>
      </c>
      <c r="B315" s="5">
        <v>555.66999999999996</v>
      </c>
      <c r="C315" s="6">
        <v>2005</v>
      </c>
      <c r="D315" s="7" t="s">
        <v>30</v>
      </c>
      <c r="E315" s="9">
        <v>34700</v>
      </c>
      <c r="F315" s="8">
        <v>28.64</v>
      </c>
    </row>
    <row r="316" spans="1:6" hidden="1">
      <c r="A316" s="4" t="s">
        <v>23</v>
      </c>
      <c r="B316" s="10">
        <v>4730</v>
      </c>
      <c r="C316" s="6">
        <v>2006</v>
      </c>
      <c r="D316" s="7" t="s">
        <v>30</v>
      </c>
      <c r="E316" s="9">
        <v>34700</v>
      </c>
      <c r="F316" s="8">
        <v>28.64</v>
      </c>
    </row>
    <row r="317" spans="1:6" hidden="1">
      <c r="A317" s="4" t="s">
        <v>23</v>
      </c>
      <c r="B317" s="10">
        <v>1395</v>
      </c>
      <c r="C317" s="6">
        <v>2007</v>
      </c>
      <c r="D317" s="7" t="s">
        <v>30</v>
      </c>
      <c r="E317" s="9">
        <v>34700</v>
      </c>
      <c r="F317" s="8">
        <v>28.64</v>
      </c>
    </row>
    <row r="318" spans="1:6" hidden="1">
      <c r="A318" s="4" t="s">
        <v>23</v>
      </c>
      <c r="B318" s="5">
        <v>0</v>
      </c>
      <c r="C318" s="6">
        <v>2008</v>
      </c>
      <c r="D318" s="7" t="s">
        <v>30</v>
      </c>
      <c r="E318" s="9">
        <v>34700</v>
      </c>
      <c r="F318" s="8">
        <v>28.64</v>
      </c>
    </row>
    <row r="319" spans="1:6" hidden="1">
      <c r="A319" s="4" t="s">
        <v>23</v>
      </c>
      <c r="B319" s="10">
        <v>12115.6</v>
      </c>
      <c r="C319" s="6">
        <v>2009</v>
      </c>
      <c r="D319" s="7" t="s">
        <v>30</v>
      </c>
      <c r="E319" s="9">
        <v>34700</v>
      </c>
      <c r="F319" s="8">
        <v>28.64</v>
      </c>
    </row>
    <row r="320" spans="1:6" hidden="1">
      <c r="A320" s="4" t="s">
        <v>23</v>
      </c>
      <c r="B320" s="10">
        <v>18983</v>
      </c>
      <c r="C320" s="6">
        <v>2010</v>
      </c>
      <c r="D320" s="7" t="s">
        <v>30</v>
      </c>
      <c r="E320" s="9">
        <v>34700</v>
      </c>
      <c r="F320" s="8">
        <v>28.64</v>
      </c>
    </row>
    <row r="321" spans="1:6" hidden="1">
      <c r="A321" s="4" t="s">
        <v>23</v>
      </c>
      <c r="B321" s="10">
        <v>9465</v>
      </c>
      <c r="C321" s="13">
        <v>2011</v>
      </c>
      <c r="D321" s="7" t="s">
        <v>30</v>
      </c>
      <c r="E321" s="9">
        <v>34700</v>
      </c>
      <c r="F321" s="8">
        <v>28.64</v>
      </c>
    </row>
    <row r="322" spans="1:6" hidden="1">
      <c r="A322" s="4" t="s">
        <v>24</v>
      </c>
      <c r="B322" s="5"/>
      <c r="C322" s="6">
        <v>2002</v>
      </c>
      <c r="D322" s="7" t="s">
        <v>30</v>
      </c>
      <c r="E322" s="9">
        <v>39876</v>
      </c>
      <c r="F322" s="8">
        <v>103.68</v>
      </c>
    </row>
    <row r="323" spans="1:6" hidden="1">
      <c r="A323" s="4" t="s">
        <v>24</v>
      </c>
      <c r="B323" s="5"/>
      <c r="C323" s="6">
        <v>2003</v>
      </c>
      <c r="D323" s="7" t="s">
        <v>30</v>
      </c>
      <c r="E323" s="9">
        <v>39876</v>
      </c>
      <c r="F323" s="8">
        <v>103.68</v>
      </c>
    </row>
    <row r="324" spans="1:6" hidden="1">
      <c r="A324" s="4" t="s">
        <v>24</v>
      </c>
      <c r="B324" s="5"/>
      <c r="C324" s="6">
        <v>2004</v>
      </c>
      <c r="D324" s="7" t="s">
        <v>30</v>
      </c>
      <c r="E324" s="9">
        <v>39876</v>
      </c>
      <c r="F324" s="8">
        <v>103.68</v>
      </c>
    </row>
    <row r="325" spans="1:6" hidden="1">
      <c r="A325" s="4" t="s">
        <v>24</v>
      </c>
      <c r="B325" s="5"/>
      <c r="C325" s="6">
        <v>2005</v>
      </c>
      <c r="D325" s="7" t="s">
        <v>30</v>
      </c>
      <c r="E325" s="9">
        <v>39876</v>
      </c>
      <c r="F325" s="8">
        <v>103.68</v>
      </c>
    </row>
    <row r="326" spans="1:6" hidden="1">
      <c r="A326" s="4" t="s">
        <v>24</v>
      </c>
      <c r="B326" s="5"/>
      <c r="C326" s="6">
        <v>2006</v>
      </c>
      <c r="D326" s="7" t="s">
        <v>30</v>
      </c>
      <c r="E326" s="9">
        <v>39876</v>
      </c>
      <c r="F326" s="8">
        <v>103.68</v>
      </c>
    </row>
    <row r="327" spans="1:6" hidden="1">
      <c r="A327" s="4" t="s">
        <v>24</v>
      </c>
      <c r="B327" s="5"/>
      <c r="C327" s="6">
        <v>2007</v>
      </c>
      <c r="D327" s="7" t="s">
        <v>30</v>
      </c>
      <c r="E327" s="9">
        <v>39876</v>
      </c>
      <c r="F327" s="8">
        <v>103.68</v>
      </c>
    </row>
    <row r="328" spans="1:6" hidden="1">
      <c r="A328" s="4" t="s">
        <v>24</v>
      </c>
      <c r="B328" s="5"/>
      <c r="C328" s="6">
        <v>2008</v>
      </c>
      <c r="D328" s="7" t="s">
        <v>30</v>
      </c>
      <c r="E328" s="9">
        <v>39876</v>
      </c>
      <c r="F328" s="8">
        <v>103.68</v>
      </c>
    </row>
    <row r="329" spans="1:6" hidden="1">
      <c r="A329" s="4" t="s">
        <v>24</v>
      </c>
      <c r="B329" s="10">
        <v>32245.9</v>
      </c>
      <c r="C329" s="6">
        <v>2009</v>
      </c>
      <c r="D329" s="7" t="s">
        <v>30</v>
      </c>
      <c r="E329" s="9">
        <v>39876</v>
      </c>
      <c r="F329" s="8">
        <v>103.68</v>
      </c>
    </row>
    <row r="330" spans="1:6" hidden="1">
      <c r="A330" s="4" t="s">
        <v>24</v>
      </c>
      <c r="B330" s="10">
        <v>38493</v>
      </c>
      <c r="C330" s="6">
        <v>2010</v>
      </c>
      <c r="D330" s="7" t="s">
        <v>30</v>
      </c>
      <c r="E330" s="9">
        <v>39876</v>
      </c>
      <c r="F330" s="8">
        <v>103.68</v>
      </c>
    </row>
    <row r="331" spans="1:6" hidden="1">
      <c r="A331" s="4" t="s">
        <v>24</v>
      </c>
      <c r="B331" s="10">
        <v>21806</v>
      </c>
      <c r="C331" s="13">
        <v>2011</v>
      </c>
      <c r="D331" s="7" t="s">
        <v>30</v>
      </c>
      <c r="E331" s="9">
        <v>39876</v>
      </c>
      <c r="F331" s="8">
        <v>103.68</v>
      </c>
    </row>
    <row r="332" spans="1:6" hidden="1">
      <c r="A332" s="4" t="s">
        <v>25</v>
      </c>
      <c r="B332" s="5"/>
      <c r="C332" s="6">
        <v>2002</v>
      </c>
      <c r="D332" s="7" t="s">
        <v>30</v>
      </c>
      <c r="E332" s="9">
        <v>39204</v>
      </c>
      <c r="F332" s="8">
        <v>6.06</v>
      </c>
    </row>
    <row r="333" spans="1:6" hidden="1">
      <c r="A333" s="4" t="s">
        <v>25</v>
      </c>
      <c r="B333" s="5"/>
      <c r="C333" s="6">
        <v>2003</v>
      </c>
      <c r="D333" s="7" t="s">
        <v>30</v>
      </c>
      <c r="E333" s="9">
        <v>39204</v>
      </c>
      <c r="F333" s="8">
        <v>6.06</v>
      </c>
    </row>
    <row r="334" spans="1:6" hidden="1">
      <c r="A334" s="4" t="s">
        <v>25</v>
      </c>
      <c r="B334" s="5"/>
      <c r="C334" s="6">
        <v>2004</v>
      </c>
      <c r="D334" s="7" t="s">
        <v>30</v>
      </c>
      <c r="E334" s="9">
        <v>39204</v>
      </c>
      <c r="F334" s="8">
        <v>6.06</v>
      </c>
    </row>
    <row r="335" spans="1:6" hidden="1">
      <c r="A335" s="4" t="s">
        <v>25</v>
      </c>
      <c r="B335" s="5"/>
      <c r="C335" s="6">
        <v>2005</v>
      </c>
      <c r="D335" s="7" t="s">
        <v>30</v>
      </c>
      <c r="E335" s="9">
        <v>39204</v>
      </c>
      <c r="F335" s="8">
        <v>6.06</v>
      </c>
    </row>
    <row r="336" spans="1:6" hidden="1">
      <c r="A336" s="4" t="s">
        <v>25</v>
      </c>
      <c r="B336" s="5"/>
      <c r="C336" s="6">
        <v>2006</v>
      </c>
      <c r="D336" s="7" t="s">
        <v>30</v>
      </c>
      <c r="E336" s="9">
        <v>39204</v>
      </c>
      <c r="F336" s="8">
        <v>6.06</v>
      </c>
    </row>
    <row r="337" spans="1:6" hidden="1">
      <c r="A337" s="4" t="s">
        <v>25</v>
      </c>
      <c r="B337" s="5"/>
      <c r="C337" s="6">
        <v>2007</v>
      </c>
      <c r="D337" s="7" t="s">
        <v>30</v>
      </c>
      <c r="E337" s="9">
        <v>39204</v>
      </c>
      <c r="F337" s="8">
        <v>6.06</v>
      </c>
    </row>
    <row r="338" spans="1:6" hidden="1">
      <c r="A338" s="4" t="s">
        <v>25</v>
      </c>
      <c r="B338" s="5"/>
      <c r="C338" s="6">
        <v>2008</v>
      </c>
      <c r="D338" s="7" t="s">
        <v>30</v>
      </c>
      <c r="E338" s="9">
        <v>39204</v>
      </c>
      <c r="F338" s="8">
        <v>6.06</v>
      </c>
    </row>
    <row r="339" spans="1:6" hidden="1">
      <c r="A339" s="4" t="s">
        <v>25</v>
      </c>
      <c r="B339" s="5">
        <v>0</v>
      </c>
      <c r="C339" s="6">
        <v>2009</v>
      </c>
      <c r="D339" s="7" t="s">
        <v>30</v>
      </c>
      <c r="E339" s="9">
        <v>39204</v>
      </c>
      <c r="F339" s="8">
        <v>6.06</v>
      </c>
    </row>
    <row r="340" spans="1:6" hidden="1">
      <c r="A340" s="4" t="s">
        <v>25</v>
      </c>
      <c r="B340" s="5"/>
      <c r="C340" s="6">
        <v>2010</v>
      </c>
      <c r="D340" s="7" t="s">
        <v>30</v>
      </c>
      <c r="E340" s="9">
        <v>39204</v>
      </c>
      <c r="F340" s="8">
        <v>6.06</v>
      </c>
    </row>
    <row r="341" spans="1:6" hidden="1">
      <c r="A341" s="4" t="s">
        <v>25</v>
      </c>
      <c r="B341" s="5">
        <v>0</v>
      </c>
      <c r="C341" s="13">
        <v>2011</v>
      </c>
      <c r="D341" s="7" t="s">
        <v>30</v>
      </c>
      <c r="E341" s="9">
        <v>39204</v>
      </c>
      <c r="F341" s="8">
        <v>6.06</v>
      </c>
    </row>
    <row r="342" spans="1:6" hidden="1">
      <c r="A342" s="4" t="s">
        <v>26</v>
      </c>
      <c r="B342" s="5"/>
      <c r="C342" s="6">
        <v>2002</v>
      </c>
      <c r="D342" s="7" t="s">
        <v>30</v>
      </c>
      <c r="E342" s="5" t="s">
        <v>27</v>
      </c>
      <c r="F342" s="8">
        <v>4.8</v>
      </c>
    </row>
    <row r="343" spans="1:6" hidden="1">
      <c r="A343" s="4" t="s">
        <v>26</v>
      </c>
      <c r="B343" s="5"/>
      <c r="C343" s="6">
        <v>2003</v>
      </c>
      <c r="D343" s="7" t="s">
        <v>30</v>
      </c>
      <c r="E343" s="5" t="s">
        <v>27</v>
      </c>
      <c r="F343" s="8">
        <v>4.8</v>
      </c>
    </row>
    <row r="344" spans="1:6" hidden="1">
      <c r="A344" s="4" t="s">
        <v>26</v>
      </c>
      <c r="B344" s="5"/>
      <c r="C344" s="6">
        <v>2004</v>
      </c>
      <c r="D344" s="7" t="s">
        <v>30</v>
      </c>
      <c r="E344" s="5" t="s">
        <v>27</v>
      </c>
      <c r="F344" s="8">
        <v>4.8</v>
      </c>
    </row>
    <row r="345" spans="1:6" hidden="1">
      <c r="A345" s="4" t="s">
        <v>26</v>
      </c>
      <c r="B345" s="5"/>
      <c r="C345" s="6">
        <v>2005</v>
      </c>
      <c r="D345" s="7" t="s">
        <v>30</v>
      </c>
      <c r="E345" s="5" t="s">
        <v>27</v>
      </c>
      <c r="F345" s="8">
        <v>4.8</v>
      </c>
    </row>
    <row r="346" spans="1:6" hidden="1">
      <c r="A346" s="4" t="s">
        <v>26</v>
      </c>
      <c r="B346" s="5"/>
      <c r="C346" s="6">
        <v>2006</v>
      </c>
      <c r="D346" s="7" t="s">
        <v>30</v>
      </c>
      <c r="E346" s="5" t="s">
        <v>27</v>
      </c>
      <c r="F346" s="8">
        <v>4.8</v>
      </c>
    </row>
    <row r="347" spans="1:6" hidden="1">
      <c r="A347" s="4" t="s">
        <v>26</v>
      </c>
      <c r="B347" s="5"/>
      <c r="C347" s="6">
        <v>2007</v>
      </c>
      <c r="D347" s="7" t="s">
        <v>30</v>
      </c>
      <c r="E347" s="5" t="s">
        <v>27</v>
      </c>
      <c r="F347" s="8">
        <v>4.8</v>
      </c>
    </row>
    <row r="348" spans="1:6" hidden="1">
      <c r="A348" s="4" t="s">
        <v>26</v>
      </c>
      <c r="B348" s="5"/>
      <c r="C348" s="6">
        <v>2008</v>
      </c>
      <c r="D348" s="7" t="s">
        <v>30</v>
      </c>
      <c r="E348" s="5" t="s">
        <v>27</v>
      </c>
      <c r="F348" s="8">
        <v>4.8</v>
      </c>
    </row>
    <row r="349" spans="1:6" hidden="1">
      <c r="A349" s="4" t="s">
        <v>26</v>
      </c>
      <c r="B349" s="5">
        <v>0</v>
      </c>
      <c r="C349" s="6">
        <v>2009</v>
      </c>
      <c r="D349" s="7" t="s">
        <v>30</v>
      </c>
      <c r="E349" s="5" t="s">
        <v>27</v>
      </c>
      <c r="F349" s="8">
        <v>4.8</v>
      </c>
    </row>
    <row r="350" spans="1:6" hidden="1">
      <c r="A350" s="4" t="s">
        <v>26</v>
      </c>
      <c r="B350" s="5"/>
      <c r="C350" s="6">
        <v>2010</v>
      </c>
      <c r="D350" s="7" t="s">
        <v>30</v>
      </c>
      <c r="E350" s="5" t="s">
        <v>27</v>
      </c>
      <c r="F350" s="8">
        <v>4.8</v>
      </c>
    </row>
    <row r="351" spans="1:6" hidden="1">
      <c r="A351" s="4" t="s">
        <v>26</v>
      </c>
      <c r="B351" s="5">
        <v>0</v>
      </c>
      <c r="C351" s="13">
        <v>2011</v>
      </c>
      <c r="D351" s="7" t="s">
        <v>30</v>
      </c>
      <c r="E351" s="5" t="s">
        <v>27</v>
      </c>
      <c r="F351" s="8">
        <v>4.8</v>
      </c>
    </row>
    <row r="352" spans="1:6" hidden="1">
      <c r="A352" s="4" t="s">
        <v>28</v>
      </c>
      <c r="B352" s="5">
        <v>0</v>
      </c>
      <c r="C352" s="6">
        <v>2002</v>
      </c>
      <c r="D352" s="7" t="s">
        <v>30</v>
      </c>
      <c r="E352" s="5" t="s">
        <v>29</v>
      </c>
      <c r="F352" s="8">
        <v>642.79999999999995</v>
      </c>
    </row>
    <row r="353" spans="1:6" hidden="1">
      <c r="A353" s="4" t="s">
        <v>28</v>
      </c>
      <c r="B353" s="5">
        <v>0</v>
      </c>
      <c r="C353" s="6">
        <v>2003</v>
      </c>
      <c r="D353" s="7" t="s">
        <v>30</v>
      </c>
      <c r="E353" s="5" t="s">
        <v>29</v>
      </c>
      <c r="F353" s="8">
        <v>642.79999999999995</v>
      </c>
    </row>
    <row r="354" spans="1:6" hidden="1">
      <c r="A354" s="4" t="s">
        <v>28</v>
      </c>
      <c r="B354" s="5">
        <v>0</v>
      </c>
      <c r="C354" s="6">
        <v>2004</v>
      </c>
      <c r="D354" s="7" t="s">
        <v>30</v>
      </c>
      <c r="E354" s="5" t="s">
        <v>29</v>
      </c>
      <c r="F354" s="8">
        <v>642.79999999999995</v>
      </c>
    </row>
    <row r="355" spans="1:6" hidden="1">
      <c r="A355" s="4" t="s">
        <v>28</v>
      </c>
      <c r="B355" s="5">
        <v>0</v>
      </c>
      <c r="C355" s="6">
        <v>2005</v>
      </c>
      <c r="D355" s="7" t="s">
        <v>30</v>
      </c>
      <c r="E355" s="5" t="s">
        <v>29</v>
      </c>
      <c r="F355" s="8">
        <v>642.79999999999995</v>
      </c>
    </row>
    <row r="356" spans="1:6" hidden="1">
      <c r="A356" s="4" t="s">
        <v>28</v>
      </c>
      <c r="B356" s="5">
        <v>0</v>
      </c>
      <c r="C356" s="6">
        <v>2006</v>
      </c>
      <c r="D356" s="7" t="s">
        <v>30</v>
      </c>
      <c r="E356" s="5" t="s">
        <v>29</v>
      </c>
      <c r="F356" s="8">
        <v>642.79999999999995</v>
      </c>
    </row>
    <row r="357" spans="1:6" hidden="1">
      <c r="A357" s="4" t="s">
        <v>28</v>
      </c>
      <c r="B357" s="5">
        <v>0</v>
      </c>
      <c r="C357" s="6">
        <v>2007</v>
      </c>
      <c r="D357" s="7" t="s">
        <v>30</v>
      </c>
      <c r="E357" s="5" t="s">
        <v>29</v>
      </c>
      <c r="F357" s="8">
        <v>642.79999999999995</v>
      </c>
    </row>
    <row r="358" spans="1:6" hidden="1">
      <c r="A358" s="4" t="s">
        <v>28</v>
      </c>
      <c r="B358" s="5">
        <v>0</v>
      </c>
      <c r="C358" s="6">
        <v>2008</v>
      </c>
      <c r="D358" s="7" t="s">
        <v>30</v>
      </c>
      <c r="E358" s="5" t="s">
        <v>29</v>
      </c>
      <c r="F358" s="8">
        <v>642.79999999999995</v>
      </c>
    </row>
    <row r="359" spans="1:6" hidden="1">
      <c r="A359" s="4" t="s">
        <v>28</v>
      </c>
      <c r="B359" s="5">
        <v>0</v>
      </c>
      <c r="C359" s="6">
        <v>2009</v>
      </c>
      <c r="D359" s="7" t="s">
        <v>30</v>
      </c>
      <c r="E359" s="5" t="s">
        <v>29</v>
      </c>
      <c r="F359" s="8">
        <v>642.79999999999995</v>
      </c>
    </row>
    <row r="360" spans="1:6" hidden="1">
      <c r="A360" s="4" t="s">
        <v>28</v>
      </c>
      <c r="B360" s="5"/>
      <c r="C360" s="6">
        <v>2010</v>
      </c>
      <c r="D360" s="7" t="s">
        <v>30</v>
      </c>
      <c r="E360" s="5" t="s">
        <v>29</v>
      </c>
      <c r="F360" s="8">
        <v>642.79999999999995</v>
      </c>
    </row>
    <row r="361" spans="1:6" hidden="1">
      <c r="A361" s="4" t="s">
        <v>28</v>
      </c>
      <c r="B361" s="5">
        <v>0</v>
      </c>
      <c r="C361" s="13">
        <v>2011</v>
      </c>
      <c r="D361" s="7" t="s">
        <v>30</v>
      </c>
      <c r="E361" s="5" t="s">
        <v>29</v>
      </c>
      <c r="F361" s="8">
        <v>642.79999999999995</v>
      </c>
    </row>
    <row r="362" spans="1:6" hidden="1">
      <c r="A362" s="4" t="s">
        <v>6</v>
      </c>
      <c r="B362" s="5"/>
      <c r="C362" s="6">
        <v>2002</v>
      </c>
      <c r="D362" s="7" t="s">
        <v>30</v>
      </c>
      <c r="E362" s="5" t="s">
        <v>8</v>
      </c>
      <c r="F362" s="8">
        <v>168.8</v>
      </c>
    </row>
    <row r="363" spans="1:6" hidden="1">
      <c r="A363" s="4" t="s">
        <v>6</v>
      </c>
      <c r="B363" s="5"/>
      <c r="C363" s="6">
        <v>2003</v>
      </c>
      <c r="D363" s="7" t="s">
        <v>30</v>
      </c>
      <c r="E363" s="5" t="s">
        <v>8</v>
      </c>
      <c r="F363" s="8">
        <v>168.8</v>
      </c>
    </row>
    <row r="364" spans="1:6" hidden="1">
      <c r="A364" s="4" t="s">
        <v>6</v>
      </c>
      <c r="B364" s="5"/>
      <c r="C364" s="6">
        <v>2004</v>
      </c>
      <c r="D364" s="7" t="s">
        <v>30</v>
      </c>
      <c r="E364" s="5" t="s">
        <v>8</v>
      </c>
      <c r="F364" s="8">
        <v>168.8</v>
      </c>
    </row>
    <row r="365" spans="1:6" hidden="1">
      <c r="A365" s="4" t="s">
        <v>6</v>
      </c>
      <c r="B365" s="5"/>
      <c r="C365" s="6">
        <v>2005</v>
      </c>
      <c r="D365" s="7" t="s">
        <v>30</v>
      </c>
      <c r="E365" s="5" t="s">
        <v>8</v>
      </c>
      <c r="F365" s="8">
        <v>168.8</v>
      </c>
    </row>
    <row r="366" spans="1:6" hidden="1">
      <c r="A366" s="4" t="s">
        <v>6</v>
      </c>
      <c r="B366" s="5"/>
      <c r="C366" s="6">
        <v>2006</v>
      </c>
      <c r="D366" s="7" t="s">
        <v>30</v>
      </c>
      <c r="E366" s="5" t="s">
        <v>8</v>
      </c>
      <c r="F366" s="8">
        <v>168.8</v>
      </c>
    </row>
    <row r="367" spans="1:6" hidden="1">
      <c r="A367" s="4" t="s">
        <v>6</v>
      </c>
      <c r="B367" s="5"/>
      <c r="C367" s="6">
        <v>2007</v>
      </c>
      <c r="D367" s="7" t="s">
        <v>30</v>
      </c>
      <c r="E367" s="5" t="s">
        <v>8</v>
      </c>
      <c r="F367" s="8">
        <v>168.8</v>
      </c>
    </row>
    <row r="368" spans="1:6" hidden="1">
      <c r="A368" s="4" t="s">
        <v>6</v>
      </c>
      <c r="B368" s="5"/>
      <c r="C368" s="6">
        <v>2008</v>
      </c>
      <c r="D368" s="7" t="s">
        <v>30</v>
      </c>
      <c r="E368" s="5" t="s">
        <v>8</v>
      </c>
      <c r="F368" s="8">
        <v>168.8</v>
      </c>
    </row>
    <row r="369" spans="1:6" hidden="1">
      <c r="A369" s="4" t="s">
        <v>6</v>
      </c>
      <c r="B369" s="5"/>
      <c r="C369" s="6">
        <v>2009</v>
      </c>
      <c r="D369" s="7" t="s">
        <v>30</v>
      </c>
      <c r="E369" s="5" t="s">
        <v>8</v>
      </c>
      <c r="F369" s="8">
        <v>168.8</v>
      </c>
    </row>
    <row r="370" spans="1:6" hidden="1">
      <c r="A370" s="4" t="s">
        <v>6</v>
      </c>
      <c r="B370" s="5"/>
      <c r="C370" s="6">
        <v>2010</v>
      </c>
      <c r="D370" s="7" t="s">
        <v>30</v>
      </c>
      <c r="E370" s="5" t="s">
        <v>8</v>
      </c>
      <c r="F370" s="8">
        <v>168.8</v>
      </c>
    </row>
    <row r="371" spans="1:6" hidden="1">
      <c r="A371" s="4" t="s">
        <v>6</v>
      </c>
      <c r="B371" s="5">
        <v>0</v>
      </c>
      <c r="C371" s="13">
        <v>2011</v>
      </c>
      <c r="D371" s="7" t="s">
        <v>30</v>
      </c>
      <c r="E371" s="5" t="s">
        <v>8</v>
      </c>
      <c r="F371" s="8">
        <v>168.8</v>
      </c>
    </row>
    <row r="372" spans="1:6" ht="25.5" hidden="1">
      <c r="A372" s="4" t="s">
        <v>9</v>
      </c>
      <c r="B372" s="5"/>
      <c r="C372" s="6">
        <v>2002</v>
      </c>
      <c r="D372" s="7" t="s">
        <v>30</v>
      </c>
      <c r="E372" s="9">
        <v>40851</v>
      </c>
      <c r="F372" s="8">
        <v>544.95299999999997</v>
      </c>
    </row>
    <row r="373" spans="1:6" ht="25.5" hidden="1">
      <c r="A373" s="4" t="s">
        <v>9</v>
      </c>
      <c r="B373" s="5"/>
      <c r="C373" s="6">
        <v>2003</v>
      </c>
      <c r="D373" s="7" t="s">
        <v>30</v>
      </c>
      <c r="E373" s="9">
        <v>40851</v>
      </c>
      <c r="F373" s="8">
        <v>544.95299999999997</v>
      </c>
    </row>
    <row r="374" spans="1:6" ht="25.5" hidden="1">
      <c r="A374" s="4" t="s">
        <v>9</v>
      </c>
      <c r="B374" s="5"/>
      <c r="C374" s="6">
        <v>2004</v>
      </c>
      <c r="D374" s="7" t="s">
        <v>30</v>
      </c>
      <c r="E374" s="9">
        <v>40851</v>
      </c>
      <c r="F374" s="8">
        <v>544.95299999999997</v>
      </c>
    </row>
    <row r="375" spans="1:6" ht="25.5" hidden="1">
      <c r="A375" s="4" t="s">
        <v>9</v>
      </c>
      <c r="B375" s="5"/>
      <c r="C375" s="6">
        <v>2005</v>
      </c>
      <c r="D375" s="7" t="s">
        <v>30</v>
      </c>
      <c r="E375" s="9">
        <v>40851</v>
      </c>
      <c r="F375" s="8">
        <v>544.95299999999997</v>
      </c>
    </row>
    <row r="376" spans="1:6" ht="25.5" hidden="1">
      <c r="A376" s="4" t="s">
        <v>9</v>
      </c>
      <c r="B376" s="5"/>
      <c r="C376" s="6">
        <v>2006</v>
      </c>
      <c r="D376" s="7" t="s">
        <v>30</v>
      </c>
      <c r="E376" s="9">
        <v>40851</v>
      </c>
      <c r="F376" s="8">
        <v>544.95299999999997</v>
      </c>
    </row>
    <row r="377" spans="1:6" ht="25.5" hidden="1">
      <c r="A377" s="4" t="s">
        <v>9</v>
      </c>
      <c r="B377" s="5"/>
      <c r="C377" s="6">
        <v>2007</v>
      </c>
      <c r="D377" s="7" t="s">
        <v>30</v>
      </c>
      <c r="E377" s="9">
        <v>40851</v>
      </c>
      <c r="F377" s="8">
        <v>544.95299999999997</v>
      </c>
    </row>
    <row r="378" spans="1:6" ht="25.5" hidden="1">
      <c r="A378" s="4" t="s">
        <v>9</v>
      </c>
      <c r="B378" s="5"/>
      <c r="C378" s="6">
        <v>2008</v>
      </c>
      <c r="D378" s="7" t="s">
        <v>30</v>
      </c>
      <c r="E378" s="9">
        <v>40851</v>
      </c>
      <c r="F378" s="8">
        <v>544.95299999999997</v>
      </c>
    </row>
    <row r="379" spans="1:6" ht="25.5" hidden="1">
      <c r="A379" s="4" t="s">
        <v>9</v>
      </c>
      <c r="B379" s="5"/>
      <c r="C379" s="6">
        <v>2009</v>
      </c>
      <c r="D379" s="7" t="s">
        <v>30</v>
      </c>
      <c r="E379" s="9">
        <v>40851</v>
      </c>
      <c r="F379" s="8">
        <v>544.95299999999997</v>
      </c>
    </row>
    <row r="380" spans="1:6" ht="25.5" hidden="1">
      <c r="A380" s="4" t="s">
        <v>9</v>
      </c>
      <c r="B380" s="5"/>
      <c r="C380" s="6">
        <v>2010</v>
      </c>
      <c r="D380" s="7" t="s">
        <v>30</v>
      </c>
      <c r="E380" s="9">
        <v>40851</v>
      </c>
      <c r="F380" s="8">
        <v>544.95299999999997</v>
      </c>
    </row>
    <row r="381" spans="1:6" ht="25.5" hidden="1">
      <c r="A381" s="4" t="s">
        <v>9</v>
      </c>
      <c r="B381" s="5">
        <v>694.02</v>
      </c>
      <c r="C381" s="13">
        <v>2011</v>
      </c>
      <c r="D381" s="7" t="s">
        <v>30</v>
      </c>
      <c r="E381" s="9">
        <v>40851</v>
      </c>
      <c r="F381" s="8">
        <v>544.95299999999997</v>
      </c>
    </row>
    <row r="382" spans="1:6" ht="25.5" hidden="1">
      <c r="A382" s="4" t="s">
        <v>10</v>
      </c>
      <c r="B382" s="5"/>
      <c r="C382" s="6">
        <v>2002</v>
      </c>
      <c r="D382" s="7" t="s">
        <v>30</v>
      </c>
      <c r="E382" s="9">
        <v>40671</v>
      </c>
      <c r="F382" s="8">
        <v>170.1</v>
      </c>
    </row>
    <row r="383" spans="1:6" ht="25.5" hidden="1">
      <c r="A383" s="4" t="s">
        <v>10</v>
      </c>
      <c r="B383" s="5"/>
      <c r="C383" s="6">
        <v>2003</v>
      </c>
      <c r="D383" s="7" t="s">
        <v>30</v>
      </c>
      <c r="E383" s="9">
        <v>40671</v>
      </c>
      <c r="F383" s="8">
        <v>170.1</v>
      </c>
    </row>
    <row r="384" spans="1:6" ht="25.5" hidden="1">
      <c r="A384" s="4" t="s">
        <v>10</v>
      </c>
      <c r="B384" s="5"/>
      <c r="C384" s="6">
        <v>2004</v>
      </c>
      <c r="D384" s="7" t="s">
        <v>30</v>
      </c>
      <c r="E384" s="9">
        <v>40671</v>
      </c>
      <c r="F384" s="8">
        <v>170.1</v>
      </c>
    </row>
    <row r="385" spans="1:6" ht="25.5" hidden="1">
      <c r="A385" s="4" t="s">
        <v>10</v>
      </c>
      <c r="B385" s="5"/>
      <c r="C385" s="6">
        <v>2005</v>
      </c>
      <c r="D385" s="7" t="s">
        <v>30</v>
      </c>
      <c r="E385" s="9">
        <v>40671</v>
      </c>
      <c r="F385" s="8">
        <v>170.1</v>
      </c>
    </row>
    <row r="386" spans="1:6" ht="25.5" hidden="1">
      <c r="A386" s="4" t="s">
        <v>10</v>
      </c>
      <c r="B386" s="5"/>
      <c r="C386" s="6">
        <v>2006</v>
      </c>
      <c r="D386" s="7" t="s">
        <v>30</v>
      </c>
      <c r="E386" s="9">
        <v>40671</v>
      </c>
      <c r="F386" s="8">
        <v>170.1</v>
      </c>
    </row>
    <row r="387" spans="1:6" ht="25.5" hidden="1">
      <c r="A387" s="4" t="s">
        <v>10</v>
      </c>
      <c r="B387" s="5"/>
      <c r="C387" s="6">
        <v>2007</v>
      </c>
      <c r="D387" s="7" t="s">
        <v>30</v>
      </c>
      <c r="E387" s="9">
        <v>40671</v>
      </c>
      <c r="F387" s="8">
        <v>170.1</v>
      </c>
    </row>
    <row r="388" spans="1:6" ht="25.5" hidden="1">
      <c r="A388" s="4" t="s">
        <v>10</v>
      </c>
      <c r="B388" s="5"/>
      <c r="C388" s="6">
        <v>2008</v>
      </c>
      <c r="D388" s="7" t="s">
        <v>30</v>
      </c>
      <c r="E388" s="9">
        <v>40671</v>
      </c>
      <c r="F388" s="8">
        <v>170.1</v>
      </c>
    </row>
    <row r="389" spans="1:6" ht="25.5" hidden="1">
      <c r="A389" s="4" t="s">
        <v>10</v>
      </c>
      <c r="B389" s="5"/>
      <c r="C389" s="6">
        <v>2009</v>
      </c>
      <c r="D389" s="7" t="s">
        <v>30</v>
      </c>
      <c r="E389" s="9">
        <v>40671</v>
      </c>
      <c r="F389" s="8">
        <v>170.1</v>
      </c>
    </row>
    <row r="390" spans="1:6" ht="25.5" hidden="1">
      <c r="A390" s="4" t="s">
        <v>10</v>
      </c>
      <c r="B390" s="5"/>
      <c r="C390" s="6">
        <v>2010</v>
      </c>
      <c r="D390" s="7" t="s">
        <v>30</v>
      </c>
      <c r="E390" s="9">
        <v>40671</v>
      </c>
      <c r="F390" s="8">
        <v>170.1</v>
      </c>
    </row>
    <row r="391" spans="1:6" ht="25.5" hidden="1">
      <c r="A391" s="4" t="s">
        <v>10</v>
      </c>
      <c r="B391" s="5">
        <v>0</v>
      </c>
      <c r="C391" s="13">
        <v>2011</v>
      </c>
      <c r="D391" s="7" t="s">
        <v>30</v>
      </c>
      <c r="E391" s="9">
        <v>40671</v>
      </c>
      <c r="F391" s="8">
        <v>170.1</v>
      </c>
    </row>
    <row r="392" spans="1:6" ht="25.5" hidden="1">
      <c r="A392" s="4" t="s">
        <v>11</v>
      </c>
      <c r="B392" s="5"/>
      <c r="C392" s="6">
        <v>2002</v>
      </c>
      <c r="D392" s="7" t="s">
        <v>30</v>
      </c>
      <c r="E392" s="9">
        <v>34700</v>
      </c>
      <c r="F392" s="8">
        <v>165.9</v>
      </c>
    </row>
    <row r="393" spans="1:6" ht="25.5" hidden="1">
      <c r="A393" s="4" t="s">
        <v>11</v>
      </c>
      <c r="B393" s="5"/>
      <c r="C393" s="6">
        <v>2003</v>
      </c>
      <c r="D393" s="7" t="s">
        <v>30</v>
      </c>
      <c r="E393" s="9">
        <v>34700</v>
      </c>
      <c r="F393" s="8">
        <v>165.9</v>
      </c>
    </row>
    <row r="394" spans="1:6" ht="25.5" hidden="1">
      <c r="A394" s="4" t="s">
        <v>11</v>
      </c>
      <c r="B394" s="5">
        <v>485</v>
      </c>
      <c r="C394" s="6">
        <v>2004</v>
      </c>
      <c r="D394" s="7" t="s">
        <v>30</v>
      </c>
      <c r="E394" s="9">
        <v>34700</v>
      </c>
      <c r="F394" s="8">
        <v>165.9</v>
      </c>
    </row>
    <row r="395" spans="1:6" ht="25.5" hidden="1">
      <c r="A395" s="4" t="s">
        <v>11</v>
      </c>
      <c r="B395" s="5"/>
      <c r="C395" s="6">
        <v>2005</v>
      </c>
      <c r="D395" s="7" t="s">
        <v>30</v>
      </c>
      <c r="E395" s="9">
        <v>34700</v>
      </c>
      <c r="F395" s="8">
        <v>165.9</v>
      </c>
    </row>
    <row r="396" spans="1:6" ht="25.5" hidden="1">
      <c r="A396" s="4" t="s">
        <v>11</v>
      </c>
      <c r="B396" s="5"/>
      <c r="C396" s="6">
        <v>2006</v>
      </c>
      <c r="D396" s="7" t="s">
        <v>30</v>
      </c>
      <c r="E396" s="9">
        <v>34700</v>
      </c>
      <c r="F396" s="8">
        <v>165.9</v>
      </c>
    </row>
    <row r="397" spans="1:6" ht="25.5" hidden="1">
      <c r="A397" s="4" t="s">
        <v>11</v>
      </c>
      <c r="B397" s="5"/>
      <c r="C397" s="6">
        <v>2007</v>
      </c>
      <c r="D397" s="7" t="s">
        <v>30</v>
      </c>
      <c r="E397" s="9">
        <v>34700</v>
      </c>
      <c r="F397" s="8">
        <v>165.9</v>
      </c>
    </row>
    <row r="398" spans="1:6" ht="25.5" hidden="1">
      <c r="A398" s="4" t="s">
        <v>11</v>
      </c>
      <c r="B398" s="5">
        <v>764</v>
      </c>
      <c r="C398" s="6">
        <v>2008</v>
      </c>
      <c r="D398" s="7" t="s">
        <v>30</v>
      </c>
      <c r="E398" s="9">
        <v>34700</v>
      </c>
      <c r="F398" s="8">
        <v>165.9</v>
      </c>
    </row>
    <row r="399" spans="1:6" ht="25.5" hidden="1">
      <c r="A399" s="4" t="s">
        <v>11</v>
      </c>
      <c r="B399" s="5">
        <v>0</v>
      </c>
      <c r="C399" s="6">
        <v>2009</v>
      </c>
      <c r="D399" s="7" t="s">
        <v>30</v>
      </c>
      <c r="E399" s="9">
        <v>34700</v>
      </c>
      <c r="F399" s="8">
        <v>165.9</v>
      </c>
    </row>
    <row r="400" spans="1:6" ht="25.5" hidden="1">
      <c r="A400" s="4" t="s">
        <v>11</v>
      </c>
      <c r="B400" s="5"/>
      <c r="C400" s="6">
        <v>2010</v>
      </c>
      <c r="D400" s="7" t="s">
        <v>30</v>
      </c>
      <c r="E400" s="9">
        <v>34700</v>
      </c>
      <c r="F400" s="8">
        <v>165.9</v>
      </c>
    </row>
    <row r="401" spans="1:6" ht="25.5" hidden="1">
      <c r="A401" s="4" t="s">
        <v>11</v>
      </c>
      <c r="B401" s="5">
        <v>0</v>
      </c>
      <c r="C401" s="13">
        <v>2011</v>
      </c>
      <c r="D401" s="7" t="s">
        <v>30</v>
      </c>
      <c r="E401" s="9">
        <v>34700</v>
      </c>
      <c r="F401" s="8">
        <v>165.9</v>
      </c>
    </row>
    <row r="402" spans="1:6" ht="25.5" hidden="1">
      <c r="A402" s="4" t="s">
        <v>12</v>
      </c>
      <c r="B402" s="5"/>
      <c r="C402" s="6">
        <v>2002</v>
      </c>
      <c r="D402" s="7" t="s">
        <v>30</v>
      </c>
      <c r="E402" s="9">
        <v>34700</v>
      </c>
      <c r="F402" s="8">
        <v>277.33999999999997</v>
      </c>
    </row>
    <row r="403" spans="1:6" ht="25.5" hidden="1">
      <c r="A403" s="4" t="s">
        <v>12</v>
      </c>
      <c r="B403" s="5">
        <v>21.67</v>
      </c>
      <c r="C403" s="6">
        <v>2003</v>
      </c>
      <c r="D403" s="7" t="s">
        <v>30</v>
      </c>
      <c r="E403" s="9">
        <v>34700</v>
      </c>
      <c r="F403" s="8">
        <v>277.33999999999997</v>
      </c>
    </row>
    <row r="404" spans="1:6" ht="25.5" hidden="1">
      <c r="A404" s="4" t="s">
        <v>12</v>
      </c>
      <c r="B404" s="5">
        <v>206</v>
      </c>
      <c r="C404" s="6">
        <v>2004</v>
      </c>
      <c r="D404" s="7" t="s">
        <v>30</v>
      </c>
      <c r="E404" s="9">
        <v>34700</v>
      </c>
      <c r="F404" s="8">
        <v>277.33999999999997</v>
      </c>
    </row>
    <row r="405" spans="1:6" ht="25.5" hidden="1">
      <c r="A405" s="4" t="s">
        <v>12</v>
      </c>
      <c r="B405" s="5">
        <v>340.29</v>
      </c>
      <c r="C405" s="6">
        <v>2005</v>
      </c>
      <c r="D405" s="7" t="s">
        <v>30</v>
      </c>
      <c r="E405" s="9">
        <v>34700</v>
      </c>
      <c r="F405" s="8">
        <v>277.33999999999997</v>
      </c>
    </row>
    <row r="406" spans="1:6" ht="25.5" hidden="1">
      <c r="A406" s="4" t="s">
        <v>12</v>
      </c>
      <c r="B406" s="5">
        <v>200.69</v>
      </c>
      <c r="C406" s="6">
        <v>2006</v>
      </c>
      <c r="D406" s="7" t="s">
        <v>30</v>
      </c>
      <c r="E406" s="9">
        <v>34700</v>
      </c>
      <c r="F406" s="8">
        <v>277.33999999999997</v>
      </c>
    </row>
    <row r="407" spans="1:6" ht="25.5" hidden="1">
      <c r="A407" s="4" t="s">
        <v>12</v>
      </c>
      <c r="B407" s="5">
        <v>158.19999999999999</v>
      </c>
      <c r="C407" s="6">
        <v>2007</v>
      </c>
      <c r="D407" s="7" t="s">
        <v>30</v>
      </c>
      <c r="E407" s="9">
        <v>34700</v>
      </c>
      <c r="F407" s="8">
        <v>277.33999999999997</v>
      </c>
    </row>
    <row r="408" spans="1:6" ht="25.5" hidden="1">
      <c r="A408" s="4" t="s">
        <v>12</v>
      </c>
      <c r="B408" s="5">
        <v>235.82</v>
      </c>
      <c r="C408" s="6">
        <v>2008</v>
      </c>
      <c r="D408" s="7" t="s">
        <v>30</v>
      </c>
      <c r="E408" s="9">
        <v>34700</v>
      </c>
      <c r="F408" s="8">
        <v>277.33999999999997</v>
      </c>
    </row>
    <row r="409" spans="1:6" ht="25.5" hidden="1">
      <c r="A409" s="4" t="s">
        <v>12</v>
      </c>
      <c r="B409" s="5">
        <v>366</v>
      </c>
      <c r="C409" s="6">
        <v>2009</v>
      </c>
      <c r="D409" s="7" t="s">
        <v>30</v>
      </c>
      <c r="E409" s="9">
        <v>34700</v>
      </c>
      <c r="F409" s="8">
        <v>277.33999999999997</v>
      </c>
    </row>
    <row r="410" spans="1:6" ht="25.5" hidden="1">
      <c r="A410" s="4" t="s">
        <v>12</v>
      </c>
      <c r="B410" s="5">
        <v>234.92</v>
      </c>
      <c r="C410" s="6">
        <v>2010</v>
      </c>
      <c r="D410" s="7" t="s">
        <v>30</v>
      </c>
      <c r="E410" s="9">
        <v>34700</v>
      </c>
      <c r="F410" s="8">
        <v>277.33999999999997</v>
      </c>
    </row>
    <row r="411" spans="1:6" ht="25.5" hidden="1">
      <c r="A411" s="4" t="s">
        <v>12</v>
      </c>
      <c r="B411" s="5">
        <v>64.010000000000005</v>
      </c>
      <c r="C411" s="13">
        <v>2011</v>
      </c>
      <c r="D411" s="7" t="s">
        <v>30</v>
      </c>
      <c r="E411" s="9">
        <v>34700</v>
      </c>
      <c r="F411" s="8">
        <v>277.33999999999997</v>
      </c>
    </row>
    <row r="412" spans="1:6" ht="25.5" hidden="1">
      <c r="A412" s="4" t="s">
        <v>13</v>
      </c>
      <c r="B412" s="5"/>
      <c r="C412" s="6">
        <v>2002</v>
      </c>
      <c r="D412" s="7" t="s">
        <v>30</v>
      </c>
      <c r="E412" s="9">
        <v>36161</v>
      </c>
      <c r="F412" s="8">
        <v>181.75</v>
      </c>
    </row>
    <row r="413" spans="1:6" ht="25.5" hidden="1">
      <c r="A413" s="4" t="s">
        <v>13</v>
      </c>
      <c r="B413" s="5">
        <v>744</v>
      </c>
      <c r="C413" s="6">
        <v>2003</v>
      </c>
      <c r="D413" s="7" t="s">
        <v>30</v>
      </c>
      <c r="E413" s="9">
        <v>36161</v>
      </c>
      <c r="F413" s="8">
        <v>181.75</v>
      </c>
    </row>
    <row r="414" spans="1:6" ht="25.5" hidden="1">
      <c r="A414" s="4" t="s">
        <v>13</v>
      </c>
      <c r="B414" s="5"/>
      <c r="C414" s="6">
        <v>2004</v>
      </c>
      <c r="D414" s="7" t="s">
        <v>30</v>
      </c>
      <c r="E414" s="9">
        <v>36161</v>
      </c>
      <c r="F414" s="8">
        <v>181.75</v>
      </c>
    </row>
    <row r="415" spans="1:6" ht="25.5" hidden="1">
      <c r="A415" s="4" t="s">
        <v>13</v>
      </c>
      <c r="B415" s="5"/>
      <c r="C415" s="6">
        <v>2005</v>
      </c>
      <c r="D415" s="7" t="s">
        <v>30</v>
      </c>
      <c r="E415" s="9">
        <v>36161</v>
      </c>
      <c r="F415" s="8">
        <v>181.75</v>
      </c>
    </row>
    <row r="416" spans="1:6" ht="25.5" hidden="1">
      <c r="A416" s="4" t="s">
        <v>13</v>
      </c>
      <c r="B416" s="5"/>
      <c r="C416" s="6">
        <v>2006</v>
      </c>
      <c r="D416" s="7" t="s">
        <v>30</v>
      </c>
      <c r="E416" s="9">
        <v>36161</v>
      </c>
      <c r="F416" s="8">
        <v>181.75</v>
      </c>
    </row>
    <row r="417" spans="1:6" ht="25.5" hidden="1">
      <c r="A417" s="4" t="s">
        <v>13</v>
      </c>
      <c r="B417" s="5">
        <v>434.7</v>
      </c>
      <c r="C417" s="6">
        <v>2007</v>
      </c>
      <c r="D417" s="7" t="s">
        <v>30</v>
      </c>
      <c r="E417" s="9">
        <v>36161</v>
      </c>
      <c r="F417" s="8">
        <v>181.75</v>
      </c>
    </row>
    <row r="418" spans="1:6" ht="25.5" hidden="1">
      <c r="A418" s="4" t="s">
        <v>13</v>
      </c>
      <c r="B418" s="10">
        <v>1623.99</v>
      </c>
      <c r="C418" s="6">
        <v>2008</v>
      </c>
      <c r="D418" s="7" t="s">
        <v>30</v>
      </c>
      <c r="E418" s="9">
        <v>36161</v>
      </c>
      <c r="F418" s="8">
        <v>181.75</v>
      </c>
    </row>
    <row r="419" spans="1:6" ht="25.5" hidden="1">
      <c r="A419" s="4" t="s">
        <v>13</v>
      </c>
      <c r="B419" s="10">
        <v>3817</v>
      </c>
      <c r="C419" s="6">
        <v>2009</v>
      </c>
      <c r="D419" s="7" t="s">
        <v>30</v>
      </c>
      <c r="E419" s="9">
        <v>36161</v>
      </c>
      <c r="F419" s="8">
        <v>181.75</v>
      </c>
    </row>
    <row r="420" spans="1:6" ht="25.5" hidden="1">
      <c r="A420" s="4" t="s">
        <v>13</v>
      </c>
      <c r="B420" s="5"/>
      <c r="C420" s="6">
        <v>2010</v>
      </c>
      <c r="D420" s="7" t="s">
        <v>30</v>
      </c>
      <c r="E420" s="9">
        <v>36161</v>
      </c>
      <c r="F420" s="8">
        <v>181.75</v>
      </c>
    </row>
    <row r="421" spans="1:6" ht="25.5" hidden="1">
      <c r="A421" s="4" t="s">
        <v>13</v>
      </c>
      <c r="B421" s="5">
        <v>0</v>
      </c>
      <c r="C421" s="13">
        <v>2011</v>
      </c>
      <c r="D421" s="7" t="s">
        <v>30</v>
      </c>
      <c r="E421" s="9">
        <v>36161</v>
      </c>
      <c r="F421" s="8">
        <v>181.75</v>
      </c>
    </row>
    <row r="422" spans="1:6" ht="25.5" hidden="1">
      <c r="A422" s="4" t="s">
        <v>14</v>
      </c>
      <c r="B422" s="10">
        <v>3178</v>
      </c>
      <c r="C422" s="6">
        <v>2002</v>
      </c>
      <c r="D422" s="7" t="s">
        <v>30</v>
      </c>
      <c r="E422" s="9">
        <v>21916</v>
      </c>
      <c r="F422" s="8">
        <v>1001.729</v>
      </c>
    </row>
    <row r="423" spans="1:6" ht="25.5" hidden="1">
      <c r="A423" s="4" t="s">
        <v>14</v>
      </c>
      <c r="B423" s="10">
        <v>1782</v>
      </c>
      <c r="C423" s="6">
        <v>2003</v>
      </c>
      <c r="D423" s="7" t="s">
        <v>30</v>
      </c>
      <c r="E423" s="9">
        <v>21916</v>
      </c>
      <c r="F423" s="8">
        <v>1001.729</v>
      </c>
    </row>
    <row r="424" spans="1:6" ht="25.5" hidden="1">
      <c r="A424" s="4" t="s">
        <v>14</v>
      </c>
      <c r="B424" s="10">
        <v>4344.5</v>
      </c>
      <c r="C424" s="6">
        <v>2004</v>
      </c>
      <c r="D424" s="7" t="s">
        <v>30</v>
      </c>
      <c r="E424" s="9">
        <v>21916</v>
      </c>
      <c r="F424" s="8">
        <v>1001.729</v>
      </c>
    </row>
    <row r="425" spans="1:6" ht="25.5" hidden="1">
      <c r="A425" s="4" t="s">
        <v>14</v>
      </c>
      <c r="B425" s="5">
        <v>99.74</v>
      </c>
      <c r="C425" s="6">
        <v>2005</v>
      </c>
      <c r="D425" s="7" t="s">
        <v>30</v>
      </c>
      <c r="E425" s="9">
        <v>21916</v>
      </c>
      <c r="F425" s="8">
        <v>1001.729</v>
      </c>
    </row>
    <row r="426" spans="1:6" ht="25.5" hidden="1">
      <c r="A426" s="4" t="s">
        <v>14</v>
      </c>
      <c r="B426" s="10">
        <v>6077</v>
      </c>
      <c r="C426" s="6">
        <v>2006</v>
      </c>
      <c r="D426" s="7" t="s">
        <v>30</v>
      </c>
      <c r="E426" s="9">
        <v>21916</v>
      </c>
      <c r="F426" s="8">
        <v>1001.729</v>
      </c>
    </row>
    <row r="427" spans="1:6" ht="25.5" hidden="1">
      <c r="A427" s="4" t="s">
        <v>14</v>
      </c>
      <c r="B427" s="10">
        <v>100876.68</v>
      </c>
      <c r="C427" s="6">
        <v>2007</v>
      </c>
      <c r="D427" s="7" t="s">
        <v>30</v>
      </c>
      <c r="E427" s="9">
        <v>21916</v>
      </c>
      <c r="F427" s="8">
        <v>1001.729</v>
      </c>
    </row>
    <row r="428" spans="1:6" ht="25.5" hidden="1">
      <c r="A428" s="4" t="s">
        <v>14</v>
      </c>
      <c r="B428" s="10">
        <v>100728.6</v>
      </c>
      <c r="C428" s="6">
        <v>2008</v>
      </c>
      <c r="D428" s="7" t="s">
        <v>30</v>
      </c>
      <c r="E428" s="9">
        <v>21916</v>
      </c>
      <c r="F428" s="8">
        <v>1001.729</v>
      </c>
    </row>
    <row r="429" spans="1:6" ht="25.5" hidden="1">
      <c r="A429" s="4" t="s">
        <v>14</v>
      </c>
      <c r="B429" s="10">
        <v>37227</v>
      </c>
      <c r="C429" s="6">
        <v>2009</v>
      </c>
      <c r="D429" s="7" t="s">
        <v>30</v>
      </c>
      <c r="E429" s="9">
        <v>21916</v>
      </c>
      <c r="F429" s="8">
        <v>1001.729</v>
      </c>
    </row>
    <row r="430" spans="1:6" ht="25.5" hidden="1">
      <c r="A430" s="4" t="s">
        <v>14</v>
      </c>
      <c r="B430" s="10">
        <v>14942</v>
      </c>
      <c r="C430" s="6">
        <v>2010</v>
      </c>
      <c r="D430" s="7" t="s">
        <v>30</v>
      </c>
      <c r="E430" s="9">
        <v>21916</v>
      </c>
      <c r="F430" s="8">
        <v>1001.729</v>
      </c>
    </row>
    <row r="431" spans="1:6" ht="25.5" hidden="1">
      <c r="A431" s="4" t="s">
        <v>14</v>
      </c>
      <c r="B431" s="10">
        <v>9433</v>
      </c>
      <c r="C431" s="13">
        <v>2011</v>
      </c>
      <c r="D431" s="7" t="s">
        <v>30</v>
      </c>
      <c r="E431" s="9">
        <v>21916</v>
      </c>
      <c r="F431" s="8">
        <v>1001.729</v>
      </c>
    </row>
    <row r="432" spans="1:6" hidden="1">
      <c r="A432" s="4" t="s">
        <v>15</v>
      </c>
      <c r="B432" s="5">
        <v>541.99</v>
      </c>
      <c r="C432" s="6">
        <v>2002</v>
      </c>
      <c r="D432" s="7" t="s">
        <v>31</v>
      </c>
      <c r="E432" s="5" t="s">
        <v>17</v>
      </c>
      <c r="F432" s="8">
        <v>780.6</v>
      </c>
    </row>
    <row r="433" spans="1:6" hidden="1">
      <c r="A433" s="4" t="s">
        <v>15</v>
      </c>
      <c r="B433" s="5">
        <v>624.75</v>
      </c>
      <c r="C433" s="6">
        <v>2003</v>
      </c>
      <c r="D433" s="7" t="s">
        <v>31</v>
      </c>
      <c r="E433" s="5" t="s">
        <v>17</v>
      </c>
      <c r="F433" s="8">
        <v>780.6</v>
      </c>
    </row>
    <row r="434" spans="1:6" hidden="1">
      <c r="A434" s="4" t="s">
        <v>15</v>
      </c>
      <c r="B434" s="5">
        <v>560.65</v>
      </c>
      <c r="C434" s="6">
        <v>2004</v>
      </c>
      <c r="D434" s="7" t="s">
        <v>31</v>
      </c>
      <c r="E434" s="5" t="s">
        <v>17</v>
      </c>
      <c r="F434" s="8">
        <v>780.6</v>
      </c>
    </row>
    <row r="435" spans="1:6" hidden="1">
      <c r="A435" s="4" t="s">
        <v>15</v>
      </c>
      <c r="B435" s="5">
        <v>519.76</v>
      </c>
      <c r="C435" s="6">
        <v>2005</v>
      </c>
      <c r="D435" s="7" t="s">
        <v>31</v>
      </c>
      <c r="E435" s="5" t="s">
        <v>17</v>
      </c>
      <c r="F435" s="8">
        <v>780.6</v>
      </c>
    </row>
    <row r="436" spans="1:6" hidden="1">
      <c r="A436" s="4" t="s">
        <v>15</v>
      </c>
      <c r="B436" s="5">
        <v>340.07</v>
      </c>
      <c r="C436" s="6">
        <v>2006</v>
      </c>
      <c r="D436" s="7" t="s">
        <v>31</v>
      </c>
      <c r="E436" s="5" t="s">
        <v>17</v>
      </c>
      <c r="F436" s="8">
        <v>780.6</v>
      </c>
    </row>
    <row r="437" spans="1:6" hidden="1">
      <c r="A437" s="4" t="s">
        <v>15</v>
      </c>
      <c r="B437" s="5">
        <v>107.86</v>
      </c>
      <c r="C437" s="6">
        <v>2007</v>
      </c>
      <c r="D437" s="7" t="s">
        <v>31</v>
      </c>
      <c r="E437" s="5" t="s">
        <v>17</v>
      </c>
      <c r="F437" s="8">
        <v>780.6</v>
      </c>
    </row>
    <row r="438" spans="1:6" hidden="1">
      <c r="A438" s="4" t="s">
        <v>15</v>
      </c>
      <c r="B438" s="5">
        <v>35.33</v>
      </c>
      <c r="C438" s="6">
        <v>2008</v>
      </c>
      <c r="D438" s="7" t="s">
        <v>31</v>
      </c>
      <c r="E438" s="5" t="s">
        <v>17</v>
      </c>
      <c r="F438" s="8">
        <v>780.6</v>
      </c>
    </row>
    <row r="439" spans="1:6" hidden="1">
      <c r="A439" s="4" t="s">
        <v>15</v>
      </c>
      <c r="B439" s="5">
        <v>117.29</v>
      </c>
      <c r="C439" s="6">
        <v>2009</v>
      </c>
      <c r="D439" s="7" t="s">
        <v>31</v>
      </c>
      <c r="E439" s="5" t="s">
        <v>17</v>
      </c>
      <c r="F439" s="8">
        <v>780.6</v>
      </c>
    </row>
    <row r="440" spans="1:6" hidden="1">
      <c r="A440" s="4" t="s">
        <v>15</v>
      </c>
      <c r="B440" s="5">
        <v>302.17</v>
      </c>
      <c r="C440" s="6">
        <v>2010</v>
      </c>
      <c r="D440" s="7" t="s">
        <v>31</v>
      </c>
      <c r="E440" s="5" t="s">
        <v>17</v>
      </c>
      <c r="F440" s="8">
        <v>780.6</v>
      </c>
    </row>
    <row r="441" spans="1:6" hidden="1">
      <c r="A441" s="4" t="s">
        <v>15</v>
      </c>
      <c r="B441" s="5">
        <v>390.73</v>
      </c>
      <c r="C441" s="13">
        <v>2011</v>
      </c>
      <c r="D441" s="7" t="s">
        <v>31</v>
      </c>
      <c r="E441" s="5" t="s">
        <v>17</v>
      </c>
      <c r="F441" s="8">
        <v>780.6</v>
      </c>
    </row>
    <row r="442" spans="1:6" hidden="1">
      <c r="A442" s="4" t="s">
        <v>28</v>
      </c>
      <c r="B442" s="5">
        <v>363.54</v>
      </c>
      <c r="C442" s="6">
        <v>2002</v>
      </c>
      <c r="D442" s="7" t="s">
        <v>31</v>
      </c>
      <c r="E442" s="5" t="s">
        <v>29</v>
      </c>
      <c r="F442" s="8">
        <v>642.79999999999995</v>
      </c>
    </row>
    <row r="443" spans="1:6" hidden="1">
      <c r="A443" s="4" t="s">
        <v>28</v>
      </c>
      <c r="B443" s="5">
        <v>383.24</v>
      </c>
      <c r="C443" s="6">
        <v>2003</v>
      </c>
      <c r="D443" s="7" t="s">
        <v>31</v>
      </c>
      <c r="E443" s="5" t="s">
        <v>29</v>
      </c>
      <c r="F443" s="8">
        <v>642.79999999999995</v>
      </c>
    </row>
    <row r="444" spans="1:6" hidden="1">
      <c r="A444" s="4" t="s">
        <v>28</v>
      </c>
      <c r="B444" s="5">
        <v>386.98</v>
      </c>
      <c r="C444" s="6">
        <v>2004</v>
      </c>
      <c r="D444" s="7" t="s">
        <v>31</v>
      </c>
      <c r="E444" s="5" t="s">
        <v>29</v>
      </c>
      <c r="F444" s="8">
        <v>642.79999999999995</v>
      </c>
    </row>
    <row r="445" spans="1:6" hidden="1">
      <c r="A445" s="4" t="s">
        <v>28</v>
      </c>
      <c r="B445" s="5">
        <v>417.21</v>
      </c>
      <c r="C445" s="6">
        <v>2005</v>
      </c>
      <c r="D445" s="7" t="s">
        <v>31</v>
      </c>
      <c r="E445" s="5" t="s">
        <v>29</v>
      </c>
      <c r="F445" s="8">
        <v>642.79999999999995</v>
      </c>
    </row>
    <row r="446" spans="1:6" hidden="1">
      <c r="A446" s="4" t="s">
        <v>28</v>
      </c>
      <c r="B446" s="5">
        <v>444.49</v>
      </c>
      <c r="C446" s="6">
        <v>2006</v>
      </c>
      <c r="D446" s="7" t="s">
        <v>31</v>
      </c>
      <c r="E446" s="5" t="s">
        <v>29</v>
      </c>
      <c r="F446" s="8">
        <v>642.79999999999995</v>
      </c>
    </row>
    <row r="447" spans="1:6" hidden="1">
      <c r="A447" s="4" t="s">
        <v>28</v>
      </c>
      <c r="B447" s="5">
        <v>348.9</v>
      </c>
      <c r="C447" s="6">
        <v>2007</v>
      </c>
      <c r="D447" s="7" t="s">
        <v>31</v>
      </c>
      <c r="E447" s="5" t="s">
        <v>29</v>
      </c>
      <c r="F447" s="8">
        <v>642.79999999999995</v>
      </c>
    </row>
    <row r="448" spans="1:6" hidden="1">
      <c r="A448" s="4" t="s">
        <v>28</v>
      </c>
      <c r="B448" s="5">
        <v>112.84</v>
      </c>
      <c r="C448" s="6">
        <v>2008</v>
      </c>
      <c r="D448" s="7" t="s">
        <v>31</v>
      </c>
      <c r="E448" s="5" t="s">
        <v>29</v>
      </c>
      <c r="F448" s="8">
        <v>642.79999999999995</v>
      </c>
    </row>
    <row r="449" spans="1:6" hidden="1">
      <c r="A449" s="4" t="s">
        <v>28</v>
      </c>
      <c r="B449" s="5">
        <v>14.21</v>
      </c>
      <c r="C449" s="6">
        <v>2009</v>
      </c>
      <c r="D449" s="7" t="s">
        <v>31</v>
      </c>
      <c r="E449" s="5" t="s">
        <v>29</v>
      </c>
      <c r="F449" s="8">
        <v>642.79999999999995</v>
      </c>
    </row>
    <row r="450" spans="1:6" hidden="1">
      <c r="A450" s="4" t="s">
        <v>28</v>
      </c>
      <c r="B450" s="5"/>
      <c r="C450" s="6">
        <v>2010</v>
      </c>
      <c r="D450" s="7" t="s">
        <v>31</v>
      </c>
      <c r="E450" s="5" t="s">
        <v>29</v>
      </c>
      <c r="F450" s="8">
        <v>642.79999999999995</v>
      </c>
    </row>
    <row r="451" spans="1:6" hidden="1">
      <c r="A451" s="4" t="s">
        <v>28</v>
      </c>
      <c r="B451" s="5">
        <v>0</v>
      </c>
      <c r="C451" s="13">
        <v>2011</v>
      </c>
      <c r="D451" s="7" t="s">
        <v>31</v>
      </c>
      <c r="E451" s="5" t="s">
        <v>29</v>
      </c>
      <c r="F451" s="8">
        <v>642.79999999999995</v>
      </c>
    </row>
    <row r="452" spans="1:6" ht="25.5" hidden="1">
      <c r="A452" s="4" t="s">
        <v>11</v>
      </c>
      <c r="B452" s="5">
        <v>170.31</v>
      </c>
      <c r="C452" s="6">
        <v>2002</v>
      </c>
      <c r="D452" s="7" t="s">
        <v>31</v>
      </c>
      <c r="E452" s="9">
        <v>34700</v>
      </c>
      <c r="F452" s="8">
        <v>165.9</v>
      </c>
    </row>
    <row r="453" spans="1:6" ht="25.5" hidden="1">
      <c r="A453" s="4" t="s">
        <v>11</v>
      </c>
      <c r="B453" s="5">
        <v>338.8</v>
      </c>
      <c r="C453" s="6">
        <v>2003</v>
      </c>
      <c r="D453" s="7" t="s">
        <v>31</v>
      </c>
      <c r="E453" s="9">
        <v>34700</v>
      </c>
      <c r="F453" s="8">
        <v>165.9</v>
      </c>
    </row>
    <row r="454" spans="1:6" ht="25.5" hidden="1">
      <c r="A454" s="4" t="s">
        <v>11</v>
      </c>
      <c r="B454" s="5">
        <v>289.72000000000003</v>
      </c>
      <c r="C454" s="6">
        <v>2004</v>
      </c>
      <c r="D454" s="7" t="s">
        <v>31</v>
      </c>
      <c r="E454" s="9">
        <v>34700</v>
      </c>
      <c r="F454" s="8">
        <v>165.9</v>
      </c>
    </row>
    <row r="455" spans="1:6" ht="25.5" hidden="1">
      <c r="A455" s="4" t="s">
        <v>11</v>
      </c>
      <c r="B455" s="5">
        <v>325.27</v>
      </c>
      <c r="C455" s="6">
        <v>2005</v>
      </c>
      <c r="D455" s="7" t="s">
        <v>31</v>
      </c>
      <c r="E455" s="9">
        <v>34700</v>
      </c>
      <c r="F455" s="8">
        <v>165.9</v>
      </c>
    </row>
    <row r="456" spans="1:6" ht="25.5" hidden="1">
      <c r="A456" s="4" t="s">
        <v>11</v>
      </c>
      <c r="B456" s="5">
        <v>122.17</v>
      </c>
      <c r="C456" s="6">
        <v>2006</v>
      </c>
      <c r="D456" s="7" t="s">
        <v>31</v>
      </c>
      <c r="E456" s="9">
        <v>34700</v>
      </c>
      <c r="F456" s="8">
        <v>165.9</v>
      </c>
    </row>
    <row r="457" spans="1:6" ht="25.5" hidden="1">
      <c r="A457" s="4" t="s">
        <v>11</v>
      </c>
      <c r="B457" s="5">
        <v>28.3</v>
      </c>
      <c r="C457" s="6">
        <v>2007</v>
      </c>
      <c r="D457" s="7" t="s">
        <v>31</v>
      </c>
      <c r="E457" s="9">
        <v>34700</v>
      </c>
      <c r="F457" s="8">
        <v>165.9</v>
      </c>
    </row>
    <row r="458" spans="1:6" ht="25.5" hidden="1">
      <c r="A458" s="4" t="s">
        <v>11</v>
      </c>
      <c r="B458" s="5">
        <v>8.44</v>
      </c>
      <c r="C458" s="6">
        <v>2008</v>
      </c>
      <c r="D458" s="7" t="s">
        <v>31</v>
      </c>
      <c r="E458" s="9">
        <v>34700</v>
      </c>
      <c r="F458" s="8">
        <v>165.9</v>
      </c>
    </row>
    <row r="459" spans="1:6" ht="25.5" hidden="1">
      <c r="A459" s="4" t="s">
        <v>11</v>
      </c>
      <c r="B459" s="5">
        <v>78.760000000000005</v>
      </c>
      <c r="C459" s="6">
        <v>2009</v>
      </c>
      <c r="D459" s="7" t="s">
        <v>31</v>
      </c>
      <c r="E459" s="9">
        <v>34700</v>
      </c>
      <c r="F459" s="8">
        <v>165.9</v>
      </c>
    </row>
    <row r="460" spans="1:6" ht="25.5" hidden="1">
      <c r="A460" s="4" t="s">
        <v>11</v>
      </c>
      <c r="B460" s="5">
        <v>28.4</v>
      </c>
      <c r="C460" s="6">
        <v>2010</v>
      </c>
      <c r="D460" s="7" t="s">
        <v>31</v>
      </c>
      <c r="E460" s="9">
        <v>34700</v>
      </c>
      <c r="F460" s="8">
        <v>165.9</v>
      </c>
    </row>
    <row r="461" spans="1:6" ht="25.5" hidden="1">
      <c r="A461" s="4" t="s">
        <v>11</v>
      </c>
      <c r="B461" s="5">
        <v>64.290000000000006</v>
      </c>
      <c r="C461" s="13">
        <v>2011</v>
      </c>
      <c r="D461" s="7" t="s">
        <v>31</v>
      </c>
      <c r="E461" s="9">
        <v>34700</v>
      </c>
      <c r="F461" s="8">
        <v>165.9</v>
      </c>
    </row>
    <row r="462" spans="1:6" ht="25.5" hidden="1">
      <c r="A462" s="4" t="s">
        <v>14</v>
      </c>
      <c r="B462" s="5">
        <v>234.76</v>
      </c>
      <c r="C462" s="6">
        <v>2002</v>
      </c>
      <c r="D462" s="7" t="s">
        <v>31</v>
      </c>
      <c r="E462" s="9">
        <v>21916</v>
      </c>
      <c r="F462" s="8">
        <v>1001.729</v>
      </c>
    </row>
    <row r="463" spans="1:6" ht="25.5" hidden="1">
      <c r="A463" s="4" t="s">
        <v>14</v>
      </c>
      <c r="B463" s="5">
        <v>323.35000000000002</v>
      </c>
      <c r="C463" s="6">
        <v>2003</v>
      </c>
      <c r="D463" s="7" t="s">
        <v>31</v>
      </c>
      <c r="E463" s="9">
        <v>21916</v>
      </c>
      <c r="F463" s="8">
        <v>1001.729</v>
      </c>
    </row>
    <row r="464" spans="1:6" ht="25.5" hidden="1">
      <c r="A464" s="4" t="s">
        <v>14</v>
      </c>
      <c r="B464" s="5">
        <v>316.72000000000003</v>
      </c>
      <c r="C464" s="6">
        <v>2004</v>
      </c>
      <c r="D464" s="7" t="s">
        <v>31</v>
      </c>
      <c r="E464" s="9">
        <v>21916</v>
      </c>
      <c r="F464" s="8">
        <v>1001.729</v>
      </c>
    </row>
    <row r="465" spans="1:6" ht="25.5" hidden="1">
      <c r="A465" s="4" t="s">
        <v>14</v>
      </c>
      <c r="B465" s="5">
        <v>353.04</v>
      </c>
      <c r="C465" s="6">
        <v>2005</v>
      </c>
      <c r="D465" s="7" t="s">
        <v>31</v>
      </c>
      <c r="E465" s="9">
        <v>21916</v>
      </c>
      <c r="F465" s="8">
        <v>1001.729</v>
      </c>
    </row>
    <row r="466" spans="1:6" ht="25.5" hidden="1">
      <c r="A466" s="4" t="s">
        <v>14</v>
      </c>
      <c r="B466" s="5">
        <v>368.8</v>
      </c>
      <c r="C466" s="6">
        <v>2006</v>
      </c>
      <c r="D466" s="7" t="s">
        <v>31</v>
      </c>
      <c r="E466" s="9">
        <v>21916</v>
      </c>
      <c r="F466" s="8">
        <v>1001.729</v>
      </c>
    </row>
    <row r="467" spans="1:6" ht="25.5" hidden="1">
      <c r="A467" s="4" t="s">
        <v>14</v>
      </c>
      <c r="B467" s="5">
        <v>181.07</v>
      </c>
      <c r="C467" s="6">
        <v>2007</v>
      </c>
      <c r="D467" s="7" t="s">
        <v>31</v>
      </c>
      <c r="E467" s="9">
        <v>21916</v>
      </c>
      <c r="F467" s="8">
        <v>1001.729</v>
      </c>
    </row>
    <row r="468" spans="1:6" ht="25.5" hidden="1">
      <c r="A468" s="4" t="s">
        <v>14</v>
      </c>
      <c r="B468" s="5">
        <v>80.73</v>
      </c>
      <c r="C468" s="6">
        <v>2008</v>
      </c>
      <c r="D468" s="7" t="s">
        <v>31</v>
      </c>
      <c r="E468" s="9">
        <v>21916</v>
      </c>
      <c r="F468" s="8">
        <v>1001.729</v>
      </c>
    </row>
    <row r="469" spans="1:6" ht="25.5" hidden="1">
      <c r="A469" s="4" t="s">
        <v>14</v>
      </c>
      <c r="B469" s="5">
        <v>142.15</v>
      </c>
      <c r="C469" s="6">
        <v>2009</v>
      </c>
      <c r="D469" s="7" t="s">
        <v>31</v>
      </c>
      <c r="E469" s="9">
        <v>21916</v>
      </c>
      <c r="F469" s="8">
        <v>1001.729</v>
      </c>
    </row>
    <row r="470" spans="1:6" ht="25.5" hidden="1">
      <c r="A470" s="4" t="s">
        <v>14</v>
      </c>
      <c r="B470" s="5">
        <v>295.83</v>
      </c>
      <c r="C470" s="6">
        <v>2010</v>
      </c>
      <c r="D470" s="7" t="s">
        <v>31</v>
      </c>
      <c r="E470" s="9">
        <v>21916</v>
      </c>
      <c r="F470" s="8">
        <v>1001.729</v>
      </c>
    </row>
    <row r="471" spans="1:6" ht="25.5" hidden="1">
      <c r="A471" s="4" t="s">
        <v>14</v>
      </c>
      <c r="B471" s="5">
        <v>233.41</v>
      </c>
      <c r="C471" s="13">
        <v>2011</v>
      </c>
      <c r="D471" s="7" t="s">
        <v>31</v>
      </c>
      <c r="E471" s="9">
        <v>21916</v>
      </c>
      <c r="F471" s="8">
        <v>1001.729</v>
      </c>
    </row>
    <row r="472" spans="1:6" hidden="1">
      <c r="A472" s="4" t="s">
        <v>28</v>
      </c>
      <c r="B472" s="7">
        <v>1950.33</v>
      </c>
      <c r="C472" s="6">
        <v>2003</v>
      </c>
      <c r="D472" s="7" t="s">
        <v>32</v>
      </c>
      <c r="E472" s="5" t="s">
        <v>29</v>
      </c>
      <c r="F472" s="8">
        <v>642.79999999999995</v>
      </c>
    </row>
    <row r="473" spans="1:6" hidden="1">
      <c r="A473" s="4" t="s">
        <v>28</v>
      </c>
      <c r="B473" s="7">
        <v>1903.16</v>
      </c>
      <c r="C473" s="6">
        <v>2004</v>
      </c>
      <c r="D473" s="7" t="s">
        <v>32</v>
      </c>
      <c r="E473" s="5" t="s">
        <v>29</v>
      </c>
      <c r="F473" s="8">
        <v>642.79999999999995</v>
      </c>
    </row>
    <row r="474" spans="1:6" hidden="1">
      <c r="A474" s="4" t="s">
        <v>28</v>
      </c>
      <c r="B474" s="7">
        <v>2153.92</v>
      </c>
      <c r="C474" s="6">
        <v>2005</v>
      </c>
      <c r="D474" s="7" t="s">
        <v>32</v>
      </c>
      <c r="E474" s="5" t="s">
        <v>29</v>
      </c>
      <c r="F474" s="8">
        <v>642.79999999999995</v>
      </c>
    </row>
    <row r="475" spans="1:6" hidden="1">
      <c r="A475" s="4" t="s">
        <v>28</v>
      </c>
      <c r="B475" s="7">
        <v>2284.6999999999998</v>
      </c>
      <c r="C475" s="6">
        <v>2006</v>
      </c>
      <c r="D475" s="7" t="s">
        <v>32</v>
      </c>
      <c r="E475" s="5" t="s">
        <v>29</v>
      </c>
      <c r="F475" s="8">
        <v>642.79999999999995</v>
      </c>
    </row>
    <row r="476" spans="1:6" hidden="1">
      <c r="A476" s="4" t="s">
        <v>28</v>
      </c>
      <c r="B476" s="7">
        <v>1627.65</v>
      </c>
      <c r="C476" s="6">
        <v>2007</v>
      </c>
      <c r="D476" s="7" t="s">
        <v>32</v>
      </c>
      <c r="E476" s="5" t="s">
        <v>29</v>
      </c>
      <c r="F476" s="8">
        <v>642.79999999999995</v>
      </c>
    </row>
    <row r="477" spans="1:6" hidden="1">
      <c r="A477" s="4" t="s">
        <v>28</v>
      </c>
      <c r="B477" s="7">
        <v>1154.19</v>
      </c>
      <c r="C477" s="6">
        <v>2008</v>
      </c>
      <c r="D477" s="7" t="s">
        <v>32</v>
      </c>
      <c r="E477" s="5" t="s">
        <v>29</v>
      </c>
      <c r="F477" s="8">
        <v>642.79999999999995</v>
      </c>
    </row>
    <row r="478" spans="1:6" hidden="1">
      <c r="A478" s="4" t="s">
        <v>28</v>
      </c>
      <c r="B478" s="7">
        <v>1348.18</v>
      </c>
      <c r="C478" s="6">
        <v>2009</v>
      </c>
      <c r="D478" s="7" t="s">
        <v>32</v>
      </c>
      <c r="E478" s="5" t="s">
        <v>29</v>
      </c>
      <c r="F478" s="8">
        <v>642.79999999999995</v>
      </c>
    </row>
    <row r="479" spans="1:6" hidden="1">
      <c r="A479" s="4" t="s">
        <v>28</v>
      </c>
      <c r="B479" s="7">
        <v>958.08</v>
      </c>
      <c r="C479" s="6">
        <v>2010</v>
      </c>
      <c r="D479" s="7" t="s">
        <v>32</v>
      </c>
      <c r="E479" s="5" t="s">
        <v>29</v>
      </c>
      <c r="F479" s="8">
        <v>642.79999999999995</v>
      </c>
    </row>
    <row r="480" spans="1:6">
      <c r="A480" s="4" t="s">
        <v>28</v>
      </c>
      <c r="B480" s="7">
        <v>734.47</v>
      </c>
      <c r="C480" s="13">
        <v>2011</v>
      </c>
      <c r="D480" s="7" t="s">
        <v>32</v>
      </c>
      <c r="E480" s="5" t="s">
        <v>29</v>
      </c>
      <c r="F480" s="8">
        <v>642.79999999999995</v>
      </c>
    </row>
    <row r="481" spans="1:6" hidden="1">
      <c r="A481" s="4" t="s">
        <v>6</v>
      </c>
      <c r="B481" s="7">
        <v>0</v>
      </c>
      <c r="C481" s="6">
        <v>2003</v>
      </c>
      <c r="D481" s="7" t="s">
        <v>32</v>
      </c>
      <c r="E481" s="5" t="s">
        <v>8</v>
      </c>
      <c r="F481" s="8">
        <v>168.8</v>
      </c>
    </row>
    <row r="482" spans="1:6" hidden="1">
      <c r="A482" s="4" t="s">
        <v>6</v>
      </c>
      <c r="B482" s="7">
        <v>0</v>
      </c>
      <c r="C482" s="6">
        <v>2004</v>
      </c>
      <c r="D482" s="7" t="s">
        <v>32</v>
      </c>
      <c r="E482" s="5" t="s">
        <v>8</v>
      </c>
      <c r="F482" s="8">
        <v>168.8</v>
      </c>
    </row>
    <row r="483" spans="1:6" hidden="1">
      <c r="A483" s="4" t="s">
        <v>6</v>
      </c>
      <c r="B483" s="7">
        <v>0</v>
      </c>
      <c r="C483" s="6">
        <v>2005</v>
      </c>
      <c r="D483" s="7" t="s">
        <v>32</v>
      </c>
      <c r="E483" s="5" t="s">
        <v>8</v>
      </c>
      <c r="F483" s="8">
        <v>168.8</v>
      </c>
    </row>
    <row r="484" spans="1:6" hidden="1">
      <c r="A484" s="4" t="s">
        <v>6</v>
      </c>
      <c r="B484" s="7">
        <v>0</v>
      </c>
      <c r="C484" s="6">
        <v>2006</v>
      </c>
      <c r="D484" s="7" t="s">
        <v>32</v>
      </c>
      <c r="E484" s="5" t="s">
        <v>8</v>
      </c>
      <c r="F484" s="8">
        <v>168.8</v>
      </c>
    </row>
    <row r="485" spans="1:6" hidden="1">
      <c r="A485" s="4" t="s">
        <v>6</v>
      </c>
      <c r="B485" s="7">
        <v>0</v>
      </c>
      <c r="C485" s="6">
        <v>2007</v>
      </c>
      <c r="D485" s="7" t="s">
        <v>32</v>
      </c>
      <c r="E485" s="5" t="s">
        <v>8</v>
      </c>
      <c r="F485" s="8">
        <v>168.8</v>
      </c>
    </row>
    <row r="486" spans="1:6" hidden="1">
      <c r="A486" s="4" t="s">
        <v>6</v>
      </c>
      <c r="B486" s="7">
        <v>0</v>
      </c>
      <c r="C486" s="6">
        <v>2008</v>
      </c>
      <c r="D486" s="7" t="s">
        <v>32</v>
      </c>
      <c r="E486" s="5" t="s">
        <v>8</v>
      </c>
      <c r="F486" s="8">
        <v>168.8</v>
      </c>
    </row>
    <row r="487" spans="1:6" hidden="1">
      <c r="A487" s="4" t="s">
        <v>6</v>
      </c>
      <c r="B487" s="7">
        <v>0</v>
      </c>
      <c r="C487" s="6">
        <v>2009</v>
      </c>
      <c r="D487" s="7" t="s">
        <v>32</v>
      </c>
      <c r="E487" s="5" t="s">
        <v>8</v>
      </c>
      <c r="F487" s="8">
        <v>168.8</v>
      </c>
    </row>
    <row r="488" spans="1:6" hidden="1">
      <c r="A488" s="4" t="s">
        <v>6</v>
      </c>
      <c r="B488" s="7">
        <v>0.64</v>
      </c>
      <c r="C488" s="6">
        <v>2010</v>
      </c>
      <c r="D488" s="7" t="s">
        <v>32</v>
      </c>
      <c r="E488" s="5" t="s">
        <v>8</v>
      </c>
      <c r="F488" s="8">
        <v>168.8</v>
      </c>
    </row>
    <row r="489" spans="1:6">
      <c r="A489" s="4" t="s">
        <v>6</v>
      </c>
      <c r="B489" s="7">
        <v>755.53</v>
      </c>
      <c r="C489" s="13">
        <v>2011</v>
      </c>
      <c r="D489" s="7" t="s">
        <v>32</v>
      </c>
      <c r="E489" s="5" t="s">
        <v>8</v>
      </c>
      <c r="F489" s="8">
        <v>168.8</v>
      </c>
    </row>
    <row r="490" spans="1:6" ht="25.5" hidden="1">
      <c r="A490" s="4" t="s">
        <v>9</v>
      </c>
      <c r="B490" s="7">
        <v>0</v>
      </c>
      <c r="C490" s="6">
        <v>2003</v>
      </c>
      <c r="D490" s="7" t="s">
        <v>32</v>
      </c>
      <c r="E490" s="9">
        <v>40851</v>
      </c>
      <c r="F490" s="8">
        <v>544.95299999999997</v>
      </c>
    </row>
    <row r="491" spans="1:6" ht="25.5" hidden="1">
      <c r="A491" s="4" t="s">
        <v>9</v>
      </c>
      <c r="B491" s="7">
        <v>0</v>
      </c>
      <c r="C491" s="6">
        <v>2004</v>
      </c>
      <c r="D491" s="7" t="s">
        <v>32</v>
      </c>
      <c r="E491" s="9">
        <v>40851</v>
      </c>
      <c r="F491" s="8">
        <v>544.95299999999997</v>
      </c>
    </row>
    <row r="492" spans="1:6" ht="25.5" hidden="1">
      <c r="A492" s="4" t="s">
        <v>9</v>
      </c>
      <c r="B492" s="7">
        <v>0</v>
      </c>
      <c r="C492" s="6">
        <v>2005</v>
      </c>
      <c r="D492" s="7" t="s">
        <v>32</v>
      </c>
      <c r="E492" s="9">
        <v>40851</v>
      </c>
      <c r="F492" s="8">
        <v>544.95299999999997</v>
      </c>
    </row>
    <row r="493" spans="1:6" ht="25.5" hidden="1">
      <c r="A493" s="4" t="s">
        <v>9</v>
      </c>
      <c r="B493" s="7">
        <v>0</v>
      </c>
      <c r="C493" s="6">
        <v>2006</v>
      </c>
      <c r="D493" s="7" t="s">
        <v>32</v>
      </c>
      <c r="E493" s="9">
        <v>40851</v>
      </c>
      <c r="F493" s="8">
        <v>544.95299999999997</v>
      </c>
    </row>
    <row r="494" spans="1:6" ht="25.5" hidden="1">
      <c r="A494" s="4" t="s">
        <v>9</v>
      </c>
      <c r="B494" s="7">
        <v>0</v>
      </c>
      <c r="C494" s="6">
        <v>2007</v>
      </c>
      <c r="D494" s="7" t="s">
        <v>32</v>
      </c>
      <c r="E494" s="9">
        <v>40851</v>
      </c>
      <c r="F494" s="8">
        <v>544.95299999999997</v>
      </c>
    </row>
    <row r="495" spans="1:6" ht="25.5" hidden="1">
      <c r="A495" s="4" t="s">
        <v>9</v>
      </c>
      <c r="B495" s="7">
        <v>0</v>
      </c>
      <c r="C495" s="6">
        <v>2008</v>
      </c>
      <c r="D495" s="7" t="s">
        <v>32</v>
      </c>
      <c r="E495" s="9">
        <v>40851</v>
      </c>
      <c r="F495" s="8">
        <v>544.95299999999997</v>
      </c>
    </row>
    <row r="496" spans="1:6" ht="25.5" hidden="1">
      <c r="A496" s="4" t="s">
        <v>9</v>
      </c>
      <c r="B496" s="7">
        <v>0</v>
      </c>
      <c r="C496" s="6">
        <v>2009</v>
      </c>
      <c r="D496" s="7" t="s">
        <v>32</v>
      </c>
      <c r="E496" s="9">
        <v>40851</v>
      </c>
      <c r="F496" s="8">
        <v>544.95299999999997</v>
      </c>
    </row>
    <row r="497" spans="1:6" ht="25.5" hidden="1">
      <c r="A497" s="4" t="s">
        <v>9</v>
      </c>
      <c r="B497" s="7">
        <v>0.25</v>
      </c>
      <c r="C497" s="6">
        <v>2010</v>
      </c>
      <c r="D497" s="7" t="s">
        <v>32</v>
      </c>
      <c r="E497" s="9">
        <v>40851</v>
      </c>
      <c r="F497" s="8">
        <v>544.95299999999997</v>
      </c>
    </row>
    <row r="498" spans="1:6" ht="25.5">
      <c r="A498" s="4" t="s">
        <v>9</v>
      </c>
      <c r="B498" s="7">
        <v>1988.03</v>
      </c>
      <c r="C498" s="13">
        <v>2011</v>
      </c>
      <c r="D498" s="7" t="s">
        <v>32</v>
      </c>
      <c r="E498" s="9">
        <v>40851</v>
      </c>
      <c r="F498" s="8">
        <v>544.95299999999997</v>
      </c>
    </row>
    <row r="499" spans="1:6" ht="25.5" hidden="1">
      <c r="A499" s="4" t="s">
        <v>10</v>
      </c>
      <c r="B499" s="7">
        <v>0</v>
      </c>
      <c r="C499" s="6">
        <v>2003</v>
      </c>
      <c r="D499" s="7" t="s">
        <v>32</v>
      </c>
      <c r="E499" s="9">
        <v>40671</v>
      </c>
      <c r="F499" s="8">
        <v>170.1</v>
      </c>
    </row>
    <row r="500" spans="1:6" ht="25.5" hidden="1">
      <c r="A500" s="4" t="s">
        <v>10</v>
      </c>
      <c r="B500" s="7">
        <v>0</v>
      </c>
      <c r="C500" s="6">
        <v>2004</v>
      </c>
      <c r="D500" s="7" t="s">
        <v>32</v>
      </c>
      <c r="E500" s="9">
        <v>40671</v>
      </c>
      <c r="F500" s="8">
        <v>170.1</v>
      </c>
    </row>
    <row r="501" spans="1:6" ht="25.5" hidden="1">
      <c r="A501" s="4" t="s">
        <v>10</v>
      </c>
      <c r="B501" s="7">
        <v>0</v>
      </c>
      <c r="C501" s="6">
        <v>2005</v>
      </c>
      <c r="D501" s="7" t="s">
        <v>32</v>
      </c>
      <c r="E501" s="9">
        <v>40671</v>
      </c>
      <c r="F501" s="8">
        <v>170.1</v>
      </c>
    </row>
    <row r="502" spans="1:6" ht="25.5" hidden="1">
      <c r="A502" s="4" t="s">
        <v>10</v>
      </c>
      <c r="B502" s="7">
        <v>0</v>
      </c>
      <c r="C502" s="6">
        <v>2006</v>
      </c>
      <c r="D502" s="7" t="s">
        <v>32</v>
      </c>
      <c r="E502" s="9">
        <v>40671</v>
      </c>
      <c r="F502" s="8">
        <v>170.1</v>
      </c>
    </row>
    <row r="503" spans="1:6" ht="25.5" hidden="1">
      <c r="A503" s="4" t="s">
        <v>10</v>
      </c>
      <c r="B503" s="7">
        <v>0</v>
      </c>
      <c r="C503" s="6">
        <v>2007</v>
      </c>
      <c r="D503" s="7" t="s">
        <v>32</v>
      </c>
      <c r="E503" s="9">
        <v>40671</v>
      </c>
      <c r="F503" s="8">
        <v>170.1</v>
      </c>
    </row>
    <row r="504" spans="1:6" ht="25.5" hidden="1">
      <c r="A504" s="4" t="s">
        <v>10</v>
      </c>
      <c r="B504" s="7">
        <v>0</v>
      </c>
      <c r="C504" s="6">
        <v>2008</v>
      </c>
      <c r="D504" s="7" t="s">
        <v>32</v>
      </c>
      <c r="E504" s="9">
        <v>40671</v>
      </c>
      <c r="F504" s="8">
        <v>170.1</v>
      </c>
    </row>
    <row r="505" spans="1:6" ht="25.5" hidden="1">
      <c r="A505" s="4" t="s">
        <v>10</v>
      </c>
      <c r="B505" s="7">
        <v>0</v>
      </c>
      <c r="C505" s="6">
        <v>2009</v>
      </c>
      <c r="D505" s="7" t="s">
        <v>32</v>
      </c>
      <c r="E505" s="9">
        <v>40671</v>
      </c>
      <c r="F505" s="8">
        <v>170.1</v>
      </c>
    </row>
    <row r="506" spans="1:6" ht="25.5" hidden="1">
      <c r="A506" s="4" t="s">
        <v>10</v>
      </c>
      <c r="B506" s="7">
        <v>0</v>
      </c>
      <c r="C506" s="6">
        <v>2010</v>
      </c>
      <c r="D506" s="7" t="s">
        <v>32</v>
      </c>
      <c r="E506" s="9">
        <v>40671</v>
      </c>
      <c r="F506" s="8">
        <v>170.1</v>
      </c>
    </row>
    <row r="507" spans="1:6" ht="25.5">
      <c r="A507" s="4" t="s">
        <v>10</v>
      </c>
      <c r="B507" s="7">
        <v>668.96</v>
      </c>
      <c r="C507" s="13">
        <v>2011</v>
      </c>
      <c r="D507" s="7" t="s">
        <v>32</v>
      </c>
      <c r="E507" s="9">
        <v>40671</v>
      </c>
      <c r="F507" s="8">
        <v>170.1</v>
      </c>
    </row>
    <row r="508" spans="1:6" ht="25.5" hidden="1">
      <c r="A508" s="4" t="s">
        <v>11</v>
      </c>
      <c r="B508" s="7">
        <v>2413.5</v>
      </c>
      <c r="C508" s="6">
        <v>2003</v>
      </c>
      <c r="D508" s="7" t="s">
        <v>32</v>
      </c>
      <c r="E508" s="9">
        <v>34700</v>
      </c>
      <c r="F508" s="8">
        <v>165.9</v>
      </c>
    </row>
    <row r="509" spans="1:6" ht="25.5" hidden="1">
      <c r="A509" s="4" t="s">
        <v>11</v>
      </c>
      <c r="B509" s="7">
        <v>2949.98</v>
      </c>
      <c r="C509" s="6">
        <v>2004</v>
      </c>
      <c r="D509" s="7" t="s">
        <v>32</v>
      </c>
      <c r="E509" s="9">
        <v>34700</v>
      </c>
      <c r="F509" s="8">
        <v>165.9</v>
      </c>
    </row>
    <row r="510" spans="1:6" ht="25.5" hidden="1">
      <c r="A510" s="4" t="s">
        <v>11</v>
      </c>
      <c r="B510" s="7">
        <v>2896.92</v>
      </c>
      <c r="C510" s="6">
        <v>2005</v>
      </c>
      <c r="D510" s="7" t="s">
        <v>32</v>
      </c>
      <c r="E510" s="9">
        <v>34700</v>
      </c>
      <c r="F510" s="8">
        <v>165.9</v>
      </c>
    </row>
    <row r="511" spans="1:6" ht="25.5" hidden="1">
      <c r="A511" s="4" t="s">
        <v>11</v>
      </c>
      <c r="B511" s="7">
        <v>2513.7800000000002</v>
      </c>
      <c r="C511" s="6">
        <v>2006</v>
      </c>
      <c r="D511" s="7" t="s">
        <v>32</v>
      </c>
      <c r="E511" s="9">
        <v>34700</v>
      </c>
      <c r="F511" s="8">
        <v>165.9</v>
      </c>
    </row>
    <row r="512" spans="1:6" ht="25.5" hidden="1">
      <c r="A512" s="4" t="s">
        <v>11</v>
      </c>
      <c r="B512" s="7">
        <v>2645.75</v>
      </c>
      <c r="C512" s="6">
        <v>2007</v>
      </c>
      <c r="D512" s="7" t="s">
        <v>32</v>
      </c>
      <c r="E512" s="9">
        <v>34700</v>
      </c>
      <c r="F512" s="8">
        <v>165.9</v>
      </c>
    </row>
    <row r="513" spans="1:6" ht="25.5" hidden="1">
      <c r="A513" s="4" t="s">
        <v>11</v>
      </c>
      <c r="B513" s="7">
        <v>3313.31</v>
      </c>
      <c r="C513" s="6">
        <v>2008</v>
      </c>
      <c r="D513" s="7" t="s">
        <v>32</v>
      </c>
      <c r="E513" s="9">
        <v>34700</v>
      </c>
      <c r="F513" s="8">
        <v>165.9</v>
      </c>
    </row>
    <row r="514" spans="1:6" ht="25.5" hidden="1">
      <c r="A514" s="4" t="s">
        <v>11</v>
      </c>
      <c r="B514" s="7">
        <v>3105.14</v>
      </c>
      <c r="C514" s="6">
        <v>2009</v>
      </c>
      <c r="D514" s="7" t="s">
        <v>32</v>
      </c>
      <c r="E514" s="9">
        <v>34700</v>
      </c>
      <c r="F514" s="8">
        <v>165.9</v>
      </c>
    </row>
    <row r="515" spans="1:6" ht="25.5" hidden="1">
      <c r="A515" s="4" t="s">
        <v>11</v>
      </c>
      <c r="B515" s="7">
        <v>2700.97</v>
      </c>
      <c r="C515" s="6">
        <v>2010</v>
      </c>
      <c r="D515" s="7" t="s">
        <v>32</v>
      </c>
      <c r="E515" s="9">
        <v>34700</v>
      </c>
      <c r="F515" s="8">
        <v>165.9</v>
      </c>
    </row>
    <row r="516" spans="1:6" ht="25.5">
      <c r="A516" s="4" t="s">
        <v>11</v>
      </c>
      <c r="B516" s="7">
        <v>2587.5500000000002</v>
      </c>
      <c r="C516" s="13">
        <v>2011</v>
      </c>
      <c r="D516" s="7" t="s">
        <v>32</v>
      </c>
      <c r="E516" s="9">
        <v>34700</v>
      </c>
      <c r="F516" s="8">
        <v>165.9</v>
      </c>
    </row>
    <row r="517" spans="1:6" ht="25.5" hidden="1">
      <c r="A517" s="4" t="s">
        <v>12</v>
      </c>
      <c r="B517" s="7">
        <v>142.16</v>
      </c>
      <c r="C517" s="6">
        <v>2003</v>
      </c>
      <c r="D517" s="7" t="s">
        <v>32</v>
      </c>
      <c r="E517" s="9">
        <v>34700</v>
      </c>
      <c r="F517" s="8">
        <v>277.33999999999997</v>
      </c>
    </row>
    <row r="518" spans="1:6" ht="25.5" hidden="1">
      <c r="A518" s="4" t="s">
        <v>12</v>
      </c>
      <c r="B518" s="7">
        <v>793.87</v>
      </c>
      <c r="C518" s="6">
        <v>2004</v>
      </c>
      <c r="D518" s="7" t="s">
        <v>32</v>
      </c>
      <c r="E518" s="9">
        <v>34700</v>
      </c>
      <c r="F518" s="8">
        <v>277.33999999999997</v>
      </c>
    </row>
    <row r="519" spans="1:6" ht="25.5" hidden="1">
      <c r="A519" s="4" t="s">
        <v>12</v>
      </c>
      <c r="B519" s="7">
        <v>1076.99</v>
      </c>
      <c r="C519" s="6">
        <v>2005</v>
      </c>
      <c r="D519" s="7" t="s">
        <v>32</v>
      </c>
      <c r="E519" s="9">
        <v>34700</v>
      </c>
      <c r="F519" s="8">
        <v>277.33999999999997</v>
      </c>
    </row>
    <row r="520" spans="1:6" ht="25.5" hidden="1">
      <c r="A520" s="4" t="s">
        <v>12</v>
      </c>
      <c r="B520" s="7">
        <v>1713.75</v>
      </c>
      <c r="C520" s="6">
        <v>2006</v>
      </c>
      <c r="D520" s="7" t="s">
        <v>32</v>
      </c>
      <c r="E520" s="9">
        <v>34700</v>
      </c>
      <c r="F520" s="8">
        <v>277.33999999999997</v>
      </c>
    </row>
    <row r="521" spans="1:6" ht="25.5" hidden="1">
      <c r="A521" s="4" t="s">
        <v>12</v>
      </c>
      <c r="B521" s="7">
        <v>2003.41</v>
      </c>
      <c r="C521" s="6">
        <v>2007</v>
      </c>
      <c r="D521" s="7" t="s">
        <v>32</v>
      </c>
      <c r="E521" s="9">
        <v>34700</v>
      </c>
      <c r="F521" s="8">
        <v>277.33999999999997</v>
      </c>
    </row>
    <row r="522" spans="1:6" ht="25.5" hidden="1">
      <c r="A522" s="4" t="s">
        <v>12</v>
      </c>
      <c r="B522" s="7">
        <v>2099.9</v>
      </c>
      <c r="C522" s="6">
        <v>2008</v>
      </c>
      <c r="D522" s="7" t="s">
        <v>32</v>
      </c>
      <c r="E522" s="9">
        <v>34700</v>
      </c>
      <c r="F522" s="8">
        <v>277.33999999999997</v>
      </c>
    </row>
    <row r="523" spans="1:6" ht="25.5" hidden="1">
      <c r="A523" s="4" t="s">
        <v>12</v>
      </c>
      <c r="B523" s="7">
        <v>1960.32</v>
      </c>
      <c r="C523" s="6">
        <v>2009</v>
      </c>
      <c r="D523" s="7" t="s">
        <v>32</v>
      </c>
      <c r="E523" s="9">
        <v>34700</v>
      </c>
      <c r="F523" s="8">
        <v>277.33999999999997</v>
      </c>
    </row>
    <row r="524" spans="1:6" ht="25.5" hidden="1">
      <c r="A524" s="4" t="s">
        <v>12</v>
      </c>
      <c r="B524" s="7">
        <v>2269.34</v>
      </c>
      <c r="C524" s="6">
        <v>2010</v>
      </c>
      <c r="D524" s="7" t="s">
        <v>32</v>
      </c>
      <c r="E524" s="9">
        <v>34700</v>
      </c>
      <c r="F524" s="8">
        <v>277.33999999999997</v>
      </c>
    </row>
    <row r="525" spans="1:6" ht="25.5">
      <c r="A525" s="4" t="s">
        <v>12</v>
      </c>
      <c r="B525" s="7">
        <v>2224.59</v>
      </c>
      <c r="C525" s="13">
        <v>2011</v>
      </c>
      <c r="D525" s="7" t="s">
        <v>32</v>
      </c>
      <c r="E525" s="9">
        <v>34700</v>
      </c>
      <c r="F525" s="8">
        <v>277.33999999999997</v>
      </c>
    </row>
    <row r="526" spans="1:6" ht="25.5" hidden="1">
      <c r="A526" s="4" t="s">
        <v>13</v>
      </c>
      <c r="B526" s="7">
        <v>436.35</v>
      </c>
      <c r="C526" s="6">
        <v>2003</v>
      </c>
      <c r="D526" s="7" t="s">
        <v>32</v>
      </c>
      <c r="E526" s="9">
        <v>36161</v>
      </c>
      <c r="F526" s="8">
        <v>181.75</v>
      </c>
    </row>
    <row r="527" spans="1:6" ht="25.5" hidden="1">
      <c r="A527" s="4" t="s">
        <v>13</v>
      </c>
      <c r="B527" s="7">
        <v>436.39</v>
      </c>
      <c r="C527" s="6">
        <v>2004</v>
      </c>
      <c r="D527" s="7" t="s">
        <v>32</v>
      </c>
      <c r="E527" s="9">
        <v>36161</v>
      </c>
      <c r="F527" s="8">
        <v>181.75</v>
      </c>
    </row>
    <row r="528" spans="1:6" ht="25.5" hidden="1">
      <c r="A528" s="4" t="s">
        <v>13</v>
      </c>
      <c r="B528" s="7">
        <v>422.69</v>
      </c>
      <c r="C528" s="6">
        <v>2005</v>
      </c>
      <c r="D528" s="7" t="s">
        <v>32</v>
      </c>
      <c r="E528" s="9">
        <v>36161</v>
      </c>
      <c r="F528" s="8">
        <v>181.75</v>
      </c>
    </row>
    <row r="529" spans="1:6" ht="25.5" hidden="1">
      <c r="A529" s="4" t="s">
        <v>13</v>
      </c>
      <c r="B529" s="7">
        <v>831.64</v>
      </c>
      <c r="C529" s="6">
        <v>2006</v>
      </c>
      <c r="D529" s="7" t="s">
        <v>32</v>
      </c>
      <c r="E529" s="9">
        <v>36161</v>
      </c>
      <c r="F529" s="8">
        <v>181.75</v>
      </c>
    </row>
    <row r="530" spans="1:6" ht="25.5" hidden="1">
      <c r="A530" s="4" t="s">
        <v>13</v>
      </c>
      <c r="B530" s="7">
        <v>1025.8699999999999</v>
      </c>
      <c r="C530" s="6">
        <v>2007</v>
      </c>
      <c r="D530" s="7" t="s">
        <v>32</v>
      </c>
      <c r="E530" s="9">
        <v>36161</v>
      </c>
      <c r="F530" s="8">
        <v>181.75</v>
      </c>
    </row>
    <row r="531" spans="1:6" ht="25.5" hidden="1">
      <c r="A531" s="4" t="s">
        <v>13</v>
      </c>
      <c r="B531" s="7">
        <v>998.91</v>
      </c>
      <c r="C531" s="6">
        <v>2008</v>
      </c>
      <c r="D531" s="7" t="s">
        <v>32</v>
      </c>
      <c r="E531" s="9">
        <v>36161</v>
      </c>
      <c r="F531" s="8">
        <v>181.75</v>
      </c>
    </row>
    <row r="532" spans="1:6" ht="25.5" hidden="1">
      <c r="A532" s="4" t="s">
        <v>13</v>
      </c>
      <c r="B532" s="7">
        <v>1075.76</v>
      </c>
      <c r="C532" s="6">
        <v>2009</v>
      </c>
      <c r="D532" s="7" t="s">
        <v>32</v>
      </c>
      <c r="E532" s="9">
        <v>36161</v>
      </c>
      <c r="F532" s="8">
        <v>181.75</v>
      </c>
    </row>
    <row r="533" spans="1:6" ht="25.5" hidden="1">
      <c r="A533" s="4" t="s">
        <v>13</v>
      </c>
      <c r="B533" s="7">
        <v>1085.8699999999999</v>
      </c>
      <c r="C533" s="6">
        <v>2010</v>
      </c>
      <c r="D533" s="7" t="s">
        <v>32</v>
      </c>
      <c r="E533" s="9">
        <v>36161</v>
      </c>
      <c r="F533" s="8">
        <v>181.75</v>
      </c>
    </row>
    <row r="534" spans="1:6" ht="25.5">
      <c r="A534" s="4" t="s">
        <v>13</v>
      </c>
      <c r="B534" s="7">
        <v>980.8</v>
      </c>
      <c r="C534" s="13">
        <v>2011</v>
      </c>
      <c r="D534" s="7" t="s">
        <v>32</v>
      </c>
      <c r="E534" s="9">
        <v>36161</v>
      </c>
      <c r="F534" s="8">
        <v>181.75</v>
      </c>
    </row>
    <row r="535" spans="1:6" ht="25.5" hidden="1">
      <c r="A535" s="4" t="s">
        <v>14</v>
      </c>
      <c r="B535" s="7">
        <v>3398.34</v>
      </c>
      <c r="C535" s="6">
        <v>2003</v>
      </c>
      <c r="D535" s="7" t="s">
        <v>32</v>
      </c>
      <c r="E535" s="9">
        <v>21916</v>
      </c>
      <c r="F535" s="8">
        <v>1001.729</v>
      </c>
    </row>
    <row r="536" spans="1:6" ht="25.5" hidden="1">
      <c r="A536" s="4" t="s">
        <v>14</v>
      </c>
      <c r="B536" s="7">
        <v>2949.98</v>
      </c>
      <c r="C536" s="6">
        <v>2004</v>
      </c>
      <c r="D536" s="7" t="s">
        <v>32</v>
      </c>
      <c r="E536" s="9">
        <v>21916</v>
      </c>
      <c r="F536" s="8">
        <v>1001.729</v>
      </c>
    </row>
    <row r="537" spans="1:6" ht="25.5" hidden="1">
      <c r="A537" s="4" t="s">
        <v>14</v>
      </c>
      <c r="B537" s="7">
        <v>2896.92</v>
      </c>
      <c r="C537" s="6">
        <v>2005</v>
      </c>
      <c r="D537" s="7" t="s">
        <v>32</v>
      </c>
      <c r="E537" s="9">
        <v>21916</v>
      </c>
      <c r="F537" s="8">
        <v>1001.729</v>
      </c>
    </row>
    <row r="538" spans="1:6" ht="25.5" hidden="1">
      <c r="A538" s="4" t="s">
        <v>14</v>
      </c>
      <c r="B538" s="7">
        <v>2513.7800000000002</v>
      </c>
      <c r="C538" s="6">
        <v>2006</v>
      </c>
      <c r="D538" s="7" t="s">
        <v>32</v>
      </c>
      <c r="E538" s="9">
        <v>21916</v>
      </c>
      <c r="F538" s="8">
        <v>1001.729</v>
      </c>
    </row>
    <row r="539" spans="1:6" ht="25.5" hidden="1">
      <c r="A539" s="4" t="s">
        <v>14</v>
      </c>
      <c r="B539" s="7">
        <v>2645.75</v>
      </c>
      <c r="C539" s="6">
        <v>2007</v>
      </c>
      <c r="D539" s="7" t="s">
        <v>32</v>
      </c>
      <c r="E539" s="9">
        <v>21916</v>
      </c>
      <c r="F539" s="8">
        <v>1001.729</v>
      </c>
    </row>
    <row r="540" spans="1:6" ht="25.5" hidden="1">
      <c r="A540" s="4" t="s">
        <v>14</v>
      </c>
      <c r="B540" s="7">
        <v>3313.31</v>
      </c>
      <c r="C540" s="6">
        <v>2008</v>
      </c>
      <c r="D540" s="7" t="s">
        <v>32</v>
      </c>
      <c r="E540" s="9">
        <v>21916</v>
      </c>
      <c r="F540" s="8">
        <v>1001.729</v>
      </c>
    </row>
    <row r="541" spans="1:6" ht="25.5" hidden="1">
      <c r="A541" s="4" t="s">
        <v>14</v>
      </c>
      <c r="B541" s="7">
        <v>3105.14</v>
      </c>
      <c r="C541" s="6">
        <v>2009</v>
      </c>
      <c r="D541" s="7" t="s">
        <v>32</v>
      </c>
      <c r="E541" s="9">
        <v>21916</v>
      </c>
      <c r="F541" s="8">
        <v>1001.729</v>
      </c>
    </row>
    <row r="542" spans="1:6" ht="25.5" hidden="1">
      <c r="A542" s="4" t="s">
        <v>14</v>
      </c>
      <c r="B542" s="7">
        <v>2700.97</v>
      </c>
      <c r="C542" s="6">
        <v>2010</v>
      </c>
      <c r="D542" s="7" t="s">
        <v>32</v>
      </c>
      <c r="E542" s="9">
        <v>21916</v>
      </c>
      <c r="F542" s="8">
        <v>1001.729</v>
      </c>
    </row>
    <row r="543" spans="1:6" ht="25.5">
      <c r="A543" s="4" t="s">
        <v>14</v>
      </c>
      <c r="B543" s="7">
        <v>2587.5500000000002</v>
      </c>
      <c r="C543" s="13">
        <v>2011</v>
      </c>
      <c r="D543" s="7" t="s">
        <v>32</v>
      </c>
      <c r="E543" s="9">
        <v>21916</v>
      </c>
      <c r="F543" s="8">
        <v>1001.729</v>
      </c>
    </row>
    <row r="544" spans="1:6" hidden="1">
      <c r="A544" s="4" t="s">
        <v>15</v>
      </c>
      <c r="B544" s="7">
        <v>3001.67</v>
      </c>
      <c r="C544" s="6">
        <v>2003</v>
      </c>
      <c r="D544" s="7" t="s">
        <v>32</v>
      </c>
      <c r="E544" s="5" t="s">
        <v>17</v>
      </c>
      <c r="F544" s="8">
        <v>780.6</v>
      </c>
    </row>
    <row r="545" spans="1:6" hidden="1">
      <c r="A545" s="4" t="s">
        <v>15</v>
      </c>
      <c r="B545" s="7">
        <v>2697.69</v>
      </c>
      <c r="C545" s="6">
        <v>2004</v>
      </c>
      <c r="D545" s="7" t="s">
        <v>32</v>
      </c>
      <c r="E545" s="5" t="s">
        <v>17</v>
      </c>
      <c r="F545" s="8">
        <v>780.6</v>
      </c>
    </row>
    <row r="546" spans="1:6" hidden="1">
      <c r="A546" s="4" t="s">
        <v>15</v>
      </c>
      <c r="B546" s="7">
        <v>2481.4299999999998</v>
      </c>
      <c r="C546" s="6">
        <v>2005</v>
      </c>
      <c r="D546" s="7" t="s">
        <v>32</v>
      </c>
      <c r="E546" s="5" t="s">
        <v>17</v>
      </c>
      <c r="F546" s="8">
        <v>780.6</v>
      </c>
    </row>
    <row r="547" spans="1:6" hidden="1">
      <c r="A547" s="4" t="s">
        <v>15</v>
      </c>
      <c r="B547" s="7">
        <v>1696.44</v>
      </c>
      <c r="C547" s="6">
        <v>2006</v>
      </c>
      <c r="D547" s="7" t="s">
        <v>32</v>
      </c>
      <c r="E547" s="5" t="s">
        <v>17</v>
      </c>
      <c r="F547" s="8">
        <v>780.6</v>
      </c>
    </row>
    <row r="548" spans="1:6" hidden="1">
      <c r="A548" s="4" t="s">
        <v>15</v>
      </c>
      <c r="B548" s="7">
        <v>2312.8200000000002</v>
      </c>
      <c r="C548" s="6">
        <v>2007</v>
      </c>
      <c r="D548" s="7" t="s">
        <v>32</v>
      </c>
      <c r="E548" s="5" t="s">
        <v>17</v>
      </c>
      <c r="F548" s="8">
        <v>780.6</v>
      </c>
    </row>
    <row r="549" spans="1:6" hidden="1">
      <c r="A549" s="4" t="s">
        <v>15</v>
      </c>
      <c r="B549" s="7">
        <v>2970.92</v>
      </c>
      <c r="C549" s="6">
        <v>2008</v>
      </c>
      <c r="D549" s="7" t="s">
        <v>32</v>
      </c>
      <c r="E549" s="5" t="s">
        <v>17</v>
      </c>
      <c r="F549" s="8">
        <v>780.6</v>
      </c>
    </row>
    <row r="550" spans="1:6" hidden="1">
      <c r="A550" s="4" t="s">
        <v>15</v>
      </c>
      <c r="B550" s="7">
        <v>3205.48</v>
      </c>
      <c r="C550" s="6">
        <v>2009</v>
      </c>
      <c r="D550" s="7" t="s">
        <v>32</v>
      </c>
      <c r="E550" s="5" t="s">
        <v>17</v>
      </c>
      <c r="F550" s="8">
        <v>780.6</v>
      </c>
    </row>
    <row r="551" spans="1:6" hidden="1">
      <c r="A551" s="4" t="s">
        <v>15</v>
      </c>
      <c r="B551" s="7">
        <v>2972.73</v>
      </c>
      <c r="C551" s="6">
        <v>2010</v>
      </c>
      <c r="D551" s="7" t="s">
        <v>32</v>
      </c>
      <c r="E551" s="5" t="s">
        <v>17</v>
      </c>
      <c r="F551" s="8">
        <v>780.6</v>
      </c>
    </row>
    <row r="552" spans="1:6">
      <c r="A552" s="4" t="s">
        <v>15</v>
      </c>
      <c r="B552" s="7">
        <v>2126.5700000000002</v>
      </c>
      <c r="C552" s="13">
        <v>2011</v>
      </c>
      <c r="D552" s="7" t="s">
        <v>32</v>
      </c>
      <c r="E552" s="5" t="s">
        <v>17</v>
      </c>
      <c r="F552" s="8">
        <v>780.6</v>
      </c>
    </row>
    <row r="553" spans="1:6" hidden="1">
      <c r="A553" s="4" t="s">
        <v>18</v>
      </c>
      <c r="B553" s="7">
        <v>2.19</v>
      </c>
      <c r="C553" s="6">
        <v>2003</v>
      </c>
      <c r="D553" s="7" t="s">
        <v>32</v>
      </c>
      <c r="E553" s="9">
        <v>25569</v>
      </c>
      <c r="F553" s="8">
        <v>28.672000000000001</v>
      </c>
    </row>
    <row r="554" spans="1:6" hidden="1">
      <c r="A554" s="4" t="s">
        <v>18</v>
      </c>
      <c r="B554" s="7">
        <v>7.34</v>
      </c>
      <c r="C554" s="6">
        <v>2004</v>
      </c>
      <c r="D554" s="7" t="s">
        <v>32</v>
      </c>
      <c r="E554" s="9">
        <v>25569</v>
      </c>
      <c r="F554" s="8">
        <v>28.672000000000001</v>
      </c>
    </row>
    <row r="555" spans="1:6" hidden="1">
      <c r="A555" s="4" t="s">
        <v>18</v>
      </c>
      <c r="B555" s="7">
        <v>2.27</v>
      </c>
      <c r="C555" s="6">
        <v>2005</v>
      </c>
      <c r="D555" s="7" t="s">
        <v>32</v>
      </c>
      <c r="E555" s="9">
        <v>25569</v>
      </c>
      <c r="F555" s="8">
        <v>28.672000000000001</v>
      </c>
    </row>
    <row r="556" spans="1:6" hidden="1">
      <c r="A556" s="4" t="s">
        <v>18</v>
      </c>
      <c r="B556" s="7">
        <v>14.83</v>
      </c>
      <c r="C556" s="6">
        <v>2006</v>
      </c>
      <c r="D556" s="7" t="s">
        <v>32</v>
      </c>
      <c r="E556" s="9">
        <v>25569</v>
      </c>
      <c r="F556" s="8">
        <v>28.672000000000001</v>
      </c>
    </row>
    <row r="557" spans="1:6" hidden="1">
      <c r="A557" s="4" t="s">
        <v>18</v>
      </c>
      <c r="B557" s="7">
        <v>32.450000000000003</v>
      </c>
      <c r="C557" s="6">
        <v>2007</v>
      </c>
      <c r="D557" s="7" t="s">
        <v>32</v>
      </c>
      <c r="E557" s="9">
        <v>25569</v>
      </c>
      <c r="F557" s="8">
        <v>28.672000000000001</v>
      </c>
    </row>
    <row r="558" spans="1:6" hidden="1">
      <c r="A558" s="4" t="s">
        <v>18</v>
      </c>
      <c r="B558" s="7">
        <v>5.69</v>
      </c>
      <c r="C558" s="6">
        <v>2008</v>
      </c>
      <c r="D558" s="7" t="s">
        <v>32</v>
      </c>
      <c r="E558" s="9">
        <v>25569</v>
      </c>
      <c r="F558" s="8">
        <v>28.672000000000001</v>
      </c>
    </row>
    <row r="559" spans="1:6" hidden="1">
      <c r="A559" s="4" t="s">
        <v>18</v>
      </c>
      <c r="B559" s="7">
        <v>7.0000000000000007E-2</v>
      </c>
      <c r="C559" s="6">
        <v>2009</v>
      </c>
      <c r="D559" s="7" t="s">
        <v>32</v>
      </c>
      <c r="E559" s="9">
        <v>25569</v>
      </c>
      <c r="F559" s="8">
        <v>28.672000000000001</v>
      </c>
    </row>
    <row r="560" spans="1:6" hidden="1">
      <c r="A560" s="4" t="s">
        <v>18</v>
      </c>
      <c r="B560" s="7">
        <v>0</v>
      </c>
      <c r="C560" s="6">
        <v>2010</v>
      </c>
      <c r="D560" s="7" t="s">
        <v>32</v>
      </c>
      <c r="E560" s="9">
        <v>25569</v>
      </c>
      <c r="F560" s="8">
        <v>28.672000000000001</v>
      </c>
    </row>
    <row r="561" spans="1:6">
      <c r="A561" s="4" t="s">
        <v>18</v>
      </c>
      <c r="B561" s="7">
        <v>0</v>
      </c>
      <c r="C561" s="13">
        <v>2011</v>
      </c>
      <c r="D561" s="7" t="s">
        <v>32</v>
      </c>
      <c r="E561" s="9">
        <v>25569</v>
      </c>
      <c r="F561" s="8">
        <v>28.672000000000001</v>
      </c>
    </row>
    <row r="562" spans="1:6" hidden="1">
      <c r="A562" s="4" t="s">
        <v>19</v>
      </c>
      <c r="B562" s="7">
        <v>1.41</v>
      </c>
      <c r="C562" s="6">
        <v>2003</v>
      </c>
      <c r="D562" s="7" t="s">
        <v>32</v>
      </c>
      <c r="E562" s="9">
        <v>19360</v>
      </c>
      <c r="F562" s="8">
        <v>11.397</v>
      </c>
    </row>
    <row r="563" spans="1:6" hidden="1">
      <c r="A563" s="4" t="s">
        <v>19</v>
      </c>
      <c r="B563" s="7">
        <v>4.72</v>
      </c>
      <c r="C563" s="6">
        <v>2004</v>
      </c>
      <c r="D563" s="7" t="s">
        <v>32</v>
      </c>
      <c r="E563" s="9">
        <v>19360</v>
      </c>
      <c r="F563" s="8">
        <v>11.397</v>
      </c>
    </row>
    <row r="564" spans="1:6" hidden="1">
      <c r="A564" s="4" t="s">
        <v>19</v>
      </c>
      <c r="B564" s="7">
        <v>2.2400000000000002</v>
      </c>
      <c r="C564" s="6">
        <v>2005</v>
      </c>
      <c r="D564" s="7" t="s">
        <v>32</v>
      </c>
      <c r="E564" s="9">
        <v>19360</v>
      </c>
      <c r="F564" s="8">
        <v>11.397</v>
      </c>
    </row>
    <row r="565" spans="1:6" hidden="1">
      <c r="A565" s="4" t="s">
        <v>19</v>
      </c>
      <c r="B565" s="7">
        <v>6.69</v>
      </c>
      <c r="C565" s="6">
        <v>2006</v>
      </c>
      <c r="D565" s="7" t="s">
        <v>32</v>
      </c>
      <c r="E565" s="9">
        <v>19360</v>
      </c>
      <c r="F565" s="8">
        <v>11.397</v>
      </c>
    </row>
    <row r="566" spans="1:6" hidden="1">
      <c r="A566" s="4" t="s">
        <v>19</v>
      </c>
      <c r="B566" s="7">
        <v>32.64</v>
      </c>
      <c r="C566" s="6">
        <v>2007</v>
      </c>
      <c r="D566" s="7" t="s">
        <v>32</v>
      </c>
      <c r="E566" s="9">
        <v>19360</v>
      </c>
      <c r="F566" s="8">
        <v>11.397</v>
      </c>
    </row>
    <row r="567" spans="1:6" hidden="1">
      <c r="A567" s="4" t="s">
        <v>19</v>
      </c>
      <c r="B567" s="7">
        <v>31.67</v>
      </c>
      <c r="C567" s="6">
        <v>2008</v>
      </c>
      <c r="D567" s="7" t="s">
        <v>32</v>
      </c>
      <c r="E567" s="9">
        <v>19360</v>
      </c>
      <c r="F567" s="8">
        <v>11.397</v>
      </c>
    </row>
    <row r="568" spans="1:6" hidden="1">
      <c r="A568" s="4" t="s">
        <v>19</v>
      </c>
      <c r="B568" s="7">
        <v>16.739999999999998</v>
      </c>
      <c r="C568" s="6">
        <v>2009</v>
      </c>
      <c r="D568" s="7" t="s">
        <v>32</v>
      </c>
      <c r="E568" s="9">
        <v>19360</v>
      </c>
      <c r="F568" s="8">
        <v>11.397</v>
      </c>
    </row>
    <row r="569" spans="1:6" hidden="1">
      <c r="A569" s="4" t="s">
        <v>19</v>
      </c>
      <c r="B569" s="7">
        <v>24.67</v>
      </c>
      <c r="C569" s="6">
        <v>2010</v>
      </c>
      <c r="D569" s="7" t="s">
        <v>32</v>
      </c>
      <c r="E569" s="9">
        <v>19360</v>
      </c>
      <c r="F569" s="8">
        <v>11.397</v>
      </c>
    </row>
    <row r="570" spans="1:6">
      <c r="A570" s="4" t="s">
        <v>19</v>
      </c>
      <c r="B570" s="7">
        <v>15.58</v>
      </c>
      <c r="C570" s="13">
        <v>2011</v>
      </c>
      <c r="D570" s="7" t="s">
        <v>32</v>
      </c>
      <c r="E570" s="9">
        <v>19360</v>
      </c>
      <c r="F570" s="8">
        <v>11.397</v>
      </c>
    </row>
    <row r="571" spans="1:6" hidden="1">
      <c r="A571" s="4" t="s">
        <v>20</v>
      </c>
      <c r="B571" s="7">
        <v>0.02</v>
      </c>
      <c r="C571" s="6">
        <v>2003</v>
      </c>
      <c r="D571" s="7" t="s">
        <v>32</v>
      </c>
      <c r="E571" s="9">
        <v>35065</v>
      </c>
      <c r="F571" s="8">
        <v>2.681</v>
      </c>
    </row>
    <row r="572" spans="1:6" hidden="1">
      <c r="A572" s="4" t="s">
        <v>20</v>
      </c>
      <c r="B572" s="7">
        <v>0</v>
      </c>
      <c r="C572" s="6">
        <v>2004</v>
      </c>
      <c r="D572" s="7" t="s">
        <v>32</v>
      </c>
      <c r="E572" s="9">
        <v>35065</v>
      </c>
      <c r="F572" s="8">
        <v>2.681</v>
      </c>
    </row>
    <row r="573" spans="1:6" hidden="1">
      <c r="A573" s="4" t="s">
        <v>20</v>
      </c>
      <c r="B573" s="7">
        <v>0.01</v>
      </c>
      <c r="C573" s="6">
        <v>2005</v>
      </c>
      <c r="D573" s="7" t="s">
        <v>32</v>
      </c>
      <c r="E573" s="9">
        <v>35065</v>
      </c>
      <c r="F573" s="8">
        <v>2.681</v>
      </c>
    </row>
    <row r="574" spans="1:6" hidden="1">
      <c r="A574" s="4" t="s">
        <v>20</v>
      </c>
      <c r="B574" s="7">
        <v>0.01</v>
      </c>
      <c r="C574" s="6">
        <v>2006</v>
      </c>
      <c r="D574" s="7" t="s">
        <v>32</v>
      </c>
      <c r="E574" s="9">
        <v>35065</v>
      </c>
      <c r="F574" s="8">
        <v>2.681</v>
      </c>
    </row>
    <row r="575" spans="1:6" hidden="1">
      <c r="A575" s="4" t="s">
        <v>20</v>
      </c>
      <c r="B575" s="7">
        <v>0.85</v>
      </c>
      <c r="C575" s="6">
        <v>2007</v>
      </c>
      <c r="D575" s="7" t="s">
        <v>32</v>
      </c>
      <c r="E575" s="9">
        <v>35065</v>
      </c>
      <c r="F575" s="8">
        <v>2.681</v>
      </c>
    </row>
    <row r="576" spans="1:6" hidden="1">
      <c r="A576" s="4" t="s">
        <v>20</v>
      </c>
      <c r="B576" s="7">
        <v>0.93</v>
      </c>
      <c r="C576" s="6">
        <v>2008</v>
      </c>
      <c r="D576" s="7" t="s">
        <v>32</v>
      </c>
      <c r="E576" s="9">
        <v>35065</v>
      </c>
      <c r="F576" s="8">
        <v>2.681</v>
      </c>
    </row>
    <row r="577" spans="1:6" hidden="1">
      <c r="A577" s="4" t="s">
        <v>20</v>
      </c>
      <c r="B577" s="7">
        <v>0.63</v>
      </c>
      <c r="C577" s="6">
        <v>2009</v>
      </c>
      <c r="D577" s="7" t="s">
        <v>32</v>
      </c>
      <c r="E577" s="9">
        <v>35065</v>
      </c>
      <c r="F577" s="8">
        <v>2.681</v>
      </c>
    </row>
    <row r="578" spans="1:6" hidden="1">
      <c r="A578" s="4" t="s">
        <v>20</v>
      </c>
      <c r="B578" s="7">
        <v>0.53</v>
      </c>
      <c r="C578" s="6">
        <v>2010</v>
      </c>
      <c r="D578" s="7" t="s">
        <v>32</v>
      </c>
      <c r="E578" s="9">
        <v>35065</v>
      </c>
      <c r="F578" s="8">
        <v>2.681</v>
      </c>
    </row>
    <row r="579" spans="1:6">
      <c r="A579" s="4" t="s">
        <v>20</v>
      </c>
      <c r="B579" s="7">
        <v>0.33</v>
      </c>
      <c r="C579" s="13">
        <v>2011</v>
      </c>
      <c r="D579" s="7" t="s">
        <v>32</v>
      </c>
      <c r="E579" s="9">
        <v>35065</v>
      </c>
      <c r="F579" s="8">
        <v>2.681</v>
      </c>
    </row>
    <row r="580" spans="1:6" hidden="1">
      <c r="A580" s="4" t="s">
        <v>21</v>
      </c>
      <c r="B580" s="7">
        <v>0</v>
      </c>
      <c r="C580" s="6">
        <v>2003</v>
      </c>
      <c r="D580" s="7" t="s">
        <v>32</v>
      </c>
      <c r="E580" s="9">
        <v>39969</v>
      </c>
      <c r="F580" s="8">
        <v>6.8</v>
      </c>
    </row>
    <row r="581" spans="1:6" hidden="1">
      <c r="A581" s="4" t="s">
        <v>21</v>
      </c>
      <c r="B581" s="7">
        <v>0</v>
      </c>
      <c r="C581" s="6">
        <v>2004</v>
      </c>
      <c r="D581" s="7" t="s">
        <v>32</v>
      </c>
      <c r="E581" s="9">
        <v>39969</v>
      </c>
      <c r="F581" s="8">
        <v>6.8</v>
      </c>
    </row>
    <row r="582" spans="1:6" hidden="1">
      <c r="A582" s="4" t="s">
        <v>21</v>
      </c>
      <c r="B582" s="7">
        <v>0</v>
      </c>
      <c r="C582" s="6">
        <v>2005</v>
      </c>
      <c r="D582" s="7" t="s">
        <v>32</v>
      </c>
      <c r="E582" s="9">
        <v>39969</v>
      </c>
      <c r="F582" s="8">
        <v>6.8</v>
      </c>
    </row>
    <row r="583" spans="1:6" hidden="1">
      <c r="A583" s="4" t="s">
        <v>21</v>
      </c>
      <c r="B583" s="7">
        <v>0</v>
      </c>
      <c r="C583" s="6">
        <v>2006</v>
      </c>
      <c r="D583" s="7" t="s">
        <v>32</v>
      </c>
      <c r="E583" s="9">
        <v>39969</v>
      </c>
      <c r="F583" s="8">
        <v>6.8</v>
      </c>
    </row>
    <row r="584" spans="1:6" hidden="1">
      <c r="A584" s="4" t="s">
        <v>21</v>
      </c>
      <c r="B584" s="7">
        <v>0</v>
      </c>
      <c r="C584" s="6">
        <v>2007</v>
      </c>
      <c r="D584" s="7" t="s">
        <v>32</v>
      </c>
      <c r="E584" s="9">
        <v>39969</v>
      </c>
      <c r="F584" s="8">
        <v>6.8</v>
      </c>
    </row>
    <row r="585" spans="1:6" hidden="1">
      <c r="A585" s="4" t="s">
        <v>21</v>
      </c>
      <c r="B585" s="7">
        <v>0</v>
      </c>
      <c r="C585" s="6">
        <v>2008</v>
      </c>
      <c r="D585" s="7" t="s">
        <v>32</v>
      </c>
      <c r="E585" s="9">
        <v>39969</v>
      </c>
      <c r="F585" s="8">
        <v>6.8</v>
      </c>
    </row>
    <row r="586" spans="1:6" hidden="1">
      <c r="A586" s="4" t="s">
        <v>21</v>
      </c>
      <c r="B586" s="7">
        <v>12.7</v>
      </c>
      <c r="C586" s="6">
        <v>2009</v>
      </c>
      <c r="D586" s="7" t="s">
        <v>32</v>
      </c>
      <c r="E586" s="9">
        <v>39969</v>
      </c>
      <c r="F586" s="8">
        <v>6.8</v>
      </c>
    </row>
    <row r="587" spans="1:6" hidden="1">
      <c r="A587" s="4" t="s">
        <v>21</v>
      </c>
      <c r="B587" s="7">
        <v>44.12</v>
      </c>
      <c r="C587" s="6">
        <v>2010</v>
      </c>
      <c r="D587" s="7" t="s">
        <v>32</v>
      </c>
      <c r="E587" s="9">
        <v>39969</v>
      </c>
      <c r="F587" s="8">
        <v>6.8</v>
      </c>
    </row>
    <row r="588" spans="1:6">
      <c r="A588" s="4" t="s">
        <v>21</v>
      </c>
      <c r="B588" s="7">
        <v>24.23</v>
      </c>
      <c r="C588" s="13">
        <v>2011</v>
      </c>
      <c r="D588" s="7" t="s">
        <v>32</v>
      </c>
      <c r="E588" s="9">
        <v>39969</v>
      </c>
      <c r="F588" s="8">
        <v>6.8</v>
      </c>
    </row>
    <row r="589" spans="1:6" hidden="1">
      <c r="A589" s="4" t="s">
        <v>22</v>
      </c>
      <c r="B589" s="7">
        <v>5.98</v>
      </c>
      <c r="C589" s="6">
        <v>2003</v>
      </c>
      <c r="D589" s="7" t="s">
        <v>32</v>
      </c>
      <c r="E589" s="9">
        <v>20821</v>
      </c>
      <c r="F589" s="8">
        <v>43.01</v>
      </c>
    </row>
    <row r="590" spans="1:6" hidden="1">
      <c r="A590" s="4" t="s">
        <v>22</v>
      </c>
      <c r="B590" s="7">
        <v>10.7</v>
      </c>
      <c r="C590" s="6">
        <v>2004</v>
      </c>
      <c r="D590" s="7" t="s">
        <v>32</v>
      </c>
      <c r="E590" s="9">
        <v>20821</v>
      </c>
      <c r="F590" s="8">
        <v>43.01</v>
      </c>
    </row>
    <row r="591" spans="1:6" hidden="1">
      <c r="A591" s="4" t="s">
        <v>22</v>
      </c>
      <c r="B591" s="7">
        <v>3.93</v>
      </c>
      <c r="C591" s="6">
        <v>2005</v>
      </c>
      <c r="D591" s="7" t="s">
        <v>32</v>
      </c>
      <c r="E591" s="9">
        <v>20821</v>
      </c>
      <c r="F591" s="8">
        <v>43.01</v>
      </c>
    </row>
    <row r="592" spans="1:6" hidden="1">
      <c r="A592" s="4" t="s">
        <v>22</v>
      </c>
      <c r="B592" s="7">
        <v>12.85</v>
      </c>
      <c r="C592" s="6">
        <v>2006</v>
      </c>
      <c r="D592" s="7" t="s">
        <v>32</v>
      </c>
      <c r="E592" s="9">
        <v>20821</v>
      </c>
      <c r="F592" s="8">
        <v>43.01</v>
      </c>
    </row>
    <row r="593" spans="1:6" hidden="1">
      <c r="A593" s="4" t="s">
        <v>22</v>
      </c>
      <c r="B593" s="7">
        <v>49.78</v>
      </c>
      <c r="C593" s="6">
        <v>2007</v>
      </c>
      <c r="D593" s="7" t="s">
        <v>32</v>
      </c>
      <c r="E593" s="9">
        <v>20821</v>
      </c>
      <c r="F593" s="8">
        <v>43.01</v>
      </c>
    </row>
    <row r="594" spans="1:6" hidden="1">
      <c r="A594" s="4" t="s">
        <v>22</v>
      </c>
      <c r="B594" s="7">
        <v>60.14</v>
      </c>
      <c r="C594" s="6">
        <v>2008</v>
      </c>
      <c r="D594" s="7" t="s">
        <v>32</v>
      </c>
      <c r="E594" s="9">
        <v>20821</v>
      </c>
      <c r="F594" s="8">
        <v>43.01</v>
      </c>
    </row>
    <row r="595" spans="1:6" hidden="1">
      <c r="A595" s="4" t="s">
        <v>22</v>
      </c>
      <c r="B595" s="7">
        <v>31.28</v>
      </c>
      <c r="C595" s="6">
        <v>2009</v>
      </c>
      <c r="D595" s="7" t="s">
        <v>32</v>
      </c>
      <c r="E595" s="9">
        <v>20821</v>
      </c>
      <c r="F595" s="8">
        <v>43.01</v>
      </c>
    </row>
    <row r="596" spans="1:6" hidden="1">
      <c r="A596" s="4" t="s">
        <v>22</v>
      </c>
      <c r="B596" s="7">
        <v>42.45</v>
      </c>
      <c r="C596" s="6">
        <v>2010</v>
      </c>
      <c r="D596" s="7" t="s">
        <v>32</v>
      </c>
      <c r="E596" s="9">
        <v>20821</v>
      </c>
      <c r="F596" s="8">
        <v>43.01</v>
      </c>
    </row>
    <row r="597" spans="1:6">
      <c r="A597" s="4" t="s">
        <v>22</v>
      </c>
      <c r="B597" s="7">
        <v>34.14</v>
      </c>
      <c r="C597" s="13">
        <v>2011</v>
      </c>
      <c r="D597" s="7" t="s">
        <v>32</v>
      </c>
      <c r="E597" s="9">
        <v>20821</v>
      </c>
      <c r="F597" s="8">
        <v>43.01</v>
      </c>
    </row>
    <row r="598" spans="1:6" hidden="1">
      <c r="A598" s="4" t="s">
        <v>23</v>
      </c>
      <c r="B598" s="7">
        <v>6.68</v>
      </c>
      <c r="C598" s="6">
        <v>2003</v>
      </c>
      <c r="D598" s="7" t="s">
        <v>32</v>
      </c>
      <c r="E598" s="9">
        <v>34700</v>
      </c>
      <c r="F598" s="8">
        <v>28.64</v>
      </c>
    </row>
    <row r="599" spans="1:6" hidden="1">
      <c r="A599" s="4" t="s">
        <v>23</v>
      </c>
      <c r="B599" s="7">
        <v>15.75</v>
      </c>
      <c r="C599" s="6">
        <v>2004</v>
      </c>
      <c r="D599" s="7" t="s">
        <v>32</v>
      </c>
      <c r="E599" s="9">
        <v>34700</v>
      </c>
      <c r="F599" s="8">
        <v>28.64</v>
      </c>
    </row>
    <row r="600" spans="1:6" hidden="1">
      <c r="A600" s="4" t="s">
        <v>23</v>
      </c>
      <c r="B600" s="7">
        <v>4.13</v>
      </c>
      <c r="C600" s="6">
        <v>2005</v>
      </c>
      <c r="D600" s="7" t="s">
        <v>32</v>
      </c>
      <c r="E600" s="9">
        <v>34700</v>
      </c>
      <c r="F600" s="8">
        <v>28.64</v>
      </c>
    </row>
    <row r="601" spans="1:6" hidden="1">
      <c r="A601" s="4" t="s">
        <v>23</v>
      </c>
      <c r="B601" s="7">
        <v>25.46</v>
      </c>
      <c r="C601" s="6">
        <v>2006</v>
      </c>
      <c r="D601" s="7" t="s">
        <v>32</v>
      </c>
      <c r="E601" s="9">
        <v>34700</v>
      </c>
      <c r="F601" s="8">
        <v>28.64</v>
      </c>
    </row>
    <row r="602" spans="1:6" hidden="1">
      <c r="A602" s="4" t="s">
        <v>23</v>
      </c>
      <c r="B602" s="7">
        <v>7.24</v>
      </c>
      <c r="C602" s="6">
        <v>2007</v>
      </c>
      <c r="D602" s="7" t="s">
        <v>32</v>
      </c>
      <c r="E602" s="9">
        <v>34700</v>
      </c>
      <c r="F602" s="8">
        <v>28.64</v>
      </c>
    </row>
    <row r="603" spans="1:6" hidden="1">
      <c r="A603" s="4" t="s">
        <v>23</v>
      </c>
      <c r="B603" s="7">
        <v>0.13</v>
      </c>
      <c r="C603" s="6">
        <v>2008</v>
      </c>
      <c r="D603" s="7" t="s">
        <v>32</v>
      </c>
      <c r="E603" s="9">
        <v>34700</v>
      </c>
      <c r="F603" s="8">
        <v>28.64</v>
      </c>
    </row>
    <row r="604" spans="1:6" hidden="1">
      <c r="A604" s="4" t="s">
        <v>23</v>
      </c>
      <c r="B604" s="7">
        <v>68.92</v>
      </c>
      <c r="C604" s="6">
        <v>2009</v>
      </c>
      <c r="D604" s="7" t="s">
        <v>32</v>
      </c>
      <c r="E604" s="9">
        <v>34700</v>
      </c>
      <c r="F604" s="8">
        <v>28.64</v>
      </c>
    </row>
    <row r="605" spans="1:6" hidden="1">
      <c r="A605" s="4" t="s">
        <v>23</v>
      </c>
      <c r="B605" s="7">
        <v>88.21</v>
      </c>
      <c r="C605" s="6">
        <v>2010</v>
      </c>
      <c r="D605" s="7" t="s">
        <v>32</v>
      </c>
      <c r="E605" s="9">
        <v>34700</v>
      </c>
      <c r="F605" s="8">
        <v>28.64</v>
      </c>
    </row>
    <row r="606" spans="1:6">
      <c r="A606" s="4" t="s">
        <v>23</v>
      </c>
      <c r="B606" s="7">
        <v>49.02</v>
      </c>
      <c r="C606" s="13">
        <v>2011</v>
      </c>
      <c r="D606" s="7" t="s">
        <v>32</v>
      </c>
      <c r="E606" s="9">
        <v>34700</v>
      </c>
      <c r="F606" s="8">
        <v>28.64</v>
      </c>
    </row>
    <row r="607" spans="1:6" hidden="1">
      <c r="A607" s="4" t="s">
        <v>24</v>
      </c>
      <c r="B607" s="7"/>
      <c r="C607" s="6">
        <v>2003</v>
      </c>
      <c r="D607" s="7" t="s">
        <v>32</v>
      </c>
      <c r="E607" s="9">
        <v>39876</v>
      </c>
      <c r="F607" s="8">
        <v>103.68</v>
      </c>
    </row>
    <row r="608" spans="1:6" hidden="1">
      <c r="A608" s="4" t="s">
        <v>24</v>
      </c>
      <c r="B608" s="7"/>
      <c r="C608" s="6">
        <v>2004</v>
      </c>
      <c r="D608" s="7" t="s">
        <v>32</v>
      </c>
      <c r="E608" s="9">
        <v>39876</v>
      </c>
      <c r="F608" s="8">
        <v>103.68</v>
      </c>
    </row>
    <row r="609" spans="1:6" hidden="1">
      <c r="A609" s="4" t="s">
        <v>24</v>
      </c>
      <c r="B609" s="7"/>
      <c r="C609" s="6">
        <v>2005</v>
      </c>
      <c r="D609" s="7" t="s">
        <v>32</v>
      </c>
      <c r="E609" s="9">
        <v>39876</v>
      </c>
      <c r="F609" s="8">
        <v>103.68</v>
      </c>
    </row>
    <row r="610" spans="1:6" hidden="1">
      <c r="A610" s="4" t="s">
        <v>24</v>
      </c>
      <c r="B610" s="7"/>
      <c r="C610" s="6">
        <v>2006</v>
      </c>
      <c r="D610" s="7" t="s">
        <v>32</v>
      </c>
      <c r="E610" s="9">
        <v>39876</v>
      </c>
      <c r="F610" s="8">
        <v>103.68</v>
      </c>
    </row>
    <row r="611" spans="1:6" hidden="1">
      <c r="A611" s="4" t="s">
        <v>24</v>
      </c>
      <c r="B611" s="7"/>
      <c r="C611" s="6">
        <v>2007</v>
      </c>
      <c r="D611" s="7" t="s">
        <v>32</v>
      </c>
      <c r="E611" s="9">
        <v>39876</v>
      </c>
      <c r="F611" s="8">
        <v>103.68</v>
      </c>
    </row>
    <row r="612" spans="1:6" hidden="1">
      <c r="A612" s="4" t="s">
        <v>24</v>
      </c>
      <c r="B612" s="7"/>
      <c r="C612" s="6">
        <v>2008</v>
      </c>
      <c r="D612" s="7" t="s">
        <v>32</v>
      </c>
      <c r="E612" s="9">
        <v>39876</v>
      </c>
      <c r="F612" s="8">
        <v>103.68</v>
      </c>
    </row>
    <row r="613" spans="1:6" hidden="1">
      <c r="A613" s="4" t="s">
        <v>24</v>
      </c>
      <c r="B613" s="7">
        <v>183.53</v>
      </c>
      <c r="C613" s="6">
        <v>2009</v>
      </c>
      <c r="D613" s="7" t="s">
        <v>32</v>
      </c>
      <c r="E613" s="9">
        <v>39876</v>
      </c>
      <c r="F613" s="8">
        <v>103.68</v>
      </c>
    </row>
    <row r="614" spans="1:6" hidden="1">
      <c r="A614" s="4" t="s">
        <v>24</v>
      </c>
      <c r="B614" s="7">
        <v>187.14</v>
      </c>
      <c r="C614" s="6">
        <v>2010</v>
      </c>
      <c r="D614" s="7" t="s">
        <v>32</v>
      </c>
      <c r="E614" s="9">
        <v>39876</v>
      </c>
      <c r="F614" s="8">
        <v>103.68</v>
      </c>
    </row>
    <row r="615" spans="1:6">
      <c r="A615" s="4" t="s">
        <v>24</v>
      </c>
      <c r="B615" s="7">
        <v>160.05000000000001</v>
      </c>
      <c r="C615" s="13">
        <v>2011</v>
      </c>
      <c r="D615" s="7" t="s">
        <v>32</v>
      </c>
      <c r="E615" s="9">
        <v>39876</v>
      </c>
      <c r="F615" s="8">
        <v>103.68</v>
      </c>
    </row>
    <row r="616" spans="1:6" hidden="1">
      <c r="A616" s="4" t="s">
        <v>25</v>
      </c>
      <c r="B616" s="7">
        <v>0</v>
      </c>
      <c r="C616" s="6">
        <v>2003</v>
      </c>
      <c r="D616" s="7" t="s">
        <v>32</v>
      </c>
      <c r="E616" s="9">
        <v>39204</v>
      </c>
      <c r="F616" s="8">
        <v>6.06</v>
      </c>
    </row>
    <row r="617" spans="1:6" hidden="1">
      <c r="A617" s="4" t="s">
        <v>25</v>
      </c>
      <c r="B617" s="7">
        <v>0</v>
      </c>
      <c r="C617" s="6">
        <v>2004</v>
      </c>
      <c r="D617" s="7" t="s">
        <v>32</v>
      </c>
      <c r="E617" s="9">
        <v>39204</v>
      </c>
      <c r="F617" s="8">
        <v>6.06</v>
      </c>
    </row>
    <row r="618" spans="1:6" hidden="1">
      <c r="A618" s="4" t="s">
        <v>25</v>
      </c>
      <c r="B618" s="7">
        <v>0</v>
      </c>
      <c r="C618" s="6">
        <v>2005</v>
      </c>
      <c r="D618" s="7" t="s">
        <v>32</v>
      </c>
      <c r="E618" s="9">
        <v>39204</v>
      </c>
      <c r="F618" s="8">
        <v>6.06</v>
      </c>
    </row>
    <row r="619" spans="1:6" hidden="1">
      <c r="A619" s="4" t="s">
        <v>25</v>
      </c>
      <c r="B619" s="7">
        <v>0</v>
      </c>
      <c r="C619" s="6">
        <v>2006</v>
      </c>
      <c r="D619" s="7" t="s">
        <v>32</v>
      </c>
      <c r="E619" s="9">
        <v>39204</v>
      </c>
      <c r="F619" s="8">
        <v>6.06</v>
      </c>
    </row>
    <row r="620" spans="1:6" hidden="1">
      <c r="A620" s="4" t="s">
        <v>25</v>
      </c>
      <c r="B620" s="7">
        <v>7.55</v>
      </c>
      <c r="C620" s="6">
        <v>2007</v>
      </c>
      <c r="D620" s="7" t="s">
        <v>32</v>
      </c>
      <c r="E620" s="9">
        <v>39204</v>
      </c>
      <c r="F620" s="8">
        <v>6.06</v>
      </c>
    </row>
    <row r="621" spans="1:6" hidden="1">
      <c r="A621" s="4" t="s">
        <v>25</v>
      </c>
      <c r="B621" s="7">
        <v>13.5</v>
      </c>
      <c r="C621" s="6">
        <v>2008</v>
      </c>
      <c r="D621" s="7" t="s">
        <v>32</v>
      </c>
      <c r="E621" s="9">
        <v>39204</v>
      </c>
      <c r="F621" s="8">
        <v>6.06</v>
      </c>
    </row>
    <row r="622" spans="1:6" hidden="1">
      <c r="A622" s="4" t="s">
        <v>25</v>
      </c>
      <c r="B622" s="7">
        <v>6.11</v>
      </c>
      <c r="C622" s="6">
        <v>2009</v>
      </c>
      <c r="D622" s="7" t="s">
        <v>32</v>
      </c>
      <c r="E622" s="9">
        <v>39204</v>
      </c>
      <c r="F622" s="8">
        <v>6.06</v>
      </c>
    </row>
    <row r="623" spans="1:6" hidden="1">
      <c r="A623" s="4" t="s">
        <v>25</v>
      </c>
      <c r="B623" s="7">
        <v>6.84</v>
      </c>
      <c r="C623" s="6">
        <v>2010</v>
      </c>
      <c r="D623" s="7" t="s">
        <v>32</v>
      </c>
      <c r="E623" s="9">
        <v>39204</v>
      </c>
      <c r="F623" s="8">
        <v>6.06</v>
      </c>
    </row>
    <row r="624" spans="1:6">
      <c r="A624" s="4" t="s">
        <v>25</v>
      </c>
      <c r="B624" s="7">
        <v>4.7300000000000004</v>
      </c>
      <c r="C624" s="13">
        <v>2011</v>
      </c>
      <c r="D624" s="7" t="s">
        <v>32</v>
      </c>
      <c r="E624" s="9">
        <v>39204</v>
      </c>
      <c r="F624" s="8">
        <v>6.06</v>
      </c>
    </row>
    <row r="625" spans="1:6" hidden="1">
      <c r="A625" s="4" t="s">
        <v>26</v>
      </c>
      <c r="B625" s="7"/>
      <c r="C625" s="6">
        <v>2003</v>
      </c>
      <c r="D625" s="7" t="s">
        <v>32</v>
      </c>
      <c r="E625" s="5" t="s">
        <v>27</v>
      </c>
      <c r="F625" s="8">
        <v>4.8</v>
      </c>
    </row>
    <row r="626" spans="1:6" hidden="1">
      <c r="A626" s="4" t="s">
        <v>26</v>
      </c>
      <c r="B626" s="7"/>
      <c r="C626" s="6">
        <v>2004</v>
      </c>
      <c r="D626" s="7" t="s">
        <v>32</v>
      </c>
      <c r="E626" s="5" t="s">
        <v>27</v>
      </c>
      <c r="F626" s="8">
        <v>4.8</v>
      </c>
    </row>
    <row r="627" spans="1:6" hidden="1">
      <c r="A627" s="4" t="s">
        <v>26</v>
      </c>
      <c r="B627" s="7"/>
      <c r="C627" s="6">
        <v>2005</v>
      </c>
      <c r="D627" s="7" t="s">
        <v>32</v>
      </c>
      <c r="E627" s="5" t="s">
        <v>27</v>
      </c>
      <c r="F627" s="8">
        <v>4.8</v>
      </c>
    </row>
    <row r="628" spans="1:6" hidden="1">
      <c r="A628" s="4" t="s">
        <v>26</v>
      </c>
      <c r="B628" s="7"/>
      <c r="C628" s="6">
        <v>2006</v>
      </c>
      <c r="D628" s="7" t="s">
        <v>32</v>
      </c>
      <c r="E628" s="5" t="s">
        <v>27</v>
      </c>
      <c r="F628" s="8">
        <v>4.8</v>
      </c>
    </row>
    <row r="629" spans="1:6" hidden="1">
      <c r="A629" s="4" t="s">
        <v>26</v>
      </c>
      <c r="B629" s="7"/>
      <c r="C629" s="6">
        <v>2007</v>
      </c>
      <c r="D629" s="7" t="s">
        <v>32</v>
      </c>
      <c r="E629" s="5" t="s">
        <v>27</v>
      </c>
      <c r="F629" s="8">
        <v>4.8</v>
      </c>
    </row>
    <row r="630" spans="1:6" hidden="1">
      <c r="A630" s="4" t="s">
        <v>26</v>
      </c>
      <c r="B630" s="7"/>
      <c r="C630" s="6">
        <v>2008</v>
      </c>
      <c r="D630" s="7" t="s">
        <v>32</v>
      </c>
      <c r="E630" s="5" t="s">
        <v>27</v>
      </c>
      <c r="F630" s="8">
        <v>4.8</v>
      </c>
    </row>
    <row r="631" spans="1:6" hidden="1">
      <c r="A631" s="4" t="s">
        <v>26</v>
      </c>
      <c r="B631" s="7">
        <v>0.03</v>
      </c>
      <c r="C631" s="6">
        <v>2009</v>
      </c>
      <c r="D631" s="7" t="s">
        <v>32</v>
      </c>
      <c r="E631" s="5" t="s">
        <v>27</v>
      </c>
      <c r="F631" s="8">
        <v>4.8</v>
      </c>
    </row>
    <row r="632" spans="1:6" hidden="1">
      <c r="A632" s="4" t="s">
        <v>26</v>
      </c>
      <c r="B632" s="7">
        <v>10.62</v>
      </c>
      <c r="C632" s="6">
        <v>2010</v>
      </c>
      <c r="D632" s="7" t="s">
        <v>32</v>
      </c>
      <c r="E632" s="5" t="s">
        <v>27</v>
      </c>
      <c r="F632" s="8">
        <v>4.8</v>
      </c>
    </row>
    <row r="633" spans="1:6">
      <c r="A633" s="4" t="s">
        <v>26</v>
      </c>
      <c r="B633" s="7">
        <v>5.89</v>
      </c>
      <c r="C633" s="13">
        <v>2011</v>
      </c>
      <c r="D633" s="7" t="s">
        <v>32</v>
      </c>
      <c r="E633" s="5" t="s">
        <v>27</v>
      </c>
      <c r="F633" s="8">
        <v>4.8</v>
      </c>
    </row>
    <row r="634" spans="1:6" hidden="1">
      <c r="A634" s="4" t="s">
        <v>33</v>
      </c>
      <c r="B634" s="7">
        <v>0</v>
      </c>
      <c r="C634" s="6">
        <v>2003</v>
      </c>
      <c r="D634" s="7" t="s">
        <v>32</v>
      </c>
      <c r="E634" s="7">
        <v>2010</v>
      </c>
      <c r="F634" s="8">
        <v>2.2000000000000002</v>
      </c>
    </row>
    <row r="635" spans="1:6" hidden="1">
      <c r="A635" s="4" t="s">
        <v>33</v>
      </c>
      <c r="B635" s="7">
        <v>0</v>
      </c>
      <c r="C635" s="6">
        <v>2004</v>
      </c>
      <c r="D635" s="7" t="s">
        <v>32</v>
      </c>
      <c r="E635" s="7">
        <v>2010</v>
      </c>
      <c r="F635" s="8">
        <v>2.2000000000000002</v>
      </c>
    </row>
    <row r="636" spans="1:6" hidden="1">
      <c r="A636" s="4" t="s">
        <v>33</v>
      </c>
      <c r="B636" s="7">
        <v>0</v>
      </c>
      <c r="C636" s="6">
        <v>2005</v>
      </c>
      <c r="D636" s="7" t="s">
        <v>32</v>
      </c>
      <c r="E636" s="7">
        <v>2010</v>
      </c>
      <c r="F636" s="8">
        <v>2.2000000000000002</v>
      </c>
    </row>
    <row r="637" spans="1:6" hidden="1">
      <c r="A637" s="4" t="s">
        <v>33</v>
      </c>
      <c r="B637" s="7">
        <v>0</v>
      </c>
      <c r="C637" s="6">
        <v>2006</v>
      </c>
      <c r="D637" s="7" t="s">
        <v>32</v>
      </c>
      <c r="E637" s="7">
        <v>2010</v>
      </c>
      <c r="F637" s="8">
        <v>2.2000000000000002</v>
      </c>
    </row>
    <row r="638" spans="1:6" hidden="1">
      <c r="A638" s="4" t="s">
        <v>33</v>
      </c>
      <c r="B638" s="7">
        <v>0</v>
      </c>
      <c r="C638" s="6">
        <v>2007</v>
      </c>
      <c r="D638" s="7" t="s">
        <v>32</v>
      </c>
      <c r="E638" s="7">
        <v>2010</v>
      </c>
      <c r="F638" s="8">
        <v>2.2000000000000002</v>
      </c>
    </row>
    <row r="639" spans="1:6" hidden="1">
      <c r="A639" s="4" t="s">
        <v>33</v>
      </c>
      <c r="B639" s="7">
        <v>0</v>
      </c>
      <c r="C639" s="6">
        <v>2008</v>
      </c>
      <c r="D639" s="7" t="s">
        <v>32</v>
      </c>
      <c r="E639" s="7">
        <v>2010</v>
      </c>
      <c r="F639" s="8">
        <v>2.2000000000000002</v>
      </c>
    </row>
    <row r="640" spans="1:6" hidden="1">
      <c r="A640" s="4" t="s">
        <v>33</v>
      </c>
      <c r="B640" s="7">
        <v>0</v>
      </c>
      <c r="C640" s="6">
        <v>2009</v>
      </c>
      <c r="D640" s="7" t="s">
        <v>32</v>
      </c>
      <c r="E640" s="7">
        <v>2010</v>
      </c>
      <c r="F640" s="8">
        <v>2.2000000000000002</v>
      </c>
    </row>
    <row r="641" spans="1:6" hidden="1">
      <c r="A641" s="4" t="s">
        <v>33</v>
      </c>
      <c r="B641" s="7">
        <v>2.78</v>
      </c>
      <c r="C641" s="6">
        <v>2010</v>
      </c>
      <c r="D641" s="7" t="s">
        <v>32</v>
      </c>
      <c r="E641" s="7">
        <v>2010</v>
      </c>
      <c r="F641" s="8">
        <v>2.2000000000000002</v>
      </c>
    </row>
    <row r="642" spans="1:6">
      <c r="A642" s="4" t="s">
        <v>33</v>
      </c>
      <c r="B642" s="7">
        <v>16.559999999999999</v>
      </c>
      <c r="C642" s="13">
        <v>2011</v>
      </c>
      <c r="D642" s="7" t="s">
        <v>32</v>
      </c>
      <c r="E642" s="7">
        <v>2010</v>
      </c>
      <c r="F642" s="8">
        <v>2.2000000000000002</v>
      </c>
    </row>
    <row r="643" spans="1:6" hidden="1">
      <c r="A643" s="4" t="s">
        <v>33</v>
      </c>
      <c r="B643" s="7">
        <v>0</v>
      </c>
      <c r="C643" s="6">
        <v>2003</v>
      </c>
      <c r="D643" s="7" t="s">
        <v>34</v>
      </c>
      <c r="E643" s="7">
        <v>2010</v>
      </c>
      <c r="F643" s="8">
        <v>2.2000000000000002</v>
      </c>
    </row>
    <row r="644" spans="1:6" hidden="1">
      <c r="A644" s="4" t="s">
        <v>33</v>
      </c>
      <c r="B644" s="7">
        <v>0</v>
      </c>
      <c r="C644" s="6">
        <v>2004</v>
      </c>
      <c r="D644" s="7" t="s">
        <v>34</v>
      </c>
      <c r="E644" s="7">
        <v>2010</v>
      </c>
      <c r="F644" s="8">
        <v>2.2000000000000002</v>
      </c>
    </row>
    <row r="645" spans="1:6" hidden="1">
      <c r="A645" s="4" t="s">
        <v>33</v>
      </c>
      <c r="B645" s="7">
        <v>0</v>
      </c>
      <c r="C645" s="6">
        <v>2005</v>
      </c>
      <c r="D645" s="7" t="s">
        <v>34</v>
      </c>
      <c r="E645" s="7">
        <v>2010</v>
      </c>
      <c r="F645" s="8">
        <v>2.2000000000000002</v>
      </c>
    </row>
    <row r="646" spans="1:6" hidden="1">
      <c r="A646" s="4" t="s">
        <v>33</v>
      </c>
      <c r="B646" s="7">
        <v>0</v>
      </c>
      <c r="C646" s="6">
        <v>2006</v>
      </c>
      <c r="D646" s="7" t="s">
        <v>34</v>
      </c>
      <c r="E646" s="7">
        <v>2010</v>
      </c>
      <c r="F646" s="8">
        <v>2.2000000000000002</v>
      </c>
    </row>
    <row r="647" spans="1:6" hidden="1">
      <c r="A647" s="4" t="s">
        <v>33</v>
      </c>
      <c r="B647" s="7">
        <v>0</v>
      </c>
      <c r="C647" s="6">
        <v>2007</v>
      </c>
      <c r="D647" s="7" t="s">
        <v>34</v>
      </c>
      <c r="E647" s="7">
        <v>2010</v>
      </c>
      <c r="F647" s="8">
        <v>2.2000000000000002</v>
      </c>
    </row>
    <row r="648" spans="1:6" hidden="1">
      <c r="A648" s="4" t="s">
        <v>33</v>
      </c>
      <c r="B648" s="7">
        <v>0</v>
      </c>
      <c r="C648" s="6">
        <v>2008</v>
      </c>
      <c r="D648" s="7" t="s">
        <v>34</v>
      </c>
      <c r="E648" s="7">
        <v>2010</v>
      </c>
      <c r="F648" s="8">
        <v>2.2000000000000002</v>
      </c>
    </row>
    <row r="649" spans="1:6" hidden="1">
      <c r="A649" s="4" t="s">
        <v>33</v>
      </c>
      <c r="B649" s="7">
        <v>0</v>
      </c>
      <c r="C649" s="6">
        <v>2009</v>
      </c>
      <c r="D649" s="7" t="s">
        <v>34</v>
      </c>
      <c r="E649" s="7">
        <v>2010</v>
      </c>
      <c r="F649" s="8">
        <v>2.2000000000000002</v>
      </c>
    </row>
    <row r="650" spans="1:6" hidden="1">
      <c r="A650" s="4" t="s">
        <v>33</v>
      </c>
      <c r="B650" s="7">
        <v>0</v>
      </c>
      <c r="C650" s="6">
        <v>2010</v>
      </c>
      <c r="D650" s="7" t="s">
        <v>34</v>
      </c>
      <c r="E650" s="7">
        <v>2010</v>
      </c>
      <c r="F650" s="8">
        <v>2.2000000000000002</v>
      </c>
    </row>
    <row r="651" spans="1:6" ht="15.75" hidden="1" thickBot="1">
      <c r="A651" s="15" t="s">
        <v>33</v>
      </c>
      <c r="B651" s="16">
        <v>0</v>
      </c>
      <c r="C651" s="17">
        <v>2011</v>
      </c>
      <c r="D651" s="16" t="s">
        <v>34</v>
      </c>
      <c r="E651" s="16">
        <v>2010</v>
      </c>
      <c r="F651" s="18">
        <v>2.2000000000000002</v>
      </c>
    </row>
  </sheetData>
  <autoFilter ref="A1:F651">
    <filterColumn colId="2">
      <filters>
        <filter val="2011"/>
      </filters>
    </filterColumn>
    <filterColumn colId="3">
      <filters>
        <filter val="Electricity Generation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 Me</vt:lpstr>
      <vt:lpstr>CERS Estimation</vt:lpstr>
      <vt:lpstr>CM</vt:lpstr>
      <vt:lpstr>BM</vt:lpstr>
      <vt:lpstr>OM</vt:lpstr>
      <vt:lpstr> NCV Values and Fuel EF</vt:lpstr>
      <vt:lpstr>NCV Values CNE 2010</vt:lpstr>
      <vt:lpstr>Pivot Table</vt:lpstr>
      <vt:lpstr>DataBase for Pivot Table</vt:lpstr>
      <vt:lpstr>Electricity Generation by Unit</vt:lpstr>
      <vt:lpstr>Generating Units</vt:lpstr>
      <vt:lpstr>Fuel Consumption by Unit</vt:lpstr>
      <vt:lpstr>Electricity Generation by Fuel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</dc:creator>
  <cp:lastModifiedBy>Tomas Steinacker</cp:lastModifiedBy>
  <dcterms:created xsi:type="dcterms:W3CDTF">2012-05-16T15:57:51Z</dcterms:created>
  <dcterms:modified xsi:type="dcterms:W3CDTF">2012-12-18T13:19:53Z</dcterms:modified>
</cp:coreProperties>
</file>