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30" windowWidth="15195" windowHeight="7185" tabRatio="746"/>
  </bookViews>
  <sheets>
    <sheet name="Inputs" sheetId="11" r:id="rId1"/>
    <sheet name="Calculations" sheetId="13" r:id="rId2"/>
    <sheet name="IRR &amp; S.A." sheetId="14" r:id="rId3"/>
    <sheet name="SA -" sheetId="19" r:id="rId4"/>
    <sheet name="SA +" sheetId="20" r:id="rId5"/>
    <sheet name="Evidence" sheetId="17" r:id="rId6"/>
  </sheets>
  <calcPr calcId="125725" concurrentCalc="0"/>
</workbook>
</file>

<file path=xl/calcChain.xml><?xml version="1.0" encoding="utf-8"?>
<calcChain xmlns="http://schemas.openxmlformats.org/spreadsheetml/2006/main">
  <c r="A2" i="17"/>
  <c r="BB187" i="20"/>
  <c r="BA187"/>
  <c r="AZ187"/>
  <c r="AY187"/>
  <c r="AX187"/>
  <c r="AW187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F187"/>
  <c r="AE187"/>
  <c r="AD187"/>
  <c r="AC187"/>
  <c r="AB187"/>
  <c r="AA187"/>
  <c r="Z187"/>
  <c r="Y187"/>
  <c r="X187"/>
  <c r="W187"/>
  <c r="V187"/>
  <c r="U187"/>
  <c r="T187"/>
  <c r="S187"/>
  <c r="R187"/>
  <c r="Q187"/>
  <c r="BB186"/>
  <c r="BA186"/>
  <c r="AZ186"/>
  <c r="AY186"/>
  <c r="AX186"/>
  <c r="AW186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BB142"/>
  <c r="BA142"/>
  <c r="AZ142"/>
  <c r="AY142"/>
  <c r="AX142"/>
  <c r="AW142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BB97"/>
  <c r="BA97"/>
  <c r="AZ97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BB187" i="19"/>
  <c r="BA187"/>
  <c r="AZ187"/>
  <c r="AY187"/>
  <c r="AX187"/>
  <c r="AW187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F187"/>
  <c r="AE187"/>
  <c r="AD187"/>
  <c r="AC187"/>
  <c r="AB187"/>
  <c r="AA187"/>
  <c r="Z187"/>
  <c r="Y187"/>
  <c r="X187"/>
  <c r="W187"/>
  <c r="V187"/>
  <c r="U187"/>
  <c r="T187"/>
  <c r="S187"/>
  <c r="R187"/>
  <c r="Q187"/>
  <c r="BB186"/>
  <c r="BA186"/>
  <c r="AZ186"/>
  <c r="AY186"/>
  <c r="AX186"/>
  <c r="AW186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BB142"/>
  <c r="BA142"/>
  <c r="AZ142"/>
  <c r="AY142"/>
  <c r="AX142"/>
  <c r="AW142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BB97"/>
  <c r="BA97"/>
  <c r="AZ97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BB32" i="14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G135" i="19"/>
  <c r="H135"/>
  <c r="I135"/>
  <c r="J135"/>
  <c r="K135"/>
  <c r="L135"/>
  <c r="M135"/>
  <c r="N135"/>
  <c r="O135"/>
  <c r="P135"/>
  <c r="Q135"/>
  <c r="R135"/>
  <c r="S135"/>
  <c r="T135"/>
  <c r="U135"/>
  <c r="V135"/>
  <c r="W135"/>
  <c r="X135"/>
  <c r="Y135"/>
  <c r="Z135"/>
  <c r="AA135"/>
  <c r="AB135"/>
  <c r="AC135"/>
  <c r="AD135"/>
  <c r="AE135"/>
  <c r="AF135"/>
  <c r="AG135"/>
  <c r="AH135"/>
  <c r="AI135"/>
  <c r="AJ135"/>
  <c r="AK135"/>
  <c r="AL135"/>
  <c r="AM135"/>
  <c r="AN135"/>
  <c r="AO135"/>
  <c r="AP135"/>
  <c r="AQ135"/>
  <c r="AR135"/>
  <c r="AS135"/>
  <c r="AT135"/>
  <c r="AU135"/>
  <c r="AV135"/>
  <c r="AW135"/>
  <c r="AX135"/>
  <c r="AY135"/>
  <c r="AZ135"/>
  <c r="BA135"/>
  <c r="BB135"/>
  <c r="O25" i="14"/>
  <c r="O34" i="19"/>
  <c r="P25" i="14"/>
  <c r="P90" i="20"/>
  <c r="Q25" i="14"/>
  <c r="Q180" i="19"/>
  <c r="R25" i="14"/>
  <c r="R180" i="20"/>
  <c r="S25" i="14"/>
  <c r="S90" i="19"/>
  <c r="T25" i="14"/>
  <c r="T34" i="19"/>
  <c r="U25" i="14"/>
  <c r="V25"/>
  <c r="V90" i="20"/>
  <c r="W25" i="14"/>
  <c r="W34" i="19"/>
  <c r="X25" i="14"/>
  <c r="X34" i="19"/>
  <c r="E44" i="13"/>
  <c r="X23" i="14"/>
  <c r="X32" i="19"/>
  <c r="X24" i="14"/>
  <c r="X33" i="19"/>
  <c r="X45"/>
  <c r="Y25" i="14"/>
  <c r="Y90" i="20"/>
  <c r="Z25" i="14"/>
  <c r="Z180" i="19"/>
  <c r="AA25" i="14"/>
  <c r="AA180" i="20"/>
  <c r="AB25" i="14"/>
  <c r="AB90" i="19"/>
  <c r="AC25" i="14"/>
  <c r="AC180" i="19"/>
  <c r="AD25" i="14"/>
  <c r="AD34" i="19"/>
  <c r="AE25" i="14"/>
  <c r="AE180" i="19"/>
  <c r="AE90" i="20"/>
  <c r="AF25" i="14"/>
  <c r="AF180" i="20"/>
  <c r="AG25" i="14"/>
  <c r="AG90" i="19"/>
  <c r="AG23" i="14"/>
  <c r="AG88" i="19"/>
  <c r="AG24" i="14"/>
  <c r="AG89" i="19"/>
  <c r="AG101"/>
  <c r="AH25" i="14"/>
  <c r="AH90" i="19"/>
  <c r="AI25" i="14"/>
  <c r="AI180" i="19"/>
  <c r="AJ25" i="14"/>
  <c r="AJ180" i="20"/>
  <c r="AK25" i="14"/>
  <c r="AK90" i="19"/>
  <c r="AL25" i="14"/>
  <c r="AL180" i="19"/>
  <c r="AM25" i="14"/>
  <c r="AM180" i="20"/>
  <c r="AN25" i="14"/>
  <c r="AN90" i="20"/>
  <c r="AO25" i="14"/>
  <c r="AO34" i="19"/>
  <c r="AP25" i="14"/>
  <c r="AP34" i="19"/>
  <c r="AP23" i="14"/>
  <c r="AP32" i="19"/>
  <c r="AP24" i="14"/>
  <c r="AP33" i="19"/>
  <c r="AP45"/>
  <c r="AQ25" i="14"/>
  <c r="AQ90" i="20"/>
  <c r="AR25" i="14"/>
  <c r="AR180" i="19"/>
  <c r="AS25" i="14"/>
  <c r="AS180" i="20"/>
  <c r="AT25" i="14"/>
  <c r="AT90" i="19"/>
  <c r="AU25" i="14"/>
  <c r="AU90" i="19"/>
  <c r="AV25" i="14"/>
  <c r="AW25"/>
  <c r="AW90" i="20"/>
  <c r="AX25" i="14"/>
  <c r="AX180" i="20"/>
  <c r="AY25" i="14"/>
  <c r="AY34" i="19"/>
  <c r="AZ25" i="14"/>
  <c r="AZ90" i="19"/>
  <c r="BA25" i="14"/>
  <c r="BA180" i="19"/>
  <c r="BA23" i="14"/>
  <c r="BA178" i="19"/>
  <c r="BA24" i="14"/>
  <c r="BA179" i="19"/>
  <c r="BA191"/>
  <c r="BB25" i="14"/>
  <c r="BB180" i="20"/>
  <c r="Y34"/>
  <c r="AW34" i="19"/>
  <c r="A161" i="20"/>
  <c r="A116"/>
  <c r="A71"/>
  <c r="C62"/>
  <c r="C65"/>
  <c r="C66"/>
  <c r="A15"/>
  <c r="C6"/>
  <c r="A173"/>
  <c r="A172"/>
  <c r="A171"/>
  <c r="BB135"/>
  <c r="BA135"/>
  <c r="AZ135"/>
  <c r="AY135"/>
  <c r="AX135"/>
  <c r="AW135"/>
  <c r="AV135"/>
  <c r="AV133"/>
  <c r="AV134"/>
  <c r="AV146"/>
  <c r="AU135"/>
  <c r="AT135"/>
  <c r="AS135"/>
  <c r="AR135"/>
  <c r="AQ135"/>
  <c r="AP135"/>
  <c r="AO135"/>
  <c r="AN135"/>
  <c r="AM135"/>
  <c r="AM133"/>
  <c r="AM134"/>
  <c r="AM146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BB134"/>
  <c r="BA134"/>
  <c r="BA133"/>
  <c r="BA146"/>
  <c r="AZ134"/>
  <c r="AY134"/>
  <c r="AX134"/>
  <c r="AW134"/>
  <c r="AU134"/>
  <c r="AT134"/>
  <c r="AS134"/>
  <c r="AR134"/>
  <c r="AQ134"/>
  <c r="AP134"/>
  <c r="AO134"/>
  <c r="AN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BB133"/>
  <c r="BB146"/>
  <c r="AZ133"/>
  <c r="AZ146"/>
  <c r="AY133"/>
  <c r="AY146"/>
  <c r="AX133"/>
  <c r="AW133"/>
  <c r="AW146"/>
  <c r="AU133"/>
  <c r="AU146"/>
  <c r="AT133"/>
  <c r="AT146"/>
  <c r="AS133"/>
  <c r="AS146"/>
  <c r="AR133"/>
  <c r="AR146"/>
  <c r="AQ133"/>
  <c r="AQ146"/>
  <c r="AP133"/>
  <c r="AP146"/>
  <c r="AO133"/>
  <c r="AO146"/>
  <c r="AN133"/>
  <c r="AN146"/>
  <c r="AL133"/>
  <c r="AL146"/>
  <c r="AK133"/>
  <c r="AK146"/>
  <c r="AJ133"/>
  <c r="AJ146"/>
  <c r="AI133"/>
  <c r="AI146"/>
  <c r="AH133"/>
  <c r="AH146"/>
  <c r="AG133"/>
  <c r="AG146"/>
  <c r="AF133"/>
  <c r="AF146"/>
  <c r="AE133"/>
  <c r="AE146"/>
  <c r="AD133"/>
  <c r="AC133"/>
  <c r="AC146"/>
  <c r="AB133"/>
  <c r="AA133"/>
  <c r="Z133"/>
  <c r="Z146"/>
  <c r="Y133"/>
  <c r="Y146"/>
  <c r="A128"/>
  <c r="A127"/>
  <c r="A126"/>
  <c r="A83"/>
  <c r="A82"/>
  <c r="A81"/>
  <c r="C60"/>
  <c r="A27"/>
  <c r="A26"/>
  <c r="A25"/>
  <c r="C9"/>
  <c r="C10"/>
  <c r="E47" i="13"/>
  <c r="E25" i="14"/>
  <c r="E17" i="13"/>
  <c r="AY11" i="14"/>
  <c r="E11"/>
  <c r="A15" i="19"/>
  <c r="C6"/>
  <c r="AM11" i="14"/>
  <c r="E34" i="13"/>
  <c r="AQ14" i="14"/>
  <c r="C112" i="11"/>
  <c r="C31" i="13"/>
  <c r="C29"/>
  <c r="C27"/>
  <c r="C26"/>
  <c r="C40" i="11"/>
  <c r="C43"/>
  <c r="C54"/>
  <c r="C48"/>
  <c r="C110"/>
  <c r="C28" i="13"/>
  <c r="C30"/>
  <c r="C10" i="11"/>
  <c r="C16"/>
  <c r="C31"/>
  <c r="C9" i="19"/>
  <c r="A161"/>
  <c r="A116"/>
  <c r="A71"/>
  <c r="C62"/>
  <c r="C65"/>
  <c r="C66"/>
  <c r="C60"/>
  <c r="C69"/>
  <c r="AS133"/>
  <c r="AT133"/>
  <c r="AT134"/>
  <c r="AT146"/>
  <c r="AU133"/>
  <c r="AV133"/>
  <c r="AW133"/>
  <c r="AW134"/>
  <c r="AW146"/>
  <c r="AX133"/>
  <c r="AX134"/>
  <c r="AX146"/>
  <c r="AY133"/>
  <c r="AY134"/>
  <c r="AY146"/>
  <c r="AZ133"/>
  <c r="AZ134"/>
  <c r="AZ146"/>
  <c r="BA133"/>
  <c r="BA134"/>
  <c r="BA146"/>
  <c r="BB133"/>
  <c r="AS134"/>
  <c r="AS146"/>
  <c r="AU134"/>
  <c r="AU146"/>
  <c r="AV134"/>
  <c r="BB134"/>
  <c r="BB146"/>
  <c r="AS23" i="14"/>
  <c r="AT23"/>
  <c r="AT32" i="19"/>
  <c r="AU23" i="14"/>
  <c r="AV23"/>
  <c r="AV32" i="19"/>
  <c r="AW23" i="14"/>
  <c r="AX23"/>
  <c r="AY23"/>
  <c r="AZ23"/>
  <c r="BB23"/>
  <c r="AS24"/>
  <c r="AT24"/>
  <c r="AU24"/>
  <c r="AV24"/>
  <c r="AW24"/>
  <c r="AW89" i="19"/>
  <c r="AX24" i="14"/>
  <c r="AY24"/>
  <c r="AZ24"/>
  <c r="AZ89" i="19"/>
  <c r="AZ88"/>
  <c r="AZ101"/>
  <c r="BB24" i="14"/>
  <c r="AS43"/>
  <c r="AT43"/>
  <c r="AU43"/>
  <c r="AV43"/>
  <c r="AW43"/>
  <c r="AX43"/>
  <c r="AY43"/>
  <c r="AZ43"/>
  <c r="BA43"/>
  <c r="BB43"/>
  <c r="AD43"/>
  <c r="AE43"/>
  <c r="AF43"/>
  <c r="AG43"/>
  <c r="AH43"/>
  <c r="AI43"/>
  <c r="AJ43"/>
  <c r="AK43"/>
  <c r="AL43"/>
  <c r="AM43"/>
  <c r="AN43"/>
  <c r="AO43"/>
  <c r="AP43"/>
  <c r="AQ43"/>
  <c r="AR43"/>
  <c r="Y133" i="19"/>
  <c r="Z133"/>
  <c r="AA133"/>
  <c r="AB133"/>
  <c r="AC133"/>
  <c r="AD133"/>
  <c r="AE133"/>
  <c r="AE134"/>
  <c r="AE146"/>
  <c r="AF133"/>
  <c r="AG133"/>
  <c r="AH133"/>
  <c r="AI133"/>
  <c r="AJ133"/>
  <c r="AK133"/>
  <c r="AL133"/>
  <c r="AM133"/>
  <c r="AN133"/>
  <c r="AN134"/>
  <c r="AN146"/>
  <c r="AO133"/>
  <c r="AP133"/>
  <c r="AQ133"/>
  <c r="AR133"/>
  <c r="O134"/>
  <c r="P134"/>
  <c r="Q134"/>
  <c r="R134"/>
  <c r="S134"/>
  <c r="T134"/>
  <c r="U134"/>
  <c r="V134"/>
  <c r="W134"/>
  <c r="X134"/>
  <c r="Y134"/>
  <c r="Z134"/>
  <c r="AA134"/>
  <c r="AB134"/>
  <c r="AC134"/>
  <c r="AD134"/>
  <c r="AF134"/>
  <c r="AG134"/>
  <c r="AH134"/>
  <c r="AI134"/>
  <c r="AJ134"/>
  <c r="AK134"/>
  <c r="AL134"/>
  <c r="AM134"/>
  <c r="AO134"/>
  <c r="AP134"/>
  <c r="AQ134"/>
  <c r="AR134"/>
  <c r="AI23" i="14"/>
  <c r="AI32" i="20"/>
  <c r="AJ23" i="14"/>
  <c r="AK23"/>
  <c r="AL23"/>
  <c r="AL178" i="19"/>
  <c r="AM23" i="14"/>
  <c r="AM88" i="19"/>
  <c r="AM24" i="14"/>
  <c r="AM89" i="19"/>
  <c r="AM90"/>
  <c r="AM101"/>
  <c r="AN23" i="14"/>
  <c r="AO23"/>
  <c r="AQ23"/>
  <c r="AR23"/>
  <c r="AI24"/>
  <c r="AI33" i="19"/>
  <c r="AJ24" i="14"/>
  <c r="AK24"/>
  <c r="AL24"/>
  <c r="AL33" i="20"/>
  <c r="AN24" i="14"/>
  <c r="AO24"/>
  <c r="AO89" i="19"/>
  <c r="AP179"/>
  <c r="AQ24" i="14"/>
  <c r="AQ33" i="20"/>
  <c r="AR24" i="14"/>
  <c r="AR33" i="19"/>
  <c r="C35" i="11"/>
  <c r="E7" i="13"/>
  <c r="E69"/>
  <c r="G69"/>
  <c r="X43" i="14"/>
  <c r="C92" i="11"/>
  <c r="E41" i="13"/>
  <c r="B38"/>
  <c r="B85"/>
  <c r="B37"/>
  <c r="B84"/>
  <c r="B36"/>
  <c r="B83"/>
  <c r="B35"/>
  <c r="A15" i="14"/>
  <c r="B34" i="13"/>
  <c r="A14" i="14"/>
  <c r="A173" i="19"/>
  <c r="A172"/>
  <c r="A171"/>
  <c r="A128"/>
  <c r="A127"/>
  <c r="A126"/>
  <c r="A83"/>
  <c r="A82"/>
  <c r="A81"/>
  <c r="A27"/>
  <c r="A26"/>
  <c r="A25"/>
  <c r="C74" i="11"/>
  <c r="B78" i="13"/>
  <c r="Z43" i="14"/>
  <c r="AA43"/>
  <c r="AB43"/>
  <c r="AC43"/>
  <c r="B80" i="13"/>
  <c r="A2" i="14"/>
  <c r="O24"/>
  <c r="O89" i="19"/>
  <c r="P24" i="14"/>
  <c r="P33" i="20"/>
  <c r="Q24" i="14"/>
  <c r="R24"/>
  <c r="R179" i="19"/>
  <c r="S24" i="14"/>
  <c r="S33" i="20"/>
  <c r="T24" i="14"/>
  <c r="U24"/>
  <c r="U89" i="19"/>
  <c r="V24" i="14"/>
  <c r="V179" i="19"/>
  <c r="W24" i="14"/>
  <c r="W179" i="19"/>
  <c r="X89"/>
  <c r="Y24" i="14"/>
  <c r="Z24"/>
  <c r="Z179" i="19"/>
  <c r="AA24" i="14"/>
  <c r="AA179" i="19"/>
  <c r="AB24" i="14"/>
  <c r="AB33" i="19"/>
  <c r="AB23" i="14"/>
  <c r="AB32" i="19"/>
  <c r="AB34"/>
  <c r="AB45"/>
  <c r="AC24" i="14"/>
  <c r="AC179" i="19"/>
  <c r="AD24" i="14"/>
  <c r="AE24"/>
  <c r="AE179" i="19"/>
  <c r="AF24" i="14"/>
  <c r="AF89" i="19"/>
  <c r="AH24" i="14"/>
  <c r="AH33" i="19"/>
  <c r="A2" i="13"/>
  <c r="C76" i="11"/>
  <c r="E45" i="13"/>
  <c r="AC23" i="14"/>
  <c r="AC88" i="19"/>
  <c r="AG32"/>
  <c r="AF23" i="14"/>
  <c r="AF32" i="19"/>
  <c r="AA23" i="14"/>
  <c r="AA178" i="19"/>
  <c r="AD23" i="14"/>
  <c r="AD88" i="19"/>
  <c r="Y23" i="14"/>
  <c r="Y88" i="19"/>
  <c r="AE23" i="14"/>
  <c r="AB178" i="19"/>
  <c r="AH23" i="14"/>
  <c r="Z23"/>
  <c r="Z32" i="20"/>
  <c r="AU178" i="19"/>
  <c r="E61" i="11"/>
  <c r="E35" i="13"/>
  <c r="Y15" i="14"/>
  <c r="AO178" i="19"/>
  <c r="AS33"/>
  <c r="AP89"/>
  <c r="AW11" i="14"/>
  <c r="AW76" i="19"/>
  <c r="AT11" i="14"/>
  <c r="AT121" i="19"/>
  <c r="AP11" i="14"/>
  <c r="AP121" i="19"/>
  <c r="AL11" i="14"/>
  <c r="AI11"/>
  <c r="AI166" i="19"/>
  <c r="AD11" i="14"/>
  <c r="V11"/>
  <c r="S11"/>
  <c r="S76" i="19"/>
  <c r="O11" i="14"/>
  <c r="K11"/>
  <c r="K166" i="19"/>
  <c r="H11" i="14"/>
  <c r="H76" i="19"/>
  <c r="F11" i="14"/>
  <c r="F166" i="19"/>
  <c r="L23" i="14"/>
  <c r="AQ179" i="19"/>
  <c r="M14" i="14"/>
  <c r="M79" i="19"/>
  <c r="V14" i="14"/>
  <c r="V23" i="20"/>
  <c r="AE14" i="14"/>
  <c r="AN14"/>
  <c r="BB11"/>
  <c r="AZ11"/>
  <c r="AZ121" i="19"/>
  <c r="AX11" i="14"/>
  <c r="AX76" i="19"/>
  <c r="AS11" i="14"/>
  <c r="AQ11"/>
  <c r="AQ20" i="19"/>
  <c r="AO11" i="14"/>
  <c r="AJ11"/>
  <c r="AJ166" i="19"/>
  <c r="AH11" i="14"/>
  <c r="AH166" i="19"/>
  <c r="AF11" i="14"/>
  <c r="AF166" i="19"/>
  <c r="E8" i="13"/>
  <c r="E13"/>
  <c r="E14"/>
  <c r="AF10" i="14"/>
  <c r="AF165" i="19"/>
  <c r="AF164"/>
  <c r="AA11" i="14"/>
  <c r="AA20" i="19"/>
  <c r="Y11" i="14"/>
  <c r="Y76" i="19"/>
  <c r="W11" i="14"/>
  <c r="W121" i="19"/>
  <c r="R11" i="14"/>
  <c r="R76" i="19"/>
  <c r="P11" i="14"/>
  <c r="P20" i="20"/>
  <c r="N11" i="14"/>
  <c r="N20" i="19"/>
  <c r="I11" i="14"/>
  <c r="I166" i="19"/>
  <c r="G11" i="14"/>
  <c r="M23"/>
  <c r="S89" i="19"/>
  <c r="AW88"/>
  <c r="AW32"/>
  <c r="AH179"/>
  <c r="P33"/>
  <c r="AV33"/>
  <c r="Y32"/>
  <c r="AQ178"/>
  <c r="BA14" i="14"/>
  <c r="AX14"/>
  <c r="AX23" i="19"/>
  <c r="AU14" i="14"/>
  <c r="AU124" i="19"/>
  <c r="AR14" i="14"/>
  <c r="AR124" i="19"/>
  <c r="AO14" i="14"/>
  <c r="AL14"/>
  <c r="AL124" i="19"/>
  <c r="AI14" i="14"/>
  <c r="AI124" i="19"/>
  <c r="AF14" i="14"/>
  <c r="AC14"/>
  <c r="Z14"/>
  <c r="Z79" i="19"/>
  <c r="W14" i="14"/>
  <c r="W23" i="19"/>
  <c r="T14" i="14"/>
  <c r="T79" i="19"/>
  <c r="Q14" i="14"/>
  <c r="N14"/>
  <c r="K14"/>
  <c r="K169" i="19"/>
  <c r="H14" i="14"/>
  <c r="H124" i="19"/>
  <c r="BB14" i="14"/>
  <c r="BB79" i="19"/>
  <c r="AY14" i="14"/>
  <c r="AV14"/>
  <c r="AV124" i="19"/>
  <c r="AS14" i="14"/>
  <c r="AP14"/>
  <c r="AP79" i="19"/>
  <c r="AM14" i="14"/>
  <c r="AM124" i="19"/>
  <c r="AJ14" i="14"/>
  <c r="AJ79" i="19"/>
  <c r="AG14" i="14"/>
  <c r="AG124" i="19"/>
  <c r="AD14" i="14"/>
  <c r="AD23" i="19"/>
  <c r="AA14" i="14"/>
  <c r="AA23" i="20"/>
  <c r="X14" i="14"/>
  <c r="X79" i="19"/>
  <c r="U14" i="14"/>
  <c r="U169" i="19"/>
  <c r="R14" i="14"/>
  <c r="O14"/>
  <c r="O169" i="19"/>
  <c r="L14" i="14"/>
  <c r="L79" i="19"/>
  <c r="I14" i="14"/>
  <c r="I124" i="19"/>
  <c r="F14" i="14"/>
  <c r="F169" i="19"/>
  <c r="AQ166"/>
  <c r="W169"/>
  <c r="BA11" i="14"/>
  <c r="BA121" i="19"/>
  <c r="AN11" i="14"/>
  <c r="AN76" i="19"/>
  <c r="AG11" i="14"/>
  <c r="AG121" i="19"/>
  <c r="AB11" i="14"/>
  <c r="AB20" i="19"/>
  <c r="U11" i="14"/>
  <c r="U166" i="19"/>
  <c r="Q11" i="14"/>
  <c r="Q20" i="19"/>
  <c r="L11" i="14"/>
  <c r="AV11"/>
  <c r="AV76" i="19"/>
  <c r="AR11" i="14"/>
  <c r="AR20" i="19"/>
  <c r="AK11" i="14"/>
  <c r="AK166" i="19"/>
  <c r="AC11" i="14"/>
  <c r="AC20" i="19"/>
  <c r="X11" i="14"/>
  <c r="T11"/>
  <c r="T166" i="19"/>
  <c r="M11" i="14"/>
  <c r="M20" i="19"/>
  <c r="C10"/>
  <c r="C13"/>
  <c r="M19"/>
  <c r="M18"/>
  <c r="H25" i="14"/>
  <c r="H180" i="19"/>
  <c r="K25" i="14"/>
  <c r="K180" i="19"/>
  <c r="N25" i="14"/>
  <c r="N34" i="20"/>
  <c r="F25" i="14"/>
  <c r="F34" i="19"/>
  <c r="G25" i="14"/>
  <c r="G90" i="20"/>
  <c r="J25" i="14"/>
  <c r="J34" i="19"/>
  <c r="M25" i="14"/>
  <c r="M34" i="20"/>
  <c r="M32"/>
  <c r="M24" i="14"/>
  <c r="M33" i="20"/>
  <c r="M45"/>
  <c r="I25" i="14"/>
  <c r="I34" i="20"/>
  <c r="L25" i="14"/>
  <c r="L180" i="20"/>
  <c r="BA89" i="19"/>
  <c r="BB178"/>
  <c r="AY88"/>
  <c r="AO20"/>
  <c r="AX179"/>
  <c r="AV178"/>
  <c r="AJ32"/>
  <c r="BB88"/>
  <c r="BB32"/>
  <c r="AO166"/>
  <c r="AI179"/>
  <c r="AV88"/>
  <c r="Z89"/>
  <c r="AM178"/>
  <c r="AO179"/>
  <c r="AJ88"/>
  <c r="AU179"/>
  <c r="AQ88"/>
  <c r="AV179"/>
  <c r="R33"/>
  <c r="AS179"/>
  <c r="O33"/>
  <c r="AJ89"/>
  <c r="AQ32"/>
  <c r="AV89"/>
  <c r="AW178"/>
  <c r="AM179"/>
  <c r="AJ33"/>
  <c r="AS89"/>
  <c r="T33"/>
  <c r="AB88"/>
  <c r="AL33"/>
  <c r="N24" i="14"/>
  <c r="N89" i="19"/>
  <c r="E55" i="13"/>
  <c r="G55"/>
  <c r="J43" i="14"/>
  <c r="E61" i="13"/>
  <c r="G61"/>
  <c r="P43" i="14"/>
  <c r="H61" i="11"/>
  <c r="E50" i="13"/>
  <c r="G50"/>
  <c r="E43" i="14"/>
  <c r="E62" i="13"/>
  <c r="G62"/>
  <c r="Q43" i="14"/>
  <c r="E70" i="13"/>
  <c r="G70"/>
  <c r="Y43" i="14"/>
  <c r="E67" i="13"/>
  <c r="G67"/>
  <c r="V43" i="14"/>
  <c r="E57" i="13"/>
  <c r="G57"/>
  <c r="L43" i="14"/>
  <c r="E59" i="13"/>
  <c r="G59"/>
  <c r="N43" i="14"/>
  <c r="E64" i="13"/>
  <c r="G64"/>
  <c r="S43" i="14"/>
  <c r="E65" i="13"/>
  <c r="G65"/>
  <c r="T43" i="14"/>
  <c r="H59" i="11"/>
  <c r="AA32" i="19"/>
  <c r="K23" i="14"/>
  <c r="K178" i="20"/>
  <c r="Q23" i="14"/>
  <c r="Q178" i="20"/>
  <c r="AM32" i="19"/>
  <c r="S14" i="14"/>
  <c r="S23" i="19"/>
  <c r="M166"/>
  <c r="BA20"/>
  <c r="AY79"/>
  <c r="AG23"/>
  <c r="AL79"/>
  <c r="AF79"/>
  <c r="B82" i="13"/>
  <c r="AH178" i="19"/>
  <c r="S179"/>
  <c r="E51" i="13"/>
  <c r="G51"/>
  <c r="F43" i="14"/>
  <c r="E54" i="13"/>
  <c r="G54"/>
  <c r="I43" i="14"/>
  <c r="AH14"/>
  <c r="AH124" i="19"/>
  <c r="E24" i="13"/>
  <c r="E23"/>
  <c r="AW14" i="14"/>
  <c r="AW79" i="20"/>
  <c r="G14" i="14"/>
  <c r="G124" i="19"/>
  <c r="AB14" i="14"/>
  <c r="AB79" i="19"/>
  <c r="AT14" i="14"/>
  <c r="AT23" i="19"/>
  <c r="BA76"/>
  <c r="AW33"/>
  <c r="J14" i="14"/>
  <c r="Y14"/>
  <c r="Y79" i="19"/>
  <c r="AK14" i="14"/>
  <c r="AK169" i="19"/>
  <c r="AZ14" i="14"/>
  <c r="AZ169" i="19"/>
  <c r="AY23"/>
  <c r="AG79"/>
  <c r="F124"/>
  <c r="AL23"/>
  <c r="AL169"/>
  <c r="BB124"/>
  <c r="AS23"/>
  <c r="AA124"/>
  <c r="W124"/>
  <c r="AC23"/>
  <c r="AF169"/>
  <c r="Y166"/>
  <c r="Z33"/>
  <c r="B81" i="13"/>
  <c r="AB166" i="19"/>
  <c r="AC121"/>
  <c r="AJ20"/>
  <c r="AJ76"/>
  <c r="AJ121"/>
  <c r="AN169"/>
  <c r="AN23"/>
  <c r="AR166"/>
  <c r="Z178"/>
  <c r="Z88"/>
  <c r="Z32"/>
  <c r="E9"/>
  <c r="AM20"/>
  <c r="AM76"/>
  <c r="L23"/>
  <c r="AD79"/>
  <c r="AM23"/>
  <c r="H169"/>
  <c r="H79"/>
  <c r="H23"/>
  <c r="Q79"/>
  <c r="Q169"/>
  <c r="AR79"/>
  <c r="AR23"/>
  <c r="AR169"/>
  <c r="BA124"/>
  <c r="H20"/>
  <c r="H121"/>
  <c r="T89"/>
  <c r="AK89"/>
  <c r="AK33"/>
  <c r="AK179"/>
  <c r="AF178"/>
  <c r="AF88"/>
  <c r="AE89"/>
  <c r="AQ33"/>
  <c r="AQ89"/>
  <c r="BB89"/>
  <c r="AX32"/>
  <c r="AA79"/>
  <c r="R79"/>
  <c r="AF23"/>
  <c r="AF124"/>
  <c r="V79"/>
  <c r="M178"/>
  <c r="AL166"/>
  <c r="AW10" i="14"/>
  <c r="AV10"/>
  <c r="J24"/>
  <c r="J33" i="19"/>
  <c r="G24" i="14"/>
  <c r="G33" i="20"/>
  <c r="M89" i="19"/>
  <c r="K24" i="14"/>
  <c r="I24"/>
  <c r="I89" i="20"/>
  <c r="AN179" i="19"/>
  <c r="AN89"/>
  <c r="AN33"/>
  <c r="AK178"/>
  <c r="AK32"/>
  <c r="AY89"/>
  <c r="AT179"/>
  <c r="AP76"/>
  <c r="G180"/>
  <c r="I180" i="20"/>
  <c r="M135"/>
  <c r="J135"/>
  <c r="G135"/>
  <c r="N135"/>
  <c r="K135"/>
  <c r="H135"/>
  <c r="L135"/>
  <c r="I135"/>
  <c r="E22" i="13"/>
  <c r="C46" i="20"/>
  <c r="C48"/>
  <c r="C50"/>
  <c r="Q178" i="19"/>
  <c r="E21" i="13"/>
  <c r="B37" i="14"/>
  <c r="C82" i="13"/>
  <c r="AB169" i="19"/>
  <c r="Y124"/>
  <c r="J89"/>
  <c r="P10" i="14"/>
  <c r="P165" i="20"/>
  <c r="AU10" i="14"/>
  <c r="AU165" i="20"/>
  <c r="E10" i="14"/>
  <c r="E165" i="20"/>
  <c r="E9"/>
  <c r="BB34" i="19"/>
  <c r="AG146"/>
  <c r="AE10" i="14"/>
  <c r="AE120" i="20"/>
  <c r="AE127"/>
  <c r="AN20" i="19"/>
  <c r="AA23"/>
  <c r="Y178"/>
  <c r="AB89"/>
  <c r="X179"/>
  <c r="AI32"/>
  <c r="P14" i="14"/>
  <c r="P124" i="20"/>
  <c r="AB124" i="19"/>
  <c r="M34"/>
  <c r="M121"/>
  <c r="M76"/>
  <c r="AR121"/>
  <c r="AR76"/>
  <c r="AB76"/>
  <c r="AB121"/>
  <c r="AV79"/>
  <c r="AV23"/>
  <c r="N169"/>
  <c r="N79"/>
  <c r="AU169"/>
  <c r="AU23"/>
  <c r="AU79"/>
  <c r="N121"/>
  <c r="AE23"/>
  <c r="AE124"/>
  <c r="AE169"/>
  <c r="AE79"/>
  <c r="O20" i="20"/>
  <c r="O121" i="19"/>
  <c r="O166"/>
  <c r="AD32"/>
  <c r="AD178"/>
  <c r="AF33" i="20"/>
  <c r="AF33" i="19"/>
  <c r="AA33"/>
  <c r="AA89"/>
  <c r="U179"/>
  <c r="U33"/>
  <c r="AR89"/>
  <c r="AR179"/>
  <c r="AN32"/>
  <c r="AN178"/>
  <c r="AY33"/>
  <c r="AY179"/>
  <c r="AT33"/>
  <c r="AT89"/>
  <c r="BA32" i="20"/>
  <c r="BA88" i="19"/>
  <c r="BA32"/>
  <c r="AT180" i="20"/>
  <c r="AO180" i="19"/>
  <c r="AO90" i="20"/>
  <c r="AO90" i="19"/>
  <c r="AO34" i="20"/>
  <c r="AM90"/>
  <c r="AM180" i="19"/>
  <c r="AM191"/>
  <c r="U90" i="20"/>
  <c r="U34" i="19"/>
  <c r="U180"/>
  <c r="U180" i="20"/>
  <c r="U90" i="19"/>
  <c r="Q166"/>
  <c r="AI20"/>
  <c r="AI76"/>
  <c r="AI121"/>
  <c r="U23"/>
  <c r="U79"/>
  <c r="AJ23" i="20"/>
  <c r="AJ124" i="19"/>
  <c r="T169"/>
  <c r="T124"/>
  <c r="T23"/>
  <c r="BA169"/>
  <c r="BA23"/>
  <c r="BA79"/>
  <c r="M32"/>
  <c r="M88"/>
  <c r="R20"/>
  <c r="R121"/>
  <c r="R166"/>
  <c r="AH121"/>
  <c r="AX166"/>
  <c r="AX121"/>
  <c r="V76" i="20"/>
  <c r="V76" i="19"/>
  <c r="V166"/>
  <c r="AH88"/>
  <c r="Y33" i="20"/>
  <c r="Y89" i="19"/>
  <c r="Y179"/>
  <c r="Y33"/>
  <c r="AJ179"/>
  <c r="AL32" i="20"/>
  <c r="AL32" i="19"/>
  <c r="AY36" i="14"/>
  <c r="AY178" i="19"/>
  <c r="AY32"/>
  <c r="AT178"/>
  <c r="AK180" i="20"/>
  <c r="AF180" i="19"/>
  <c r="AF90" i="20"/>
  <c r="AF90" i="19"/>
  <c r="AF34" i="20"/>
  <c r="AD90"/>
  <c r="AD180"/>
  <c r="AD180" i="19"/>
  <c r="AD90"/>
  <c r="S90" i="20"/>
  <c r="S180"/>
  <c r="S34"/>
  <c r="Y23" i="19"/>
  <c r="Y169"/>
  <c r="I23" i="20"/>
  <c r="I23" i="19"/>
  <c r="I79"/>
  <c r="AP124"/>
  <c r="AP23"/>
  <c r="Z23"/>
  <c r="Z124"/>
  <c r="Z169"/>
  <c r="AO124"/>
  <c r="AO79"/>
  <c r="AO169"/>
  <c r="AO23"/>
  <c r="G20" i="20"/>
  <c r="G121" i="19"/>
  <c r="BB76"/>
  <c r="BB166"/>
  <c r="BB121"/>
  <c r="AE178"/>
  <c r="AE191"/>
  <c r="AE32"/>
  <c r="W33" i="20"/>
  <c r="W89" i="19"/>
  <c r="W33"/>
  <c r="AR32"/>
  <c r="AR178"/>
  <c r="AR191"/>
  <c r="AR88"/>
  <c r="AJ178"/>
  <c r="BA33" i="20"/>
  <c r="BA34"/>
  <c r="BA45"/>
  <c r="BA33" i="19"/>
  <c r="E20"/>
  <c r="E166"/>
  <c r="E121"/>
  <c r="AX180"/>
  <c r="AX90" i="20"/>
  <c r="AX88"/>
  <c r="AX89"/>
  <c r="AX101"/>
  <c r="AX90" i="19"/>
  <c r="AX34" i="20"/>
  <c r="AV90"/>
  <c r="AV88"/>
  <c r="AV89"/>
  <c r="AV101"/>
  <c r="AV180" i="19"/>
  <c r="AV180" i="20"/>
  <c r="AV90" i="19"/>
  <c r="AB90" i="20"/>
  <c r="AB180" i="19"/>
  <c r="AB180" i="20"/>
  <c r="AB34"/>
  <c r="W180" i="19"/>
  <c r="W90" i="20"/>
  <c r="W90" i="19"/>
  <c r="W34" i="20"/>
  <c r="AK36" i="14"/>
  <c r="AZ36"/>
  <c r="AW36"/>
  <c r="AJ34" i="19"/>
  <c r="AW124" i="20"/>
  <c r="AW169"/>
  <c r="AW23"/>
  <c r="AW23" i="19"/>
  <c r="AW124"/>
  <c r="AW79"/>
  <c r="K88" i="20"/>
  <c r="K32"/>
  <c r="K178" i="19"/>
  <c r="K88"/>
  <c r="AU165"/>
  <c r="AU172"/>
  <c r="AV9" i="14"/>
  <c r="P165" i="19"/>
  <c r="P172"/>
  <c r="AK124" i="20"/>
  <c r="AK15" i="14"/>
  <c r="AK125" i="20"/>
  <c r="AK10" i="14"/>
  <c r="AK120" i="20"/>
  <c r="AK121"/>
  <c r="AK119"/>
  <c r="AK126"/>
  <c r="AK127"/>
  <c r="AK128"/>
  <c r="AK123"/>
  <c r="AK169"/>
  <c r="AK23"/>
  <c r="AK23" i="19"/>
  <c r="AH124" i="20"/>
  <c r="AH169"/>
  <c r="AH23"/>
  <c r="AH23" i="19"/>
  <c r="E120" i="20"/>
  <c r="E121"/>
  <c r="E119"/>
  <c r="K179"/>
  <c r="K89"/>
  <c r="K33"/>
  <c r="K89" i="19"/>
  <c r="K90"/>
  <c r="K101"/>
  <c r="G89" i="20"/>
  <c r="G179" i="19"/>
  <c r="J124" i="20"/>
  <c r="J169"/>
  <c r="J79"/>
  <c r="J23"/>
  <c r="J169" i="19"/>
  <c r="J79"/>
  <c r="J124"/>
  <c r="G124" i="20"/>
  <c r="G169"/>
  <c r="G23"/>
  <c r="G169" i="19"/>
  <c r="G79"/>
  <c r="I33" i="20"/>
  <c r="M179"/>
  <c r="J179"/>
  <c r="J89"/>
  <c r="J33"/>
  <c r="Y169"/>
  <c r="Y79"/>
  <c r="AB124"/>
  <c r="AB169"/>
  <c r="AB23"/>
  <c r="S169"/>
  <c r="S79"/>
  <c r="N179"/>
  <c r="N89"/>
  <c r="N33"/>
  <c r="AZ124"/>
  <c r="AZ169"/>
  <c r="AZ23"/>
  <c r="AT124"/>
  <c r="AT169"/>
  <c r="AT79"/>
  <c r="AT23"/>
  <c r="Q88"/>
  <c r="Q32"/>
  <c r="M166"/>
  <c r="M121"/>
  <c r="AC121"/>
  <c r="AC76"/>
  <c r="AV166"/>
  <c r="AV121"/>
  <c r="AV76"/>
  <c r="L166"/>
  <c r="L121"/>
  <c r="L76"/>
  <c r="AB121"/>
  <c r="AB166"/>
  <c r="AB76"/>
  <c r="L169"/>
  <c r="L124"/>
  <c r="L79"/>
  <c r="U169"/>
  <c r="U124"/>
  <c r="U79"/>
  <c r="AD169"/>
  <c r="AD124"/>
  <c r="AD79"/>
  <c r="AM169"/>
  <c r="AM124"/>
  <c r="AM79"/>
  <c r="AV169"/>
  <c r="AV124"/>
  <c r="AV79"/>
  <c r="H169"/>
  <c r="H124"/>
  <c r="H79"/>
  <c r="Q169"/>
  <c r="Q124"/>
  <c r="Q79"/>
  <c r="Z169"/>
  <c r="Z124"/>
  <c r="Z79"/>
  <c r="AI169"/>
  <c r="AI124"/>
  <c r="AI79"/>
  <c r="AR169"/>
  <c r="AR124"/>
  <c r="AR79"/>
  <c r="BA169"/>
  <c r="BA124"/>
  <c r="BA79"/>
  <c r="I166"/>
  <c r="I121"/>
  <c r="I76"/>
  <c r="R166"/>
  <c r="R121"/>
  <c r="R76"/>
  <c r="AA166"/>
  <c r="AA121"/>
  <c r="AA76"/>
  <c r="AQ121"/>
  <c r="AQ166"/>
  <c r="AQ76"/>
  <c r="AZ121"/>
  <c r="AZ166"/>
  <c r="AZ76"/>
  <c r="AE124"/>
  <c r="AE169"/>
  <c r="AE79"/>
  <c r="H166"/>
  <c r="H76"/>
  <c r="H121"/>
  <c r="S121"/>
  <c r="S166"/>
  <c r="AI166"/>
  <c r="AI121"/>
  <c r="AI76"/>
  <c r="AT121"/>
  <c r="AT166"/>
  <c r="AT76"/>
  <c r="AB178"/>
  <c r="AB88"/>
  <c r="Y178"/>
  <c r="Y88"/>
  <c r="AD178"/>
  <c r="AD88"/>
  <c r="AF178"/>
  <c r="AF88"/>
  <c r="AC178"/>
  <c r="AC88"/>
  <c r="AH179"/>
  <c r="AH89"/>
  <c r="AH88"/>
  <c r="AH90"/>
  <c r="AH101"/>
  <c r="AC179"/>
  <c r="AC89"/>
  <c r="Z179"/>
  <c r="Z89"/>
  <c r="X179"/>
  <c r="X89"/>
  <c r="U179"/>
  <c r="U89"/>
  <c r="R179"/>
  <c r="R89"/>
  <c r="O179"/>
  <c r="O89"/>
  <c r="AR179"/>
  <c r="AR89"/>
  <c r="AP179"/>
  <c r="AP178"/>
  <c r="AP180"/>
  <c r="AP191"/>
  <c r="AP89"/>
  <c r="AN179"/>
  <c r="AN89"/>
  <c r="AI179"/>
  <c r="AI89"/>
  <c r="AQ178"/>
  <c r="AQ88"/>
  <c r="AP88"/>
  <c r="AM178"/>
  <c r="AM88"/>
  <c r="AJ178"/>
  <c r="AJ88"/>
  <c r="BB179"/>
  <c r="BB89"/>
  <c r="BB33"/>
  <c r="AY179"/>
  <c r="AY89"/>
  <c r="AV179"/>
  <c r="AT179"/>
  <c r="AT89"/>
  <c r="AY178"/>
  <c r="AY88"/>
  <c r="AY90"/>
  <c r="AY101"/>
  <c r="AV178"/>
  <c r="AS178"/>
  <c r="AS88"/>
  <c r="AM166"/>
  <c r="AM121"/>
  <c r="AM76"/>
  <c r="X20" i="19"/>
  <c r="U20"/>
  <c r="AN121"/>
  <c r="AA169"/>
  <c r="AS76"/>
  <c r="V124"/>
  <c r="AH76"/>
  <c r="AD76"/>
  <c r="O76"/>
  <c r="F121"/>
  <c r="V121"/>
  <c r="V33"/>
  <c r="P89"/>
  <c r="AL88"/>
  <c r="AN88"/>
  <c r="S33"/>
  <c r="AB179"/>
  <c r="G20"/>
  <c r="P20"/>
  <c r="AN124"/>
  <c r="M124"/>
  <c r="AO88"/>
  <c r="F20"/>
  <c r="O20"/>
  <c r="AD20"/>
  <c r="AP20"/>
  <c r="AW179"/>
  <c r="AI88"/>
  <c r="AX33"/>
  <c r="AU88"/>
  <c r="AH32"/>
  <c r="AF179"/>
  <c r="AF191"/>
  <c r="V89"/>
  <c r="AL179"/>
  <c r="AK88"/>
  <c r="AZ32"/>
  <c r="AT88"/>
  <c r="Z36" i="14"/>
  <c r="AC36"/>
  <c r="AF36"/>
  <c r="AI36"/>
  <c r="AL36"/>
  <c r="AO36"/>
  <c r="AR36"/>
  <c r="AU36"/>
  <c r="AX36"/>
  <c r="BA36"/>
  <c r="M20" i="20"/>
  <c r="S20"/>
  <c r="V20"/>
  <c r="Y20"/>
  <c r="AB20"/>
  <c r="AH20"/>
  <c r="AN20"/>
  <c r="AQ20"/>
  <c r="AT20"/>
  <c r="AW20"/>
  <c r="AZ20"/>
  <c r="P23"/>
  <c r="AE23"/>
  <c r="AC32"/>
  <c r="AF32"/>
  <c r="AF45"/>
  <c r="AO32"/>
  <c r="AR32"/>
  <c r="Z33"/>
  <c r="AC33"/>
  <c r="AI33"/>
  <c r="AR33"/>
  <c r="M76"/>
  <c r="T166"/>
  <c r="T121"/>
  <c r="T76"/>
  <c r="AK166"/>
  <c r="AK76"/>
  <c r="Q121"/>
  <c r="Q166"/>
  <c r="Q76"/>
  <c r="AG166"/>
  <c r="AG121"/>
  <c r="AG76"/>
  <c r="F169"/>
  <c r="F124"/>
  <c r="F79"/>
  <c r="O169"/>
  <c r="O124"/>
  <c r="O79"/>
  <c r="X169"/>
  <c r="X124"/>
  <c r="X79"/>
  <c r="AG169"/>
  <c r="AG124"/>
  <c r="AG79"/>
  <c r="AP169"/>
  <c r="AP124"/>
  <c r="AP79"/>
  <c r="AY169"/>
  <c r="AY124"/>
  <c r="AY79"/>
  <c r="K169"/>
  <c r="K124"/>
  <c r="K79"/>
  <c r="T169"/>
  <c r="T124"/>
  <c r="T79"/>
  <c r="AC169"/>
  <c r="AC124"/>
  <c r="AC79"/>
  <c r="AL169"/>
  <c r="AL124"/>
  <c r="AL79"/>
  <c r="AU169"/>
  <c r="AU124"/>
  <c r="AU79"/>
  <c r="N166"/>
  <c r="N121"/>
  <c r="N76"/>
  <c r="W166"/>
  <c r="W121"/>
  <c r="W76"/>
  <c r="AF166"/>
  <c r="AF121"/>
  <c r="AF76"/>
  <c r="AJ166"/>
  <c r="AJ121"/>
  <c r="AJ76"/>
  <c r="AS166"/>
  <c r="AS121"/>
  <c r="AS76"/>
  <c r="BB166"/>
  <c r="BB121"/>
  <c r="BB76"/>
  <c r="V124"/>
  <c r="V169"/>
  <c r="V79"/>
  <c r="K166"/>
  <c r="K121"/>
  <c r="K76"/>
  <c r="V166"/>
  <c r="V121"/>
  <c r="AL166"/>
  <c r="AL121"/>
  <c r="AL76"/>
  <c r="AW121"/>
  <c r="AW166"/>
  <c r="AW76"/>
  <c r="Z178"/>
  <c r="Z88"/>
  <c r="AE178"/>
  <c r="AE88"/>
  <c r="AA178"/>
  <c r="AA88"/>
  <c r="AG178"/>
  <c r="AG88"/>
  <c r="AG179"/>
  <c r="AG89"/>
  <c r="AE179"/>
  <c r="AE89"/>
  <c r="AB179"/>
  <c r="AB89"/>
  <c r="W179"/>
  <c r="W89"/>
  <c r="T179"/>
  <c r="T89"/>
  <c r="Q179"/>
  <c r="Q89"/>
  <c r="AO179"/>
  <c r="AO89"/>
  <c r="AM179"/>
  <c r="AM89"/>
  <c r="AK179"/>
  <c r="AK89"/>
  <c r="AO178"/>
  <c r="AO88"/>
  <c r="AL178"/>
  <c r="AL88"/>
  <c r="AI178"/>
  <c r="AI88"/>
  <c r="BA179"/>
  <c r="BA89"/>
  <c r="AX179"/>
  <c r="AU179"/>
  <c r="AU89"/>
  <c r="AS179"/>
  <c r="AS89"/>
  <c r="BA178"/>
  <c r="BA88"/>
  <c r="AU178"/>
  <c r="AU88"/>
  <c r="P169"/>
  <c r="P79"/>
  <c r="Y36" i="14"/>
  <c r="AB36"/>
  <c r="AE36"/>
  <c r="AQ36"/>
  <c r="AT36"/>
  <c r="I20" i="20"/>
  <c r="L20"/>
  <c r="R20"/>
  <c r="AA20"/>
  <c r="AD20"/>
  <c r="AG20"/>
  <c r="AJ20"/>
  <c r="AS20"/>
  <c r="AV20"/>
  <c r="BB20"/>
  <c r="F23"/>
  <c r="L23"/>
  <c r="O23"/>
  <c r="U23"/>
  <c r="X23"/>
  <c r="AD23"/>
  <c r="AG23"/>
  <c r="AM23"/>
  <c r="AP23"/>
  <c r="AV23"/>
  <c r="AY23"/>
  <c r="AA32"/>
  <c r="AD32"/>
  <c r="AG32"/>
  <c r="AJ32"/>
  <c r="AM32"/>
  <c r="AP32"/>
  <c r="AS32"/>
  <c r="AV32"/>
  <c r="AY32"/>
  <c r="BB32"/>
  <c r="V33"/>
  <c r="AB33"/>
  <c r="AE33"/>
  <c r="AH33"/>
  <c r="AK33"/>
  <c r="AN33"/>
  <c r="AT33"/>
  <c r="AW33"/>
  <c r="S76"/>
  <c r="X166"/>
  <c r="X121"/>
  <c r="X76"/>
  <c r="AR166"/>
  <c r="AR121"/>
  <c r="AR76"/>
  <c r="U166"/>
  <c r="U121"/>
  <c r="U76"/>
  <c r="AN121"/>
  <c r="AN166"/>
  <c r="AN76"/>
  <c r="BA166"/>
  <c r="BA121"/>
  <c r="BA76"/>
  <c r="I169"/>
  <c r="I124"/>
  <c r="I79"/>
  <c r="R169"/>
  <c r="R124"/>
  <c r="R79"/>
  <c r="AA169"/>
  <c r="AA124"/>
  <c r="AA79"/>
  <c r="AJ169"/>
  <c r="AJ124"/>
  <c r="AJ79"/>
  <c r="AS169"/>
  <c r="AS124"/>
  <c r="AS79"/>
  <c r="BB169"/>
  <c r="BB124"/>
  <c r="BB79"/>
  <c r="N169"/>
  <c r="N124"/>
  <c r="N79"/>
  <c r="W169"/>
  <c r="W124"/>
  <c r="W79"/>
  <c r="AF169"/>
  <c r="AF124"/>
  <c r="AF79"/>
  <c r="AO169"/>
  <c r="AO124"/>
  <c r="AO79"/>
  <c r="AX169"/>
  <c r="AX124"/>
  <c r="AX79"/>
  <c r="M178"/>
  <c r="M88"/>
  <c r="G121"/>
  <c r="G166"/>
  <c r="P121"/>
  <c r="P166"/>
  <c r="Y121"/>
  <c r="Y166"/>
  <c r="AH121"/>
  <c r="AH166"/>
  <c r="AH76"/>
  <c r="AO166"/>
  <c r="AO121"/>
  <c r="AO76"/>
  <c r="AX166"/>
  <c r="AX121"/>
  <c r="AX76"/>
  <c r="AN124"/>
  <c r="AN169"/>
  <c r="AN79"/>
  <c r="M124"/>
  <c r="M169"/>
  <c r="M79"/>
  <c r="L178"/>
  <c r="L88"/>
  <c r="F166"/>
  <c r="F121"/>
  <c r="F76"/>
  <c r="O166"/>
  <c r="O121"/>
  <c r="O76"/>
  <c r="AD166"/>
  <c r="AD121"/>
  <c r="AD76"/>
  <c r="AP166"/>
  <c r="AP121"/>
  <c r="AP76"/>
  <c r="AH178"/>
  <c r="AF179"/>
  <c r="AF89"/>
  <c r="AD179"/>
  <c r="AD89"/>
  <c r="AA179"/>
  <c r="AA89"/>
  <c r="Y179"/>
  <c r="Y89"/>
  <c r="V179"/>
  <c r="V89"/>
  <c r="S179"/>
  <c r="S89"/>
  <c r="P179"/>
  <c r="P89"/>
  <c r="AQ179"/>
  <c r="AQ89"/>
  <c r="AL179"/>
  <c r="AL180"/>
  <c r="AL191"/>
  <c r="AL89"/>
  <c r="AJ179"/>
  <c r="AJ89"/>
  <c r="AJ90"/>
  <c r="AJ101"/>
  <c r="AR178"/>
  <c r="AR88"/>
  <c r="AN178"/>
  <c r="AN180"/>
  <c r="AN191"/>
  <c r="AN88"/>
  <c r="AK178"/>
  <c r="AK88"/>
  <c r="AZ179"/>
  <c r="AZ89"/>
  <c r="AW179"/>
  <c r="AW89"/>
  <c r="BB178"/>
  <c r="BB88"/>
  <c r="AZ178"/>
  <c r="AZ88"/>
  <c r="AX178"/>
  <c r="AW178"/>
  <c r="AW88"/>
  <c r="AT178"/>
  <c r="AT88"/>
  <c r="E166"/>
  <c r="E128"/>
  <c r="E76"/>
  <c r="T20" i="19"/>
  <c r="AK76"/>
  <c r="Q121"/>
  <c r="AG76"/>
  <c r="F79"/>
  <c r="N76"/>
  <c r="W20"/>
  <c r="AS20"/>
  <c r="BB20"/>
  <c r="K20"/>
  <c r="V20"/>
  <c r="AL76"/>
  <c r="AE88"/>
  <c r="AA88"/>
  <c r="AG33"/>
  <c r="Q33"/>
  <c r="AO33"/>
  <c r="AO32"/>
  <c r="AI178"/>
  <c r="AU89"/>
  <c r="AA36" i="14"/>
  <c r="AD36"/>
  <c r="AG36"/>
  <c r="AJ36"/>
  <c r="AM36"/>
  <c r="AP36"/>
  <c r="AS36"/>
  <c r="BB36"/>
  <c r="E20" i="20"/>
  <c r="H20"/>
  <c r="K20"/>
  <c r="N20"/>
  <c r="Q20"/>
  <c r="T20"/>
  <c r="W20"/>
  <c r="AC20"/>
  <c r="AF20"/>
  <c r="AI20"/>
  <c r="AL20"/>
  <c r="AO20"/>
  <c r="AR20"/>
  <c r="AX20"/>
  <c r="BA20"/>
  <c r="H23"/>
  <c r="K23"/>
  <c r="N23"/>
  <c r="Q23"/>
  <c r="T23"/>
  <c r="W23"/>
  <c r="Z23"/>
  <c r="AC23"/>
  <c r="AF23"/>
  <c r="AI23"/>
  <c r="AL23"/>
  <c r="AO23"/>
  <c r="AR23"/>
  <c r="AU23"/>
  <c r="AX23"/>
  <c r="BA23"/>
  <c r="L32"/>
  <c r="Y32"/>
  <c r="Y45"/>
  <c r="AB32"/>
  <c r="AE32"/>
  <c r="AH32"/>
  <c r="AK32"/>
  <c r="AN32"/>
  <c r="AQ32"/>
  <c r="AT32"/>
  <c r="AW32"/>
  <c r="AZ32"/>
  <c r="O33"/>
  <c r="R33"/>
  <c r="U33"/>
  <c r="X33"/>
  <c r="AA33"/>
  <c r="AD33"/>
  <c r="AG33"/>
  <c r="AJ33"/>
  <c r="AM33"/>
  <c r="AP33"/>
  <c r="AS33"/>
  <c r="AV33"/>
  <c r="AY33"/>
  <c r="G76"/>
  <c r="P76"/>
  <c r="Y76"/>
  <c r="AV34" i="19"/>
  <c r="AM34"/>
  <c r="BB34" i="20"/>
  <c r="AY34"/>
  <c r="AV34"/>
  <c r="AS34"/>
  <c r="AS45"/>
  <c r="AP34"/>
  <c r="AM34"/>
  <c r="AJ34"/>
  <c r="AJ45"/>
  <c r="AG34"/>
  <c r="AD34"/>
  <c r="AA34"/>
  <c r="X34"/>
  <c r="U34"/>
  <c r="R34"/>
  <c r="O34"/>
  <c r="P124" i="19"/>
  <c r="P23"/>
  <c r="P169"/>
  <c r="P79"/>
  <c r="AE120"/>
  <c r="AE165"/>
  <c r="AE172"/>
  <c r="E127" i="20"/>
  <c r="AV191"/>
  <c r="E126"/>
  <c r="AJ45" i="19"/>
  <c r="AW45"/>
  <c r="K33"/>
  <c r="K179"/>
  <c r="J179"/>
  <c r="S124"/>
  <c r="S169"/>
  <c r="Q32"/>
  <c r="Q88"/>
  <c r="AV166"/>
  <c r="AV121"/>
  <c r="AV20"/>
  <c r="R169"/>
  <c r="R124"/>
  <c r="R23" i="20"/>
  <c r="R23" i="19"/>
  <c r="AS23" i="20"/>
  <c r="AS169" i="19"/>
  <c r="AS124"/>
  <c r="AS79"/>
  <c r="G166"/>
  <c r="G76"/>
  <c r="M23"/>
  <c r="M23" i="20"/>
  <c r="L32" i="19"/>
  <c r="L178"/>
  <c r="L88"/>
  <c r="S121"/>
  <c r="S20"/>
  <c r="S166"/>
  <c r="AO33" i="20"/>
  <c r="BB33" i="19"/>
  <c r="BB179"/>
  <c r="AU33" i="20"/>
  <c r="AU33" i="19"/>
  <c r="AZ178"/>
  <c r="AU32" i="20"/>
  <c r="AU32" i="19"/>
  <c r="AM166"/>
  <c r="AM20" i="20"/>
  <c r="AM121" i="19"/>
  <c r="AT169"/>
  <c r="AT124"/>
  <c r="AT79"/>
  <c r="L90" i="20"/>
  <c r="L90" i="19"/>
  <c r="L34"/>
  <c r="J180" i="20"/>
  <c r="J90" i="19"/>
  <c r="J90" i="20"/>
  <c r="J34"/>
  <c r="J180" i="19"/>
  <c r="N90"/>
  <c r="N23" i="14"/>
  <c r="N88" i="19"/>
  <c r="N101"/>
  <c r="N34"/>
  <c r="N180"/>
  <c r="N180" i="20"/>
  <c r="N178"/>
  <c r="N191"/>
  <c r="L76" i="19"/>
  <c r="L20"/>
  <c r="L166"/>
  <c r="L121"/>
  <c r="X23"/>
  <c r="X124"/>
  <c r="X169"/>
  <c r="AY169"/>
  <c r="AY124"/>
  <c r="N124"/>
  <c r="N23"/>
  <c r="Y121"/>
  <c r="Y20"/>
  <c r="AD121"/>
  <c r="AD166"/>
  <c r="AT76"/>
  <c r="AT166"/>
  <c r="AT20"/>
  <c r="R89"/>
  <c r="AM33"/>
  <c r="AZ33"/>
  <c r="AZ33" i="20"/>
  <c r="AZ179" i="19"/>
  <c r="AX88"/>
  <c r="AX178"/>
  <c r="AX191"/>
  <c r="AX32" i="20"/>
  <c r="AX33"/>
  <c r="AX45"/>
  <c r="AS88" i="19"/>
  <c r="AS32"/>
  <c r="AS178"/>
  <c r="E76"/>
  <c r="E9" i="14"/>
  <c r="E16"/>
  <c r="J23" i="19"/>
  <c r="N33"/>
  <c r="N179"/>
  <c r="AK121"/>
  <c r="AK20"/>
  <c r="AK20" i="20"/>
  <c r="AM79" i="19"/>
  <c r="AM169"/>
  <c r="AI23"/>
  <c r="AI79"/>
  <c r="AI169"/>
  <c r="AO76"/>
  <c r="AO121"/>
  <c r="F76"/>
  <c r="F20" i="20"/>
  <c r="K121" i="19"/>
  <c r="K76"/>
  <c r="AP20" i="20"/>
  <c r="AP166" i="19"/>
  <c r="AD179"/>
  <c r="AD191"/>
  <c r="AD33"/>
  <c r="AD89"/>
  <c r="O179"/>
  <c r="AP88"/>
  <c r="AP178"/>
  <c r="AX89"/>
  <c r="AY90"/>
  <c r="AY101"/>
  <c r="AU34"/>
  <c r="AL34"/>
  <c r="AL45"/>
  <c r="AU34" i="20"/>
  <c r="X90"/>
  <c r="AY180"/>
  <c r="AY191"/>
  <c r="AG180"/>
  <c r="AZ180" i="19"/>
  <c r="AN180"/>
  <c r="AN191"/>
  <c r="E17" i="14"/>
  <c r="B102" i="20"/>
  <c r="B104"/>
  <c r="B106"/>
  <c r="B102" i="19"/>
  <c r="B104"/>
  <c r="B106"/>
  <c r="AO191"/>
  <c r="AG179"/>
  <c r="AQ76"/>
  <c r="I121"/>
  <c r="AZ166"/>
  <c r="AZ20"/>
  <c r="AG178"/>
  <c r="P121"/>
  <c r="AZ76"/>
  <c r="AH20"/>
  <c r="AI89"/>
  <c r="W166"/>
  <c r="AC33"/>
  <c r="AC32"/>
  <c r="AF76"/>
  <c r="Q76"/>
  <c r="AZ15" i="14"/>
  <c r="AZ80" i="19"/>
  <c r="AW121"/>
  <c r="AC178"/>
  <c r="AS15" i="14"/>
  <c r="AS125" i="20"/>
  <c r="AS80"/>
  <c r="U121" i="19"/>
  <c r="AA121"/>
  <c r="I76"/>
  <c r="J15" i="14"/>
  <c r="J125" i="19"/>
  <c r="U15" i="14"/>
  <c r="E15"/>
  <c r="E24" i="19"/>
  <c r="T15" i="14"/>
  <c r="V15"/>
  <c r="V24" i="20"/>
  <c r="V80"/>
  <c r="AL15" i="14"/>
  <c r="AL170" i="19"/>
  <c r="AC15" i="14"/>
  <c r="L15"/>
  <c r="L24" i="19"/>
  <c r="AN15" i="14"/>
  <c r="X15"/>
  <c r="X125" i="19"/>
  <c r="AD15" i="14"/>
  <c r="AI15"/>
  <c r="AI24" i="19"/>
  <c r="AB15" i="14"/>
  <c r="AO15"/>
  <c r="AO24" i="19"/>
  <c r="T23" i="14"/>
  <c r="U23"/>
  <c r="U178" i="20"/>
  <c r="U191"/>
  <c r="U32"/>
  <c r="U45"/>
  <c r="H15" i="14"/>
  <c r="H24" i="19"/>
  <c r="H80"/>
  <c r="AX15" i="14"/>
  <c r="S23"/>
  <c r="S32" i="19"/>
  <c r="S178"/>
  <c r="V34" i="20"/>
  <c r="T90"/>
  <c r="BB180" i="19"/>
  <c r="AP180"/>
  <c r="AP191"/>
  <c r="R180"/>
  <c r="R90"/>
  <c r="AL34" i="20"/>
  <c r="AL45"/>
  <c r="BB90"/>
  <c r="BB101"/>
  <c r="O90"/>
  <c r="X180"/>
  <c r="AN90" i="19"/>
  <c r="AN101"/>
  <c r="R34"/>
  <c r="AF9" i="14"/>
  <c r="H10"/>
  <c r="H17"/>
  <c r="AI10"/>
  <c r="E16" i="13"/>
  <c r="G16"/>
  <c r="AC10" i="14"/>
  <c r="F10"/>
  <c r="F17"/>
  <c r="F120" i="20"/>
  <c r="O10" i="14"/>
  <c r="O120" i="20"/>
  <c r="O119"/>
  <c r="O17" i="14"/>
  <c r="AM10"/>
  <c r="AM165" i="20"/>
  <c r="AM172"/>
  <c r="AM164"/>
  <c r="AY10" i="14"/>
  <c r="AY120" i="20"/>
  <c r="Y10" i="14"/>
  <c r="Y17"/>
  <c r="O23" i="19"/>
  <c r="X166"/>
  <c r="F15" i="14"/>
  <c r="F125" i="19"/>
  <c r="E68" i="13"/>
  <c r="G68"/>
  <c r="W43" i="14"/>
  <c r="E60" i="13"/>
  <c r="G60"/>
  <c r="O43" i="14"/>
  <c r="E53" i="13"/>
  <c r="G53"/>
  <c r="H43" i="14"/>
  <c r="E52" i="13"/>
  <c r="G52"/>
  <c r="G43" i="14"/>
  <c r="E66" i="13"/>
  <c r="G66"/>
  <c r="U43" i="14"/>
  <c r="E58" i="13"/>
  <c r="G58"/>
  <c r="M43" i="14"/>
  <c r="E56" i="13"/>
  <c r="G56"/>
  <c r="K43" i="14"/>
  <c r="E63" i="13"/>
  <c r="G63"/>
  <c r="R43" i="14"/>
  <c r="V23" i="19"/>
  <c r="AQ121"/>
  <c r="O79"/>
  <c r="AC89"/>
  <c r="P179"/>
  <c r="P15" i="14"/>
  <c r="P125" i="19"/>
  <c r="W15" i="14"/>
  <c r="AL89" i="19"/>
  <c r="AA166"/>
  <c r="AE33"/>
  <c r="R15" i="14"/>
  <c r="R170" i="19"/>
  <c r="R24"/>
  <c r="AR15" i="14"/>
  <c r="AR24" i="19"/>
  <c r="AT15" i="14"/>
  <c r="AT24" i="20"/>
  <c r="M15" i="14"/>
  <c r="M24" i="20"/>
  <c r="AK125" i="19"/>
  <c r="Q15" i="14"/>
  <c r="Q125" i="19"/>
  <c r="N15" i="14"/>
  <c r="N24" i="19"/>
  <c r="AG15" i="14"/>
  <c r="AG125" i="19"/>
  <c r="K15" i="14"/>
  <c r="K170" i="20"/>
  <c r="O15" i="14"/>
  <c r="BB15"/>
  <c r="BB125" i="20"/>
  <c r="S15" i="14"/>
  <c r="S125" i="20"/>
  <c r="AL90" i="19"/>
  <c r="T180" i="20"/>
  <c r="AJ180" i="19"/>
  <c r="AJ191"/>
  <c r="O180"/>
  <c r="AP90"/>
  <c r="AP101"/>
  <c r="O90"/>
  <c r="T34" i="20"/>
  <c r="O180"/>
  <c r="V90" i="19"/>
  <c r="N80"/>
  <c r="R80"/>
  <c r="R125" i="20"/>
  <c r="BB170" i="19"/>
  <c r="AR80"/>
  <c r="AR125" i="20"/>
  <c r="K125"/>
  <c r="Q24"/>
  <c r="Q24" i="19"/>
  <c r="W24"/>
  <c r="W24" i="20"/>
  <c r="AM9" i="14"/>
  <c r="AM16"/>
  <c r="AM165" i="19"/>
  <c r="AM164"/>
  <c r="AM17" i="14"/>
  <c r="AM120" i="19"/>
  <c r="H120" i="20"/>
  <c r="H127"/>
  <c r="H120" i="19"/>
  <c r="H127"/>
  <c r="N32"/>
  <c r="N88" i="20"/>
  <c r="H125" i="19"/>
  <c r="H170" i="20"/>
  <c r="H125"/>
  <c r="AO125" i="19"/>
  <c r="AO125" i="20"/>
  <c r="AO170"/>
  <c r="L170" i="19"/>
  <c r="L24" i="20"/>
  <c r="L80" i="19"/>
  <c r="L170" i="20"/>
  <c r="L125"/>
  <c r="V170"/>
  <c r="V125" i="19"/>
  <c r="V80"/>
  <c r="AS24"/>
  <c r="AS170"/>
  <c r="AS80"/>
  <c r="AY17" i="14"/>
  <c r="AY165" i="19"/>
  <c r="F120"/>
  <c r="F119"/>
  <c r="F9" i="14"/>
  <c r="AI165" i="19"/>
  <c r="AX170"/>
  <c r="AX24"/>
  <c r="AX24" i="20"/>
  <c r="T88" i="19"/>
  <c r="AI80"/>
  <c r="AI170"/>
  <c r="AI24" i="20"/>
  <c r="AN24"/>
  <c r="AL24" i="19"/>
  <c r="AL80" i="20"/>
  <c r="AL125"/>
  <c r="AL125" i="19"/>
  <c r="AL80"/>
  <c r="E125"/>
  <c r="E170"/>
  <c r="E170" i="20"/>
  <c r="M24" i="19"/>
  <c r="M170"/>
  <c r="M80"/>
  <c r="M125"/>
  <c r="M125" i="20"/>
  <c r="M80"/>
  <c r="O165"/>
  <c r="O172"/>
  <c r="O120" i="19"/>
  <c r="E37" i="13"/>
  <c r="E18"/>
  <c r="AF120" i="20"/>
  <c r="AF127"/>
  <c r="AF165"/>
  <c r="AF172"/>
  <c r="AF17" i="14"/>
  <c r="S88" i="19"/>
  <c r="S32" i="20"/>
  <c r="S45"/>
  <c r="S36" i="14"/>
  <c r="S178" i="20"/>
  <c r="U88" i="19"/>
  <c r="U101"/>
  <c r="U88" i="20"/>
  <c r="U101"/>
  <c r="U36" i="14"/>
  <c r="X80" i="19"/>
  <c r="X24" i="20"/>
  <c r="X170" i="19"/>
  <c r="X170" i="20"/>
  <c r="X80"/>
  <c r="X125"/>
  <c r="AC80"/>
  <c r="AC170" i="19"/>
  <c r="T24"/>
  <c r="T125" i="20"/>
  <c r="J24" i="19"/>
  <c r="J170"/>
  <c r="J80"/>
  <c r="J80" i="20"/>
  <c r="J24"/>
  <c r="AZ125" i="19"/>
  <c r="AZ24"/>
  <c r="AZ170"/>
  <c r="AZ80" i="20"/>
  <c r="AZ24"/>
  <c r="C84" i="13"/>
  <c r="O127" i="20"/>
  <c r="AF164"/>
  <c r="AF171"/>
  <c r="AY127"/>
  <c r="H119" i="19"/>
  <c r="H126"/>
  <c r="AM172"/>
  <c r="AI164"/>
  <c r="AI171"/>
  <c r="AI172"/>
  <c r="F16" i="14"/>
  <c r="F127" i="19"/>
  <c r="AY172"/>
  <c r="H128"/>
  <c r="AF173" i="20"/>
  <c r="AO146" i="19"/>
  <c r="AF146"/>
  <c r="AB146" i="20"/>
  <c r="AA146"/>
  <c r="AX146"/>
  <c r="AP146" i="19"/>
  <c r="AJ146"/>
  <c r="AA146"/>
  <c r="AR146"/>
  <c r="AI146"/>
  <c r="AM146"/>
  <c r="AL146"/>
  <c r="AC146"/>
  <c r="AV146"/>
  <c r="Z146"/>
  <c r="AN80" i="20"/>
  <c r="AI170"/>
  <c r="AI125"/>
  <c r="AX170"/>
  <c r="AX125"/>
  <c r="F165" i="19"/>
  <c r="L80" i="20"/>
  <c r="L125" i="19"/>
  <c r="AO24" i="20"/>
  <c r="AO170" i="19"/>
  <c r="H24" i="20"/>
  <c r="N32"/>
  <c r="H165"/>
  <c r="AC165" i="19"/>
  <c r="AM120" i="20"/>
  <c r="F24"/>
  <c r="AR80"/>
  <c r="AR170"/>
  <c r="BB80"/>
  <c r="BB80" i="19"/>
  <c r="N24" i="20"/>
  <c r="N80"/>
  <c r="N125"/>
  <c r="N170" i="19"/>
  <c r="O24" i="20"/>
  <c r="AG80" i="19"/>
  <c r="Y24"/>
  <c r="Y170" i="20"/>
  <c r="Y24"/>
  <c r="Y170" i="19"/>
  <c r="Y80"/>
  <c r="Y125" i="20"/>
  <c r="Y125" i="19"/>
  <c r="Y80" i="20"/>
  <c r="AW17" i="14"/>
  <c r="AW165" i="20"/>
  <c r="AW164"/>
  <c r="AW173"/>
  <c r="AW120" i="19"/>
  <c r="AW120" i="20"/>
  <c r="I89" i="19"/>
  <c r="I33"/>
  <c r="AQ10" i="14"/>
  <c r="AZ10"/>
  <c r="S10"/>
  <c r="G10"/>
  <c r="AP10"/>
  <c r="AP120" i="19"/>
  <c r="AG10" i="14"/>
  <c r="L10"/>
  <c r="T10"/>
  <c r="T165" i="19"/>
  <c r="T172"/>
  <c r="BA10" i="14"/>
  <c r="N10"/>
  <c r="AO10"/>
  <c r="AO165" i="19"/>
  <c r="AO172"/>
  <c r="Q10" i="14"/>
  <c r="AJ10"/>
  <c r="BB10"/>
  <c r="BB120" i="20"/>
  <c r="AD124" i="19"/>
  <c r="AD169"/>
  <c r="BB23" i="20"/>
  <c r="BB23" i="19"/>
  <c r="BB169"/>
  <c r="AN23" i="20"/>
  <c r="AN79" i="19"/>
  <c r="E24" i="14"/>
  <c r="F24"/>
  <c r="F179" i="19"/>
  <c r="L24" i="14"/>
  <c r="H24"/>
  <c r="Q33" i="20"/>
  <c r="Q179" i="19"/>
  <c r="Q191"/>
  <c r="Q89"/>
  <c r="AU17" i="14"/>
  <c r="V10"/>
  <c r="AS10"/>
  <c r="R10"/>
  <c r="R165" i="20"/>
  <c r="R172"/>
  <c r="AL10" i="14"/>
  <c r="AR10"/>
  <c r="W10"/>
  <c r="W9"/>
  <c r="AX10"/>
  <c r="AD10"/>
  <c r="J10"/>
  <c r="J17"/>
  <c r="AT10"/>
  <c r="C37"/>
  <c r="AZ79" i="19"/>
  <c r="AH169"/>
  <c r="L34" i="20"/>
  <c r="V169" i="19"/>
  <c r="W76"/>
  <c r="AA15" i="14"/>
  <c r="AA76" i="19"/>
  <c r="U20" i="20"/>
  <c r="C13"/>
  <c r="U19"/>
  <c r="U18"/>
  <c r="U76" i="19"/>
  <c r="K124"/>
  <c r="K79"/>
  <c r="AC124"/>
  <c r="AC169"/>
  <c r="AC79"/>
  <c r="AX124"/>
  <c r="AX169"/>
  <c r="AX79"/>
  <c r="AS121"/>
  <c r="AS166"/>
  <c r="AL121"/>
  <c r="AL20"/>
  <c r="G15" i="14"/>
  <c r="G170" i="20"/>
  <c r="AF15" i="14"/>
  <c r="AM15"/>
  <c r="AM24" i="20"/>
  <c r="AJ15" i="14"/>
  <c r="AJ125" i="19"/>
  <c r="AV15" i="14"/>
  <c r="AV24" i="19"/>
  <c r="AQ15" i="14"/>
  <c r="AQ170" i="19"/>
  <c r="AW15" i="14"/>
  <c r="Z15"/>
  <c r="Z24" i="20"/>
  <c r="Z80"/>
  <c r="AU15" i="14"/>
  <c r="AP15"/>
  <c r="AE15"/>
  <c r="AH15"/>
  <c r="I15"/>
  <c r="T33" i="20"/>
  <c r="T179" i="19"/>
  <c r="G89"/>
  <c r="G33"/>
  <c r="X20" i="20"/>
  <c r="X76" i="19"/>
  <c r="X121"/>
  <c r="Q124"/>
  <c r="Q23"/>
  <c r="E120"/>
  <c r="E119"/>
  <c r="E128"/>
  <c r="Z10" i="14"/>
  <c r="Z165" i="19"/>
  <c r="U10" i="14"/>
  <c r="AH10"/>
  <c r="C102" i="20"/>
  <c r="C104"/>
  <c r="C106"/>
  <c r="L169" i="19"/>
  <c r="AE11" i="14"/>
  <c r="J11"/>
  <c r="J76" i="19"/>
  <c r="AS90" i="20"/>
  <c r="AW180" i="19"/>
  <c r="AW191"/>
  <c r="Y90"/>
  <c r="Y101"/>
  <c r="AU11" i="14"/>
  <c r="Z11"/>
  <c r="I170" i="20"/>
  <c r="I24"/>
  <c r="I80"/>
  <c r="I125" i="19"/>
  <c r="I170"/>
  <c r="AW24"/>
  <c r="AW125"/>
  <c r="AW125" i="20"/>
  <c r="AW80"/>
  <c r="AW80" i="19"/>
  <c r="AW170" i="20"/>
  <c r="AW171"/>
  <c r="AW172"/>
  <c r="AW168"/>
  <c r="AW175"/>
  <c r="AW24"/>
  <c r="AW170" i="19"/>
  <c r="G80"/>
  <c r="G80" i="20"/>
  <c r="G24"/>
  <c r="G24" i="19"/>
  <c r="AH120"/>
  <c r="AH119"/>
  <c r="AH165"/>
  <c r="AE80" i="20"/>
  <c r="AE125" i="19"/>
  <c r="Z80"/>
  <c r="AV125"/>
  <c r="AV125" i="20"/>
  <c r="AV170" i="19"/>
  <c r="AV24" i="20"/>
  <c r="AF170" i="19"/>
  <c r="J120"/>
  <c r="J127"/>
  <c r="J120" i="20"/>
  <c r="J165"/>
  <c r="J166"/>
  <c r="J164"/>
  <c r="F33" i="19"/>
  <c r="F179" i="20"/>
  <c r="F33"/>
  <c r="BB9" i="14"/>
  <c r="BB165" i="19"/>
  <c r="BB172"/>
  <c r="BB120"/>
  <c r="BB127"/>
  <c r="AO165" i="20"/>
  <c r="AO172"/>
  <c r="AO9" i="14"/>
  <c r="T120" i="19"/>
  <c r="T127"/>
  <c r="T165" i="20"/>
  <c r="T120"/>
  <c r="T127"/>
  <c r="AP120"/>
  <c r="AP9" i="14"/>
  <c r="AK165" i="19"/>
  <c r="AK172"/>
  <c r="AK120"/>
  <c r="AK127"/>
  <c r="AK9" i="14"/>
  <c r="Z20" i="20"/>
  <c r="Z76"/>
  <c r="Z121"/>
  <c r="Z121" i="19"/>
  <c r="Z76"/>
  <c r="J20" i="20"/>
  <c r="J121" i="19"/>
  <c r="J76" i="20"/>
  <c r="AU170"/>
  <c r="AU125"/>
  <c r="AQ24"/>
  <c r="AQ125" i="19"/>
  <c r="AM170" i="20"/>
  <c r="AM125" i="19"/>
  <c r="AT9" i="14"/>
  <c r="AR165" i="19"/>
  <c r="AR120" i="20"/>
  <c r="AR127"/>
  <c r="AS120" i="19"/>
  <c r="AS127"/>
  <c r="AS165"/>
  <c r="AS172"/>
  <c r="S17" i="14"/>
  <c r="AM127" i="20"/>
  <c r="AM119"/>
  <c r="C192"/>
  <c r="C194"/>
  <c r="C196"/>
  <c r="AD9" i="14"/>
  <c r="AD18"/>
  <c r="AD165" i="20"/>
  <c r="W165" i="19"/>
  <c r="W164"/>
  <c r="W17" i="14"/>
  <c r="R120" i="19"/>
  <c r="R119"/>
  <c r="R128"/>
  <c r="R9" i="14"/>
  <c r="R165" i="19"/>
  <c r="R164"/>
  <c r="H179"/>
  <c r="H89" i="20"/>
  <c r="H33"/>
  <c r="E33"/>
  <c r="E179" i="19"/>
  <c r="AJ17" i="14"/>
  <c r="AJ9"/>
  <c r="AJ16"/>
  <c r="AJ18"/>
  <c r="AJ13"/>
  <c r="N165" i="20"/>
  <c r="N120" i="19"/>
  <c r="L165"/>
  <c r="L164"/>
  <c r="L120"/>
  <c r="L127"/>
  <c r="G9" i="14"/>
  <c r="G16"/>
  <c r="G17"/>
  <c r="G18"/>
  <c r="G13"/>
  <c r="G20"/>
  <c r="G165" i="19"/>
  <c r="AZ9" i="14"/>
  <c r="AZ16"/>
  <c r="AZ17"/>
  <c r="AW127" i="19"/>
  <c r="AW119"/>
  <c r="H164" i="20"/>
  <c r="H173"/>
  <c r="H172"/>
  <c r="H171"/>
  <c r="H168"/>
  <c r="H175"/>
  <c r="U165"/>
  <c r="U120" i="19"/>
  <c r="U119"/>
  <c r="U165"/>
  <c r="U17" i="14"/>
  <c r="U9"/>
  <c r="U18"/>
  <c r="U120" i="20"/>
  <c r="U119"/>
  <c r="AP24"/>
  <c r="AP125"/>
  <c r="AP170"/>
  <c r="AP170" i="19"/>
  <c r="AP24"/>
  <c r="AJ24"/>
  <c r="AJ80" i="20"/>
  <c r="AJ24"/>
  <c r="AJ80" i="19"/>
  <c r="AA80"/>
  <c r="AA24"/>
  <c r="AA80" i="20"/>
  <c r="AA170" i="19"/>
  <c r="AA125" i="20"/>
  <c r="AA125" i="19"/>
  <c r="AA170" i="20"/>
  <c r="AA24"/>
  <c r="AE20"/>
  <c r="AE121" i="19"/>
  <c r="AE76"/>
  <c r="AC172"/>
  <c r="U127" i="20"/>
  <c r="U172"/>
  <c r="U164"/>
  <c r="L119" i="19"/>
  <c r="U16" i="14"/>
  <c r="U127" i="19"/>
  <c r="AD16" i="14"/>
  <c r="AM128" i="20"/>
  <c r="AM126"/>
  <c r="AK164" i="19"/>
  <c r="AP16" i="14"/>
  <c r="AO164" i="19"/>
  <c r="BB164"/>
  <c r="BB171"/>
  <c r="BB173"/>
  <c r="BB168"/>
  <c r="T119" i="20"/>
  <c r="AO164"/>
  <c r="AO171"/>
  <c r="AO173"/>
  <c r="AO168"/>
  <c r="BB119" i="19"/>
  <c r="J119"/>
  <c r="AH127"/>
  <c r="U172"/>
  <c r="U164"/>
  <c r="W172"/>
  <c r="AZ18" i="14"/>
  <c r="L172" i="19"/>
  <c r="R172"/>
  <c r="R164" i="20"/>
  <c r="R173"/>
  <c r="AS164" i="19"/>
  <c r="AS119"/>
  <c r="AR119" i="20"/>
  <c r="AR172" i="19"/>
  <c r="AR164"/>
  <c r="AR171"/>
  <c r="AK18" i="14"/>
  <c r="J172" i="20"/>
  <c r="E126" i="19"/>
  <c r="AR173"/>
  <c r="AS128"/>
  <c r="AS126"/>
  <c r="R171"/>
  <c r="R126"/>
  <c r="AJ20" i="14"/>
  <c r="AJ27"/>
  <c r="AJ29"/>
  <c r="AJ30"/>
  <c r="AH128" i="19"/>
  <c r="AK171"/>
  <c r="AK173"/>
  <c r="J126"/>
  <c r="T128" i="20"/>
  <c r="AO171" i="19"/>
  <c r="U126"/>
  <c r="U128"/>
  <c r="L126"/>
  <c r="L128"/>
  <c r="L124"/>
  <c r="L123"/>
  <c r="L130"/>
  <c r="U173" i="20"/>
  <c r="U171"/>
  <c r="AQ146" i="19"/>
  <c r="AK146"/>
  <c r="AH146"/>
  <c r="Y146"/>
  <c r="N172" i="20"/>
  <c r="N164"/>
  <c r="AM173" i="19"/>
  <c r="AM171"/>
  <c r="R127"/>
  <c r="AU9" i="14"/>
  <c r="AE20" i="19"/>
  <c r="AE9" i="14"/>
  <c r="AE166" i="19"/>
  <c r="AE164"/>
  <c r="AE171"/>
  <c r="AE166" i="20"/>
  <c r="AE165"/>
  <c r="AE164"/>
  <c r="AE121"/>
  <c r="AE119"/>
  <c r="AE76"/>
  <c r="AH170"/>
  <c r="AU125" i="19"/>
  <c r="AU80"/>
  <c r="AU24"/>
  <c r="AU170"/>
  <c r="AU80" i="20"/>
  <c r="AU24"/>
  <c r="AQ80"/>
  <c r="AQ170"/>
  <c r="AQ80" i="19"/>
  <c r="AQ24"/>
  <c r="AQ125" i="20"/>
  <c r="AM80"/>
  <c r="AM170" i="19"/>
  <c r="AM168"/>
  <c r="AM175"/>
  <c r="AM182"/>
  <c r="AM184"/>
  <c r="AM24"/>
  <c r="AM125" i="20"/>
  <c r="AM123"/>
  <c r="AM130"/>
  <c r="AM137"/>
  <c r="AM139"/>
  <c r="AM80" i="19"/>
  <c r="G164"/>
  <c r="G172"/>
  <c r="R16" i="14"/>
  <c r="R18"/>
  <c r="Z120" i="19"/>
  <c r="Z119"/>
  <c r="Z128"/>
  <c r="Z9" i="14"/>
  <c r="Z16"/>
  <c r="C39"/>
  <c r="C147" i="19"/>
  <c r="C149"/>
  <c r="C151"/>
  <c r="C192"/>
  <c r="C194"/>
  <c r="C196"/>
  <c r="C147" i="20"/>
  <c r="C149"/>
  <c r="C151"/>
  <c r="AD120" i="19"/>
  <c r="AD165"/>
  <c r="AD120" i="20"/>
  <c r="AD17" i="14"/>
  <c r="AR9"/>
  <c r="AR17"/>
  <c r="AR120" i="19"/>
  <c r="AR127"/>
  <c r="AR165" i="20"/>
  <c r="AS120"/>
  <c r="AS9" i="14"/>
  <c r="AS18"/>
  <c r="AS165" i="20"/>
  <c r="AS17" i="14"/>
  <c r="H179" i="20"/>
  <c r="H33" i="19"/>
  <c r="H89"/>
  <c r="E179" i="20"/>
  <c r="E89" i="19"/>
  <c r="E89" i="20"/>
  <c r="E33" i="19"/>
  <c r="AJ120"/>
  <c r="AJ165"/>
  <c r="AJ120" i="20"/>
  <c r="AJ119"/>
  <c r="AJ165"/>
  <c r="N120"/>
  <c r="N165" i="19"/>
  <c r="N172"/>
  <c r="N17" i="14"/>
  <c r="N9"/>
  <c r="L165" i="20"/>
  <c r="L172"/>
  <c r="L17" i="14"/>
  <c r="L120" i="20"/>
  <c r="L9" i="14"/>
  <c r="L16"/>
  <c r="G120" i="20"/>
  <c r="G120" i="19"/>
  <c r="G165" i="20"/>
  <c r="AZ120"/>
  <c r="AZ127"/>
  <c r="AZ120" i="19"/>
  <c r="AZ165"/>
  <c r="AZ165" i="20"/>
  <c r="O128"/>
  <c r="O126"/>
  <c r="AM171"/>
  <c r="AM173"/>
  <c r="AM168"/>
  <c r="AM175"/>
  <c r="AM182"/>
  <c r="AF172" i="19"/>
  <c r="X88" i="20"/>
  <c r="X101"/>
  <c r="X88" i="19"/>
  <c r="X178" i="20"/>
  <c r="X32"/>
  <c r="X178" i="19"/>
  <c r="X36" i="14"/>
  <c r="AV170" i="20"/>
  <c r="AE24" i="19"/>
  <c r="AE170" i="20"/>
  <c r="Z170" i="19"/>
  <c r="Z125"/>
  <c r="Z125" i="20"/>
  <c r="AV80"/>
  <c r="AV80" i="19"/>
  <c r="AZ125" i="20"/>
  <c r="AZ170"/>
  <c r="J170"/>
  <c r="J125"/>
  <c r="T80"/>
  <c r="U178" i="19"/>
  <c r="U191"/>
  <c r="U32"/>
  <c r="U45"/>
  <c r="S88" i="20"/>
  <c r="S101"/>
  <c r="AF120" i="19"/>
  <c r="AF127"/>
  <c r="H63" i="11"/>
  <c r="O165" i="19"/>
  <c r="O164"/>
  <c r="O172"/>
  <c r="M170" i="20"/>
  <c r="AL24"/>
  <c r="AL170"/>
  <c r="AI80"/>
  <c r="AI125" i="19"/>
  <c r="AS24" i="20"/>
  <c r="V125"/>
  <c r="V170" i="19"/>
  <c r="AO80" i="20"/>
  <c r="AO80" i="19"/>
  <c r="H80" i="20"/>
  <c r="H170" i="19"/>
  <c r="H9" i="14"/>
  <c r="Q170" i="19"/>
  <c r="Q170" i="20"/>
  <c r="Q125"/>
  <c r="S24" i="19"/>
  <c r="AR24" i="20"/>
  <c r="AR125" i="19"/>
  <c r="AK24"/>
  <c r="AG24"/>
  <c r="P170"/>
  <c r="P170" i="20"/>
  <c r="R170"/>
  <c r="N170"/>
  <c r="O170"/>
  <c r="O170" i="19"/>
  <c r="AL101"/>
  <c r="N125"/>
  <c r="AA45" i="20"/>
  <c r="BB45"/>
  <c r="AO101" i="19"/>
  <c r="AE172" i="20"/>
  <c r="P9" i="14"/>
  <c r="P120" i="20"/>
  <c r="AU120"/>
  <c r="AU127"/>
  <c r="K10" i="14"/>
  <c r="X10"/>
  <c r="AZ124" i="19"/>
  <c r="S79"/>
  <c r="I180"/>
  <c r="AJ169"/>
  <c r="F23"/>
  <c r="P76"/>
  <c r="AF20"/>
  <c r="BA15" i="14"/>
  <c r="BA24" i="19"/>
  <c r="H23" i="14"/>
  <c r="J23"/>
  <c r="AW20" i="19"/>
  <c r="F23" i="14"/>
  <c r="AB191" i="19"/>
  <c r="AB146"/>
  <c r="E26" i="13"/>
  <c r="X191" i="20"/>
  <c r="AB191"/>
  <c r="AY15" i="14"/>
  <c r="Q80" i="19"/>
  <c r="Q80" i="20"/>
  <c r="S170"/>
  <c r="AR170" i="19"/>
  <c r="AG24" i="20"/>
  <c r="P80" i="19"/>
  <c r="P24"/>
  <c r="O80"/>
  <c r="AD146"/>
  <c r="AE19"/>
  <c r="AE18"/>
  <c r="AT19"/>
  <c r="AT18"/>
  <c r="AE173"/>
  <c r="BB125"/>
  <c r="BB170" i="20"/>
  <c r="K125" i="19"/>
  <c r="K24"/>
  <c r="W80" i="20"/>
  <c r="W170" i="19"/>
  <c r="F125" i="20"/>
  <c r="F170"/>
  <c r="F80" i="19"/>
  <c r="Y9" i="14"/>
  <c r="Y18"/>
  <c r="Y120" i="20"/>
  <c r="AI165"/>
  <c r="AI172"/>
  <c r="AI120"/>
  <c r="AX80" i="19"/>
  <c r="AX80" i="20"/>
  <c r="AX125" i="19"/>
  <c r="E80"/>
  <c r="E125" i="20"/>
  <c r="E80"/>
  <c r="A24" i="19"/>
  <c r="S125"/>
  <c r="AN125" i="20"/>
  <c r="AN80" i="19"/>
  <c r="AN170"/>
  <c r="AS125"/>
  <c r="AS123"/>
  <c r="AS130"/>
  <c r="AS137"/>
  <c r="AS170" i="20"/>
  <c r="P172"/>
  <c r="P164"/>
  <c r="AW165" i="19"/>
  <c r="AW9" i="14"/>
  <c r="AW18"/>
  <c r="A23" i="20"/>
  <c r="A79"/>
  <c r="A23" i="19"/>
  <c r="A124"/>
  <c r="A169" i="20"/>
  <c r="A79" i="19"/>
  <c r="A169"/>
  <c r="A124" i="20"/>
  <c r="E127" i="19"/>
  <c r="AI173"/>
  <c r="E81" i="13"/>
  <c r="E38"/>
  <c r="AM18" i="14"/>
  <c r="AM13"/>
  <c r="AM20"/>
  <c r="AM27"/>
  <c r="H119" i="20"/>
  <c r="H128"/>
  <c r="AF119"/>
  <c r="AF128"/>
  <c r="E84" i="13"/>
  <c r="G84"/>
  <c r="W125" i="19"/>
  <c r="W125" i="20"/>
  <c r="K80" i="19"/>
  <c r="BB24"/>
  <c r="R125"/>
  <c r="R24" i="20"/>
  <c r="AC165"/>
  <c r="AC9" i="14"/>
  <c r="AC18"/>
  <c r="AC16"/>
  <c r="AC17"/>
  <c r="AC13"/>
  <c r="N36"/>
  <c r="N178" i="19"/>
  <c r="N191"/>
  <c r="E172" i="20"/>
  <c r="E164"/>
  <c r="AQ79" i="19"/>
  <c r="AQ23" i="20"/>
  <c r="AQ79"/>
  <c r="AQ23" i="19"/>
  <c r="AQ169" i="20"/>
  <c r="AQ169" i="19"/>
  <c r="AQ124"/>
  <c r="AQ124" i="20"/>
  <c r="S19" i="19"/>
  <c r="S26"/>
  <c r="AM19"/>
  <c r="AZ19"/>
  <c r="AZ18"/>
  <c r="I19"/>
  <c r="I26"/>
  <c r="AV19"/>
  <c r="AV26"/>
  <c r="X19"/>
  <c r="AU19"/>
  <c r="Z170" i="20"/>
  <c r="Z24" i="19"/>
  <c r="AE125" i="20"/>
  <c r="AE170" i="19"/>
  <c r="AE168"/>
  <c r="AE175"/>
  <c r="E80" i="13"/>
  <c r="E36"/>
  <c r="W80" i="19"/>
  <c r="W170" i="20"/>
  <c r="AT24" i="19"/>
  <c r="K24" i="20"/>
  <c r="K80"/>
  <c r="K170" i="19"/>
  <c r="AZ191"/>
  <c r="E18" i="14"/>
  <c r="X45" i="20"/>
  <c r="AG45"/>
  <c r="AP45"/>
  <c r="AY45"/>
  <c r="AV45" i="19"/>
  <c r="AD101"/>
  <c r="AD101" i="20"/>
  <c r="AF101"/>
  <c r="M10" i="14"/>
  <c r="I10"/>
  <c r="BB45" i="19"/>
  <c r="B46" i="20"/>
  <c r="B48"/>
  <c r="B50"/>
  <c r="E165" i="19"/>
  <c r="X120"/>
  <c r="P120"/>
  <c r="P127"/>
  <c r="AB10" i="14"/>
  <c r="AB120" i="20"/>
  <c r="M179" i="19"/>
  <c r="C102"/>
  <c r="C104"/>
  <c r="C106"/>
  <c r="B46"/>
  <c r="B48"/>
  <c r="B50"/>
  <c r="C46"/>
  <c r="C48"/>
  <c r="C50"/>
  <c r="C80" i="13"/>
  <c r="G80"/>
  <c r="M33" i="19"/>
  <c r="M45"/>
  <c r="AK124"/>
  <c r="C79" i="13"/>
  <c r="AG20" i="19"/>
  <c r="AG169"/>
  <c r="I20"/>
  <c r="BB191" i="20"/>
  <c r="AV36" i="14"/>
  <c r="AY120" i="19"/>
  <c r="AY165" i="20"/>
  <c r="H165" i="19"/>
  <c r="BB191"/>
  <c r="AU45"/>
  <c r="AD45" i="20"/>
  <c r="AM45"/>
  <c r="AV45"/>
  <c r="AM45" i="19"/>
  <c r="AB45" i="20"/>
  <c r="AB101"/>
  <c r="AX101" i="19"/>
  <c r="AD191" i="20"/>
  <c r="AF101" i="19"/>
  <c r="AK191" i="20"/>
  <c r="M36" i="14"/>
  <c r="AM101" i="20"/>
  <c r="AO101"/>
  <c r="AN10" i="14"/>
  <c r="C78" i="13"/>
  <c r="E27"/>
  <c r="AG166" i="19"/>
  <c r="E14" i="14"/>
  <c r="AD146" i="20"/>
  <c r="N45" i="19"/>
  <c r="AT191" i="20"/>
  <c r="Z191" i="19"/>
  <c r="S180"/>
  <c r="AK180"/>
  <c r="AK191"/>
  <c r="AH36" i="14"/>
  <c r="AT180" i="19"/>
  <c r="AN36" i="14"/>
  <c r="F180" i="20"/>
  <c r="AQ34" i="19"/>
  <c r="AC90" i="20"/>
  <c r="AC101"/>
  <c r="AK34"/>
  <c r="AK90"/>
  <c r="AT34"/>
  <c r="AT45"/>
  <c r="AT90"/>
  <c r="AZ180"/>
  <c r="AN34"/>
  <c r="AN45"/>
  <c r="H90"/>
  <c r="F180" i="19"/>
  <c r="F90"/>
  <c r="M180" i="20"/>
  <c r="H180"/>
  <c r="X180" i="19"/>
  <c r="R90" i="20"/>
  <c r="AA34" i="19"/>
  <c r="K36" i="14"/>
  <c r="H34" i="20"/>
  <c r="H32"/>
  <c r="H45"/>
  <c r="H90" i="19"/>
  <c r="F34" i="20"/>
  <c r="M90" i="19"/>
  <c r="M101"/>
  <c r="I34"/>
  <c r="K34"/>
  <c r="G180" i="20"/>
  <c r="AE180"/>
  <c r="P34" i="19"/>
  <c r="X90"/>
  <c r="X101"/>
  <c r="P90"/>
  <c r="Y180" i="20"/>
  <c r="AE34" i="19"/>
  <c r="AE45"/>
  <c r="AE34" i="20"/>
  <c r="Q34" i="19"/>
  <c r="V180"/>
  <c r="N90" i="20"/>
  <c r="J36" i="14"/>
  <c r="M90" i="20"/>
  <c r="AA180" i="19"/>
  <c r="AA90"/>
  <c r="AA101"/>
  <c r="AW180" i="20"/>
  <c r="Q90" i="19"/>
  <c r="AN34"/>
  <c r="AW34" i="20"/>
  <c r="AW45"/>
  <c r="AQ180" i="19"/>
  <c r="AW90"/>
  <c r="AQ180" i="20"/>
  <c r="AQ191"/>
  <c r="Z90" i="19"/>
  <c r="AT34"/>
  <c r="AT45"/>
  <c r="AH34"/>
  <c r="AZ34" i="20"/>
  <c r="AH34"/>
  <c r="AI90"/>
  <c r="AR180"/>
  <c r="AX34" i="19"/>
  <c r="Y180"/>
  <c r="Y191"/>
  <c r="AE90"/>
  <c r="BA180" i="20"/>
  <c r="AC34"/>
  <c r="AC45"/>
  <c r="AD45" i="19"/>
  <c r="AB101"/>
  <c r="N45" i="20"/>
  <c r="I90" i="19"/>
  <c r="K90" i="20"/>
  <c r="G34" i="19"/>
  <c r="F90" i="20"/>
  <c r="V180"/>
  <c r="S34" i="19"/>
  <c r="S45"/>
  <c r="AG180"/>
  <c r="AS90"/>
  <c r="AS101"/>
  <c r="K34" i="20"/>
  <c r="K45"/>
  <c r="AR90" i="19"/>
  <c r="AR101"/>
  <c r="Y34"/>
  <c r="Y45"/>
  <c r="AR90" i="20"/>
  <c r="Q90"/>
  <c r="Z180"/>
  <c r="Z191"/>
  <c r="Z34" i="19"/>
  <c r="Q34" i="20"/>
  <c r="Q45"/>
  <c r="K191" i="19"/>
  <c r="K180" i="20"/>
  <c r="M180" i="19"/>
  <c r="M191"/>
  <c r="P180" i="20"/>
  <c r="T90" i="19"/>
  <c r="V34"/>
  <c r="P34" i="20"/>
  <c r="AU180"/>
  <c r="W180"/>
  <c r="AF34" i="19"/>
  <c r="AF45"/>
  <c r="AI34" i="20"/>
  <c r="AP90"/>
  <c r="AX191"/>
  <c r="S101" i="19"/>
  <c r="AS34"/>
  <c r="AI90"/>
  <c r="AI101"/>
  <c r="AU90" i="20"/>
  <c r="AU101"/>
  <c r="AI180"/>
  <c r="AS180" i="19"/>
  <c r="AI34"/>
  <c r="AG90" i="20"/>
  <c r="P180" i="19"/>
  <c r="AY45"/>
  <c r="AS191" i="20"/>
  <c r="AJ191"/>
  <c r="AW101"/>
  <c r="AT101" i="19"/>
  <c r="AN101" i="20"/>
  <c r="AE101"/>
  <c r="AA191"/>
  <c r="AL191" i="19"/>
  <c r="AI191"/>
  <c r="AF191" i="20"/>
  <c r="Y101"/>
  <c r="L180" i="19"/>
  <c r="BA90"/>
  <c r="AZ34"/>
  <c r="AZ45"/>
  <c r="BA90" i="20"/>
  <c r="AL90"/>
  <c r="AY180" i="19"/>
  <c r="AJ90"/>
  <c r="AJ101"/>
  <c r="AR34"/>
  <c r="AA90" i="20"/>
  <c r="AA101"/>
  <c r="AH180" i="19"/>
  <c r="AZ90" i="20"/>
  <c r="AZ101"/>
  <c r="AU180" i="19"/>
  <c r="AU191"/>
  <c r="T180"/>
  <c r="BA34"/>
  <c r="E34" i="20"/>
  <c r="E180"/>
  <c r="E90" i="19"/>
  <c r="E180"/>
  <c r="E34"/>
  <c r="E90" i="20"/>
  <c r="AQ101"/>
  <c r="AO45" i="19"/>
  <c r="AM191" i="20"/>
  <c r="AK101" i="19"/>
  <c r="AU101"/>
  <c r="AC191"/>
  <c r="AQ90"/>
  <c r="I90" i="20"/>
  <c r="G34"/>
  <c r="AH180"/>
  <c r="AH191"/>
  <c r="AC90" i="19"/>
  <c r="AK34"/>
  <c r="AQ34" i="20"/>
  <c r="AQ45"/>
  <c r="Z90"/>
  <c r="Z101"/>
  <c r="AO180"/>
  <c r="AC180"/>
  <c r="Q180"/>
  <c r="BB90" i="19"/>
  <c r="AC34"/>
  <c r="AC45"/>
  <c r="AR34" i="20"/>
  <c r="Z34"/>
  <c r="O19" i="19"/>
  <c r="S75"/>
  <c r="S74"/>
  <c r="AR75"/>
  <c r="L75"/>
  <c r="L74"/>
  <c r="L83"/>
  <c r="AN75"/>
  <c r="K75"/>
  <c r="AX75"/>
  <c r="G75"/>
  <c r="G74"/>
  <c r="G81"/>
  <c r="H75"/>
  <c r="AB75"/>
  <c r="AB82"/>
  <c r="AA75"/>
  <c r="AD75"/>
  <c r="AD74"/>
  <c r="BA80"/>
  <c r="BA125"/>
  <c r="BA80" i="20"/>
  <c r="BA170" i="19"/>
  <c r="BA125" i="20"/>
  <c r="BA24"/>
  <c r="BA170"/>
  <c r="X120"/>
  <c r="X165"/>
  <c r="X172"/>
  <c r="X17" i="14"/>
  <c r="X9"/>
  <c r="X165" i="19"/>
  <c r="X172"/>
  <c r="P16" i="14"/>
  <c r="P18"/>
  <c r="AZ172" i="20"/>
  <c r="AZ164"/>
  <c r="AZ119"/>
  <c r="G127" i="19"/>
  <c r="G119"/>
  <c r="L127" i="20"/>
  <c r="L119"/>
  <c r="L126"/>
  <c r="N16" i="14"/>
  <c r="N18"/>
  <c r="N13"/>
  <c r="N20"/>
  <c r="N27"/>
  <c r="N119" i="20"/>
  <c r="N127"/>
  <c r="AJ164" i="19"/>
  <c r="AJ172"/>
  <c r="AS127" i="20"/>
  <c r="AS119"/>
  <c r="AD127"/>
  <c r="AD119"/>
  <c r="C41" i="14"/>
  <c r="C45"/>
  <c r="C47"/>
  <c r="Z18"/>
  <c r="AE126" i="20"/>
  <c r="AE128"/>
  <c r="AE123"/>
  <c r="AE130"/>
  <c r="AE137"/>
  <c r="AE16" i="14"/>
  <c r="AE18"/>
  <c r="AX19" i="19"/>
  <c r="AR19"/>
  <c r="Y19"/>
  <c r="Z19"/>
  <c r="N19"/>
  <c r="N26"/>
  <c r="H19"/>
  <c r="BB19"/>
  <c r="BB26"/>
  <c r="U19"/>
  <c r="U18"/>
  <c r="AI19"/>
  <c r="AI26"/>
  <c r="AA19"/>
  <c r="AA26"/>
  <c r="AW19"/>
  <c r="AD19"/>
  <c r="AD26"/>
  <c r="E19"/>
  <c r="E18"/>
  <c r="BA19"/>
  <c r="AH19"/>
  <c r="AH18"/>
  <c r="AC19"/>
  <c r="AC18"/>
  <c r="AC27"/>
  <c r="J19"/>
  <c r="AL19"/>
  <c r="AL18"/>
  <c r="AL25"/>
  <c r="AQ19"/>
  <c r="V19"/>
  <c r="V18"/>
  <c r="AY19"/>
  <c r="AY26"/>
  <c r="G19"/>
  <c r="L19"/>
  <c r="L18"/>
  <c r="AY80"/>
  <c r="AY80" i="20"/>
  <c r="AY24" i="19"/>
  <c r="AY170" i="20"/>
  <c r="F32"/>
  <c r="F45"/>
  <c r="F88"/>
  <c r="F88" i="19"/>
  <c r="F178" i="20"/>
  <c r="F191"/>
  <c r="F178" i="19"/>
  <c r="F32"/>
  <c r="F45"/>
  <c r="F36" i="14"/>
  <c r="H32" i="19"/>
  <c r="H178"/>
  <c r="H191"/>
  <c r="H88" i="20"/>
  <c r="H88" i="19"/>
  <c r="H178" i="20"/>
  <c r="H36" i="14"/>
  <c r="P119" i="20"/>
  <c r="P127"/>
  <c r="H18" i="14"/>
  <c r="H16"/>
  <c r="H13"/>
  <c r="H20"/>
  <c r="AZ127" i="19"/>
  <c r="AZ119"/>
  <c r="L18" i="14"/>
  <c r="L164" i="20"/>
  <c r="L171"/>
  <c r="AJ127"/>
  <c r="AS16" i="14"/>
  <c r="AS13"/>
  <c r="AD127" i="19"/>
  <c r="AD119"/>
  <c r="Z172"/>
  <c r="Z127"/>
  <c r="AW19" i="20"/>
  <c r="Z19"/>
  <c r="AK19"/>
  <c r="AK18"/>
  <c r="AK27"/>
  <c r="AR19"/>
  <c r="O19"/>
  <c r="AB19"/>
  <c r="AB18"/>
  <c r="AD19"/>
  <c r="AD18"/>
  <c r="AX19"/>
  <c r="L19"/>
  <c r="N19"/>
  <c r="AA19"/>
  <c r="R19"/>
  <c r="R26"/>
  <c r="AN19"/>
  <c r="AN18"/>
  <c r="P19"/>
  <c r="BA19"/>
  <c r="BA26"/>
  <c r="AL19"/>
  <c r="AV19"/>
  <c r="BB19"/>
  <c r="G19"/>
  <c r="V19"/>
  <c r="X19"/>
  <c r="X18"/>
  <c r="AE19"/>
  <c r="AE26"/>
  <c r="AM19"/>
  <c r="AY19"/>
  <c r="AT19"/>
  <c r="AT18"/>
  <c r="Q19"/>
  <c r="AJ19"/>
  <c r="W19"/>
  <c r="AG19"/>
  <c r="AU19"/>
  <c r="M19"/>
  <c r="AQ19"/>
  <c r="AO19"/>
  <c r="AO18"/>
  <c r="AO25"/>
  <c r="E19"/>
  <c r="E18"/>
  <c r="AF19"/>
  <c r="S19"/>
  <c r="AI19"/>
  <c r="AP19"/>
  <c r="AP18"/>
  <c r="AP27"/>
  <c r="K19"/>
  <c r="K26"/>
  <c r="J19"/>
  <c r="H19"/>
  <c r="H26"/>
  <c r="AS19"/>
  <c r="I19"/>
  <c r="Y19"/>
  <c r="F19"/>
  <c r="T19"/>
  <c r="AC19"/>
  <c r="AC18"/>
  <c r="AH19"/>
  <c r="AH26"/>
  <c r="AZ19"/>
  <c r="J32"/>
  <c r="J45"/>
  <c r="J88" i="19"/>
  <c r="J178"/>
  <c r="J191"/>
  <c r="J88" i="20"/>
  <c r="J101"/>
  <c r="J32" i="19"/>
  <c r="J45"/>
  <c r="J178" i="20"/>
  <c r="J191"/>
  <c r="K165"/>
  <c r="K120" i="19"/>
  <c r="K120" i="20"/>
  <c r="K165" i="19"/>
  <c r="AZ164"/>
  <c r="AZ172"/>
  <c r="G172" i="20"/>
  <c r="G164"/>
  <c r="G127"/>
  <c r="G119"/>
  <c r="AJ172"/>
  <c r="AJ164"/>
  <c r="AJ127" i="19"/>
  <c r="AJ119"/>
  <c r="AJ128"/>
  <c r="AS164" i="20"/>
  <c r="AS172"/>
  <c r="AR172"/>
  <c r="AR164"/>
  <c r="AR16" i="14"/>
  <c r="AR18"/>
  <c r="AR13"/>
  <c r="AR20"/>
  <c r="AR27"/>
  <c r="AR29"/>
  <c r="AR30"/>
  <c r="AD164" i="19"/>
  <c r="AD171"/>
  <c r="AD172"/>
  <c r="G171"/>
  <c r="G173"/>
  <c r="N171" i="20"/>
  <c r="N173"/>
  <c r="N168"/>
  <c r="N175"/>
  <c r="N182"/>
  <c r="H172" i="19"/>
  <c r="AB9" i="14"/>
  <c r="AB120" i="19"/>
  <c r="AB127"/>
  <c r="AB165"/>
  <c r="AU26"/>
  <c r="X26"/>
  <c r="X18"/>
  <c r="AZ26"/>
  <c r="S18"/>
  <c r="AF126" i="20"/>
  <c r="E85" i="13"/>
  <c r="C85"/>
  <c r="G85"/>
  <c r="AW16" i="14"/>
  <c r="AW13"/>
  <c r="AW20"/>
  <c r="AW27"/>
  <c r="Y119" i="20"/>
  <c r="Y127"/>
  <c r="M9" i="14"/>
  <c r="E39" i="13"/>
  <c r="E83"/>
  <c r="C83"/>
  <c r="G83"/>
  <c r="AX26" i="19"/>
  <c r="Y26"/>
  <c r="Y18"/>
  <c r="Z26"/>
  <c r="AT26"/>
  <c r="O171"/>
  <c r="O173"/>
  <c r="P173" i="20"/>
  <c r="P171"/>
  <c r="AI164"/>
  <c r="E79" i="19"/>
  <c r="E79" i="20"/>
  <c r="E23" i="19"/>
  <c r="E23" i="20"/>
  <c r="E124" i="19"/>
  <c r="E123"/>
  <c r="E130"/>
  <c r="E169"/>
  <c r="E28" i="13"/>
  <c r="E30"/>
  <c r="C114" i="11"/>
  <c r="E29" i="13"/>
  <c r="E31"/>
  <c r="C116" i="11"/>
  <c r="P32" i="14"/>
  <c r="AN120" i="20"/>
  <c r="AN17" i="14"/>
  <c r="AY172" i="20"/>
  <c r="P119" i="19"/>
  <c r="E172"/>
  <c r="I165" i="20"/>
  <c r="I17" i="14"/>
  <c r="I9"/>
  <c r="I120" i="19"/>
  <c r="AV18"/>
  <c r="AE26"/>
  <c r="E171" i="20"/>
  <c r="E173"/>
  <c r="AC172"/>
  <c r="H126"/>
  <c r="H123"/>
  <c r="H130"/>
  <c r="AW172" i="19"/>
  <c r="Y16" i="14"/>
  <c r="Y13"/>
  <c r="AQ45" i="19"/>
  <c r="AT191"/>
  <c r="S191"/>
  <c r="AT101" i="20"/>
  <c r="AK45"/>
  <c r="AZ191"/>
  <c r="AK101"/>
  <c r="AE191"/>
  <c r="H101" i="19"/>
  <c r="AA45"/>
  <c r="H191" i="20"/>
  <c r="F191" i="19"/>
  <c r="M191" i="20"/>
  <c r="H101"/>
  <c r="AE45"/>
  <c r="N101"/>
  <c r="Q45" i="19"/>
  <c r="Y191" i="20"/>
  <c r="AA191" i="19"/>
  <c r="AQ191"/>
  <c r="Q101"/>
  <c r="AW101"/>
  <c r="AN45"/>
  <c r="AI101" i="20"/>
  <c r="BA191"/>
  <c r="AE101" i="19"/>
  <c r="AR191" i="20"/>
  <c r="AZ45"/>
  <c r="Z101" i="19"/>
  <c r="AX45"/>
  <c r="AH45" i="20"/>
  <c r="AG191" i="19"/>
  <c r="K101" i="20"/>
  <c r="Z45" i="19"/>
  <c r="AR101" i="20"/>
  <c r="Q101"/>
  <c r="AI45"/>
  <c r="AU191"/>
  <c r="T101" i="19"/>
  <c r="AP101" i="20"/>
  <c r="AG101"/>
  <c r="AI191"/>
  <c r="AS191" i="19"/>
  <c r="AS45"/>
  <c r="AI45"/>
  <c r="BA45"/>
  <c r="BA101" i="20"/>
  <c r="AH191" i="19"/>
  <c r="AR45"/>
  <c r="AL101" i="20"/>
  <c r="BA101" i="19"/>
  <c r="AY191"/>
  <c r="AO191" i="20"/>
  <c r="AK45" i="19"/>
  <c r="AC191" i="20"/>
  <c r="AR45"/>
  <c r="Q191"/>
  <c r="AC101" i="19"/>
  <c r="Z45" i="20"/>
  <c r="BB101" i="19"/>
  <c r="AQ101"/>
  <c r="AB74"/>
  <c r="G82"/>
  <c r="L82"/>
  <c r="S82"/>
  <c r="AD82"/>
  <c r="AR173" i="20"/>
  <c r="AR171"/>
  <c r="AR168"/>
  <c r="AR175"/>
  <c r="AR182"/>
  <c r="AS173"/>
  <c r="AS171"/>
  <c r="AS168"/>
  <c r="AS175"/>
  <c r="AS182"/>
  <c r="AS184"/>
  <c r="AJ173"/>
  <c r="AJ171"/>
  <c r="K172"/>
  <c r="K164"/>
  <c r="AC26"/>
  <c r="Y18"/>
  <c r="Y26"/>
  <c r="H18"/>
  <c r="H27"/>
  <c r="AP26"/>
  <c r="S18"/>
  <c r="S27"/>
  <c r="S26"/>
  <c r="AO26"/>
  <c r="AU26"/>
  <c r="AJ26"/>
  <c r="AJ18"/>
  <c r="AJ25"/>
  <c r="AY26"/>
  <c r="X26"/>
  <c r="BB18"/>
  <c r="BB26"/>
  <c r="BA18"/>
  <c r="BA27"/>
  <c r="R18"/>
  <c r="L18"/>
  <c r="L26"/>
  <c r="AB26"/>
  <c r="AK26"/>
  <c r="Z126" i="19"/>
  <c r="Z123"/>
  <c r="L173" i="20"/>
  <c r="P128"/>
  <c r="G26" i="19"/>
  <c r="G18"/>
  <c r="G27"/>
  <c r="V26"/>
  <c r="AD126" i="20"/>
  <c r="AD128"/>
  <c r="AZ126"/>
  <c r="AZ128"/>
  <c r="X164" i="19"/>
  <c r="X173"/>
  <c r="X164" i="20"/>
  <c r="X173"/>
  <c r="AS20" i="14"/>
  <c r="AS27"/>
  <c r="H27"/>
  <c r="AD173" i="19"/>
  <c r="G128" i="20"/>
  <c r="G126"/>
  <c r="K172" i="19"/>
  <c r="K164"/>
  <c r="K127"/>
  <c r="K119"/>
  <c r="J101"/>
  <c r="AH18" i="20"/>
  <c r="K18"/>
  <c r="E26"/>
  <c r="AT26"/>
  <c r="AE18"/>
  <c r="AN26"/>
  <c r="AD26"/>
  <c r="L26" i="19"/>
  <c r="AQ18"/>
  <c r="AQ25"/>
  <c r="AQ26"/>
  <c r="J26"/>
  <c r="AH26"/>
  <c r="E26"/>
  <c r="AW26"/>
  <c r="AW18"/>
  <c r="AW27"/>
  <c r="AI18"/>
  <c r="U26"/>
  <c r="H26"/>
  <c r="H18"/>
  <c r="H27"/>
  <c r="AS126" i="20"/>
  <c r="AS128"/>
  <c r="AJ171" i="19"/>
  <c r="AJ173"/>
  <c r="L128" i="20"/>
  <c r="AZ171"/>
  <c r="AZ173"/>
  <c r="AE171"/>
  <c r="AE173"/>
  <c r="AJ126" i="19"/>
  <c r="AZ26" i="20"/>
  <c r="AZ18"/>
  <c r="AZ27"/>
  <c r="T18"/>
  <c r="T26"/>
  <c r="I18"/>
  <c r="I26"/>
  <c r="J18"/>
  <c r="J27"/>
  <c r="J26"/>
  <c r="U26"/>
  <c r="AF26"/>
  <c r="AF18"/>
  <c r="AQ18"/>
  <c r="AQ25"/>
  <c r="AQ26"/>
  <c r="AQ27"/>
  <c r="AQ22"/>
  <c r="AQ29"/>
  <c r="AG18"/>
  <c r="AG26"/>
  <c r="Q26"/>
  <c r="Q18"/>
  <c r="AM18"/>
  <c r="AM25"/>
  <c r="AM26"/>
  <c r="V26"/>
  <c r="V18"/>
  <c r="AV26"/>
  <c r="AV18"/>
  <c r="P26"/>
  <c r="P18"/>
  <c r="AA26"/>
  <c r="AA18"/>
  <c r="AA25"/>
  <c r="AX26"/>
  <c r="AX18"/>
  <c r="AX25"/>
  <c r="AX27"/>
  <c r="AX22"/>
  <c r="AX29"/>
  <c r="O26"/>
  <c r="O18"/>
  <c r="O25"/>
  <c r="Z26"/>
  <c r="Z18"/>
  <c r="Z25"/>
  <c r="AD126" i="19"/>
  <c r="AZ128"/>
  <c r="AZ126"/>
  <c r="AZ123"/>
  <c r="AL26"/>
  <c r="AC26"/>
  <c r="BA18"/>
  <c r="BA26"/>
  <c r="AD18"/>
  <c r="AD27"/>
  <c r="AA18"/>
  <c r="M26"/>
  <c r="BB18"/>
  <c r="BB25"/>
  <c r="N18"/>
  <c r="G126"/>
  <c r="G128"/>
  <c r="X16" i="14"/>
  <c r="X18"/>
  <c r="X13"/>
  <c r="X20"/>
  <c r="X27"/>
  <c r="X119" i="20"/>
  <c r="X128"/>
  <c r="X127"/>
  <c r="AE27" i="19"/>
  <c r="AE25"/>
  <c r="K31" i="14"/>
  <c r="O31"/>
  <c r="M31"/>
  <c r="E31"/>
  <c r="Y126" i="20"/>
  <c r="Y128"/>
  <c r="AB119" i="19"/>
  <c r="AB18" i="14"/>
  <c r="P168" i="20"/>
  <c r="P175"/>
  <c r="AW29" i="14"/>
  <c r="I16"/>
  <c r="I18"/>
  <c r="P128" i="19"/>
  <c r="P126"/>
  <c r="M32" i="14"/>
  <c r="J32"/>
  <c r="E32"/>
  <c r="N32"/>
  <c r="H32"/>
  <c r="O32"/>
  <c r="I32"/>
  <c r="F32"/>
  <c r="X25" i="19"/>
  <c r="X27"/>
  <c r="Y25"/>
  <c r="Y27"/>
  <c r="Y22"/>
  <c r="Y29"/>
  <c r="Y36"/>
  <c r="AZ27"/>
  <c r="AZ25"/>
  <c r="O168"/>
  <c r="O175"/>
  <c r="AC20" i="14"/>
  <c r="AC27"/>
  <c r="AD81" i="19"/>
  <c r="L81"/>
  <c r="G83"/>
  <c r="AE22"/>
  <c r="AE29"/>
  <c r="AE36"/>
  <c r="AE38"/>
  <c r="AE39"/>
  <c r="AC25"/>
  <c r="O27" i="20"/>
  <c r="O22"/>
  <c r="O29"/>
  <c r="P27"/>
  <c r="I27"/>
  <c r="AZ25"/>
  <c r="AZ22"/>
  <c r="AI27" i="19"/>
  <c r="AD25" i="20"/>
  <c r="AT27"/>
  <c r="AT25"/>
  <c r="E27"/>
  <c r="G25" i="19"/>
  <c r="R25" i="20"/>
  <c r="R27"/>
  <c r="R22"/>
  <c r="AJ27"/>
  <c r="K173"/>
  <c r="K171"/>
  <c r="P123" i="19"/>
  <c r="P130"/>
  <c r="AE168" i="20"/>
  <c r="AE175"/>
  <c r="AE182"/>
  <c r="AS123"/>
  <c r="AS130"/>
  <c r="AS137"/>
  <c r="AS139"/>
  <c r="L168"/>
  <c r="L175"/>
  <c r="Z130" i="19"/>
  <c r="Z137"/>
  <c r="Z139"/>
  <c r="X126" i="20"/>
  <c r="N27" i="19"/>
  <c r="BB27"/>
  <c r="AA27"/>
  <c r="AD25"/>
  <c r="AV27" i="20"/>
  <c r="AV25"/>
  <c r="Q25"/>
  <c r="Q27"/>
  <c r="AG25"/>
  <c r="AG27"/>
  <c r="AG22"/>
  <c r="AF27"/>
  <c r="AF25"/>
  <c r="T25"/>
  <c r="T27"/>
  <c r="L27" i="19"/>
  <c r="L25"/>
  <c r="L22"/>
  <c r="AN27" i="20"/>
  <c r="K128" i="19"/>
  <c r="K126"/>
  <c r="X171"/>
  <c r="AK25" i="20"/>
  <c r="AB27"/>
  <c r="AB25"/>
  <c r="X27"/>
  <c r="AO27"/>
  <c r="AP25"/>
  <c r="AC27"/>
  <c r="AC25"/>
  <c r="AJ123" i="19"/>
  <c r="AJ130"/>
  <c r="AJ137"/>
  <c r="AJ139"/>
  <c r="AJ140"/>
  <c r="M25"/>
  <c r="M27"/>
  <c r="M22"/>
  <c r="M29"/>
  <c r="M36"/>
  <c r="BA25"/>
  <c r="BA27"/>
  <c r="AL27"/>
  <c r="Z27" i="20"/>
  <c r="AA27"/>
  <c r="V25"/>
  <c r="V27"/>
  <c r="AM27"/>
  <c r="U27"/>
  <c r="U25"/>
  <c r="J25"/>
  <c r="H25" i="19"/>
  <c r="H22"/>
  <c r="U25"/>
  <c r="U27"/>
  <c r="AW25"/>
  <c r="E25"/>
  <c r="AQ27"/>
  <c r="AE25" i="20"/>
  <c r="AE27"/>
  <c r="AH27"/>
  <c r="K173" i="19"/>
  <c r="K171"/>
  <c r="X171" i="20"/>
  <c r="X168"/>
  <c r="V25" i="19"/>
  <c r="L25" i="20"/>
  <c r="L27"/>
  <c r="BA25"/>
  <c r="BA22"/>
  <c r="BA29"/>
  <c r="BA36"/>
  <c r="BB25"/>
  <c r="BB27"/>
  <c r="S25"/>
  <c r="H25"/>
  <c r="Y27"/>
  <c r="Y25"/>
  <c r="AZ123"/>
  <c r="AZ130"/>
  <c r="AZ137"/>
  <c r="AZ139"/>
  <c r="AB126" i="19"/>
  <c r="Z22" i="20"/>
  <c r="Z29"/>
  <c r="Z36"/>
  <c r="AZ29"/>
  <c r="AZ36"/>
  <c r="AZ38"/>
  <c r="AZ39"/>
  <c r="AQ22" i="19"/>
  <c r="AQ29"/>
  <c r="AQ36"/>
  <c r="V22" i="20"/>
  <c r="AP22"/>
  <c r="AP29"/>
  <c r="AP36"/>
  <c r="AP38"/>
  <c r="AP39"/>
  <c r="AP43"/>
  <c r="AP48"/>
  <c r="AP50"/>
  <c r="AW22" i="19"/>
  <c r="AW29"/>
  <c r="AW36"/>
  <c r="X175" i="20"/>
  <c r="X182"/>
  <c r="X168" i="19"/>
  <c r="X175"/>
  <c r="X182"/>
  <c r="X184"/>
  <c r="AX36" i="20"/>
  <c r="AX38"/>
  <c r="K168" i="19"/>
  <c r="K175"/>
  <c r="K182"/>
  <c r="H29"/>
  <c r="AQ36" i="20"/>
  <c r="AM22"/>
  <c r="AM29"/>
  <c r="AM36"/>
  <c r="AM38"/>
  <c r="BA22" i="19"/>
  <c r="BA29"/>
  <c r="BA36"/>
  <c r="M38"/>
  <c r="M39"/>
  <c r="K123"/>
  <c r="AG29" i="20"/>
  <c r="AG36"/>
  <c r="AG38"/>
  <c r="AG39"/>
  <c r="AG43"/>
  <c r="K168"/>
  <c r="K175"/>
  <c r="K182"/>
  <c r="AJ22"/>
  <c r="AJ29"/>
  <c r="AJ36"/>
  <c r="AT22"/>
  <c r="AJ34" i="14"/>
  <c r="AJ39"/>
  <c r="AG48" i="20"/>
  <c r="AG50"/>
  <c r="AR34" i="14"/>
  <c r="AR39"/>
  <c r="AR45"/>
  <c r="AR47"/>
  <c r="AR41"/>
  <c r="AE43" i="19"/>
  <c r="AE48"/>
  <c r="AE50"/>
  <c r="AZ43" i="20"/>
  <c r="AJ144" i="19"/>
  <c r="AJ149"/>
  <c r="AJ151"/>
  <c r="AZ48" i="20"/>
  <c r="AZ50"/>
  <c r="AJ38"/>
  <c r="AJ41" i="14"/>
  <c r="AJ45"/>
  <c r="AJ47"/>
  <c r="AQ38" i="20"/>
  <c r="AQ39"/>
  <c r="K184" i="19"/>
  <c r="AQ38"/>
  <c r="AQ39"/>
  <c r="AM39" i="20"/>
  <c r="AM43"/>
  <c r="AM48"/>
  <c r="AM50"/>
  <c r="K184"/>
  <c r="K185"/>
  <c r="Z38"/>
  <c r="AE184"/>
  <c r="Y38" i="19"/>
  <c r="Y39"/>
  <c r="AR184" i="20"/>
  <c r="AR185"/>
  <c r="BA38" i="19"/>
  <c r="BA38" i="20"/>
  <c r="N25" i="19"/>
  <c r="N22"/>
  <c r="N29"/>
  <c r="N36"/>
  <c r="AA25"/>
  <c r="AA22"/>
  <c r="AA29"/>
  <c r="AA36"/>
  <c r="P25" i="20"/>
  <c r="AI25" i="19"/>
  <c r="AI22"/>
  <c r="AI29"/>
  <c r="AI36"/>
  <c r="AH25" i="20"/>
  <c r="H29" i="14"/>
  <c r="H30"/>
  <c r="AB81" i="19"/>
  <c r="AB83"/>
  <c r="I119"/>
  <c r="I127"/>
  <c r="I172" i="20"/>
  <c r="I164"/>
  <c r="AN119"/>
  <c r="AN127"/>
  <c r="R186"/>
  <c r="O186"/>
  <c r="L186"/>
  <c r="I186"/>
  <c r="F186"/>
  <c r="S141"/>
  <c r="P141"/>
  <c r="M141"/>
  <c r="J141"/>
  <c r="G141"/>
  <c r="Q96"/>
  <c r="N96"/>
  <c r="K96"/>
  <c r="H96"/>
  <c r="E96"/>
  <c r="Q40"/>
  <c r="N40"/>
  <c r="K40"/>
  <c r="H40"/>
  <c r="S186" i="19"/>
  <c r="P186"/>
  <c r="M186"/>
  <c r="J186"/>
  <c r="G186"/>
  <c r="Q141"/>
  <c r="N141"/>
  <c r="K141"/>
  <c r="H141"/>
  <c r="E141"/>
  <c r="R96"/>
  <c r="O96"/>
  <c r="L96"/>
  <c r="I96"/>
  <c r="F96"/>
  <c r="R40"/>
  <c r="O40"/>
  <c r="L40"/>
  <c r="I40"/>
  <c r="F40"/>
  <c r="S186" i="20"/>
  <c r="P186"/>
  <c r="M186"/>
  <c r="J186"/>
  <c r="G186"/>
  <c r="Q141"/>
  <c r="N141"/>
  <c r="K141"/>
  <c r="H141"/>
  <c r="E141"/>
  <c r="R96"/>
  <c r="O96"/>
  <c r="L96"/>
  <c r="I96"/>
  <c r="F96"/>
  <c r="R40"/>
  <c r="O40"/>
  <c r="L40"/>
  <c r="I40"/>
  <c r="F40"/>
  <c r="Q186" i="19"/>
  <c r="N186"/>
  <c r="K186"/>
  <c r="H186"/>
  <c r="E186"/>
  <c r="R141"/>
  <c r="O141"/>
  <c r="L141"/>
  <c r="I141"/>
  <c r="F141"/>
  <c r="S96"/>
  <c r="P96"/>
  <c r="M96"/>
  <c r="J96"/>
  <c r="G96"/>
  <c r="S40"/>
  <c r="P40"/>
  <c r="M40"/>
  <c r="J40"/>
  <c r="G40"/>
  <c r="E40"/>
  <c r="Q186" i="20"/>
  <c r="N186"/>
  <c r="K186"/>
  <c r="K187"/>
  <c r="K189"/>
  <c r="K191"/>
  <c r="K194"/>
  <c r="K196"/>
  <c r="H186"/>
  <c r="E186"/>
  <c r="R141"/>
  <c r="O141"/>
  <c r="L141"/>
  <c r="I141"/>
  <c r="F141"/>
  <c r="S96"/>
  <c r="P96"/>
  <c r="M96"/>
  <c r="J96"/>
  <c r="G96"/>
  <c r="S40"/>
  <c r="P40"/>
  <c r="M40"/>
  <c r="J40"/>
  <c r="G40"/>
  <c r="E40"/>
  <c r="R186" i="19"/>
  <c r="O186"/>
  <c r="L186"/>
  <c r="I186"/>
  <c r="F186"/>
  <c r="S141"/>
  <c r="P141"/>
  <c r="M141"/>
  <c r="J141"/>
  <c r="G141"/>
  <c r="Q96"/>
  <c r="N96"/>
  <c r="K96"/>
  <c r="H96"/>
  <c r="E96"/>
  <c r="Q40"/>
  <c r="N40"/>
  <c r="K40"/>
  <c r="H40"/>
  <c r="N31" i="14"/>
  <c r="R31"/>
  <c r="I31"/>
  <c r="P31"/>
  <c r="G31"/>
  <c r="Q31"/>
  <c r="H31"/>
  <c r="L31"/>
  <c r="S31"/>
  <c r="J31"/>
  <c r="F31"/>
  <c r="AB16"/>
  <c r="N184" i="20"/>
  <c r="G171"/>
  <c r="G173"/>
  <c r="AZ171" i="19"/>
  <c r="AZ173"/>
  <c r="P126" i="20"/>
  <c r="N126"/>
  <c r="N128"/>
  <c r="N123"/>
  <c r="N130"/>
  <c r="X185" i="19"/>
  <c r="X189"/>
  <c r="AZ140" i="20"/>
  <c r="AZ144"/>
  <c r="AZ149"/>
  <c r="AZ151"/>
  <c r="Z140" i="19"/>
  <c r="Z144"/>
  <c r="Z149"/>
  <c r="Z151"/>
  <c r="Q22" i="20"/>
  <c r="Q29"/>
  <c r="Q36"/>
  <c r="AW30" i="14"/>
  <c r="AW34"/>
  <c r="AW39"/>
  <c r="L123" i="20"/>
  <c r="L130"/>
  <c r="X184"/>
  <c r="AW38" i="19"/>
  <c r="K25" i="20"/>
  <c r="K27"/>
  <c r="K22"/>
  <c r="K29"/>
  <c r="K36"/>
  <c r="AV25" i="19"/>
  <c r="AV27"/>
  <c r="AV22"/>
  <c r="AV29"/>
  <c r="AV36"/>
  <c r="AI173" i="20"/>
  <c r="AI171"/>
  <c r="M18" i="14"/>
  <c r="M16"/>
  <c r="K119" i="20"/>
  <c r="K127"/>
  <c r="F26"/>
  <c r="F18"/>
  <c r="AS18"/>
  <c r="AS26"/>
  <c r="AI18"/>
  <c r="AI26"/>
  <c r="E25"/>
  <c r="M18"/>
  <c r="M26"/>
  <c r="W26"/>
  <c r="W18"/>
  <c r="G18"/>
  <c r="G26"/>
  <c r="AL26"/>
  <c r="AL18"/>
  <c r="AN25"/>
  <c r="AN22"/>
  <c r="AN29"/>
  <c r="AN36"/>
  <c r="N26"/>
  <c r="N18"/>
  <c r="AD27"/>
  <c r="AR18"/>
  <c r="AR26"/>
  <c r="AW26"/>
  <c r="AW18"/>
  <c r="V27" i="19"/>
  <c r="AE139" i="20"/>
  <c r="AE140"/>
  <c r="AA74" i="19"/>
  <c r="AA82"/>
  <c r="AN74"/>
  <c r="AN82"/>
  <c r="S81"/>
  <c r="S83"/>
  <c r="M165" i="20"/>
  <c r="M120" i="19"/>
  <c r="M17" i="14"/>
  <c r="M120" i="20"/>
  <c r="M165" i="19"/>
  <c r="AX39" i="20"/>
  <c r="AX43"/>
  <c r="AX48"/>
  <c r="AX50"/>
  <c r="AS140"/>
  <c r="AS144"/>
  <c r="AS149"/>
  <c r="AS151"/>
  <c r="I13" i="14"/>
  <c r="I20"/>
  <c r="AT29" i="20"/>
  <c r="AT36"/>
  <c r="L29" i="19"/>
  <c r="G78"/>
  <c r="G85"/>
  <c r="AC29" i="14"/>
  <c r="AB128" i="19"/>
  <c r="X29" i="14"/>
  <c r="AS29"/>
  <c r="AB164" i="19"/>
  <c r="AB172"/>
  <c r="AH25"/>
  <c r="AH27"/>
  <c r="AH24"/>
  <c r="AH22"/>
  <c r="AH29"/>
  <c r="AH36"/>
  <c r="N29" i="14"/>
  <c r="N30"/>
  <c r="AD83" i="19"/>
  <c r="H74"/>
  <c r="H82"/>
  <c r="K82"/>
  <c r="K74"/>
  <c r="AR82"/>
  <c r="AR74"/>
  <c r="AW182" i="20"/>
  <c r="AW191"/>
  <c r="BB22" i="19"/>
  <c r="BB29"/>
  <c r="BB36"/>
  <c r="AA22" i="20"/>
  <c r="AA29"/>
  <c r="AA36"/>
  <c r="V29"/>
  <c r="L22"/>
  <c r="L29"/>
  <c r="AS185"/>
  <c r="AS189"/>
  <c r="AS194"/>
  <c r="AS196"/>
  <c r="AZ130" i="19"/>
  <c r="AZ137"/>
  <c r="AL22"/>
  <c r="AL29"/>
  <c r="AL36"/>
  <c r="AS139"/>
  <c r="AS140"/>
  <c r="AI119" i="20"/>
  <c r="AI127"/>
  <c r="AM184"/>
  <c r="AM185"/>
  <c r="AU16" i="14"/>
  <c r="AU18"/>
  <c r="AV18"/>
  <c r="AV16"/>
  <c r="AV17"/>
  <c r="AV13"/>
  <c r="AV20"/>
  <c r="AV27"/>
  <c r="AU172" i="20"/>
  <c r="B192"/>
  <c r="B194"/>
  <c r="B196"/>
  <c r="B192" i="19"/>
  <c r="B194"/>
  <c r="B196"/>
  <c r="B147"/>
  <c r="B147" i="20"/>
  <c r="AV165"/>
  <c r="AV165" i="19"/>
  <c r="AV120" i="20"/>
  <c r="AV120" i="19"/>
  <c r="D102"/>
  <c r="D104"/>
  <c r="D106"/>
  <c r="D46" i="20"/>
  <c r="D48"/>
  <c r="D50"/>
  <c r="D46" i="19"/>
  <c r="D48"/>
  <c r="D50"/>
  <c r="D102" i="20"/>
  <c r="D104"/>
  <c r="D106"/>
  <c r="D37" i="14"/>
  <c r="AF173" i="19"/>
  <c r="AF171"/>
  <c r="A80"/>
  <c r="A170" i="20"/>
  <c r="A24"/>
  <c r="A125" i="19"/>
  <c r="A170"/>
  <c r="A125" i="20"/>
  <c r="A80"/>
  <c r="U75" i="19"/>
  <c r="AE75"/>
  <c r="AJ75"/>
  <c r="BA75"/>
  <c r="AT75"/>
  <c r="AV75"/>
  <c r="AH75"/>
  <c r="O75"/>
  <c r="M75"/>
  <c r="I75"/>
  <c r="AY75"/>
  <c r="E75"/>
  <c r="AS75"/>
  <c r="J75"/>
  <c r="BB75"/>
  <c r="Q75"/>
  <c r="AL75"/>
  <c r="AQ75"/>
  <c r="Z75"/>
  <c r="AO75"/>
  <c r="AF75"/>
  <c r="W75"/>
  <c r="AM75"/>
  <c r="R75"/>
  <c r="Y75"/>
  <c r="AC75"/>
  <c r="AK75"/>
  <c r="X75"/>
  <c r="N75"/>
  <c r="T75"/>
  <c r="AP75"/>
  <c r="AU75"/>
  <c r="AI75"/>
  <c r="AW75"/>
  <c r="V75"/>
  <c r="AZ75"/>
  <c r="F75"/>
  <c r="P75"/>
  <c r="AG75"/>
  <c r="AY20"/>
  <c r="AY18"/>
  <c r="AY166" i="20"/>
  <c r="AY164"/>
  <c r="AY121"/>
  <c r="AY20"/>
  <c r="AY18"/>
  <c r="AY166" i="19"/>
  <c r="AY164"/>
  <c r="AY76" i="20"/>
  <c r="AY76" i="19"/>
  <c r="AY121"/>
  <c r="AY9" i="14"/>
  <c r="AH45" i="19"/>
  <c r="AB119" i="20"/>
  <c r="AB127"/>
  <c r="BB128" i="19"/>
  <c r="BB126"/>
  <c r="BB123"/>
  <c r="BB130"/>
  <c r="BB137"/>
  <c r="AK130" i="20"/>
  <c r="AK137"/>
  <c r="I25"/>
  <c r="I22"/>
  <c r="I29"/>
  <c r="S25" i="19"/>
  <c r="S27"/>
  <c r="S22"/>
  <c r="S29"/>
  <c r="S36"/>
  <c r="X25" i="20"/>
  <c r="X22"/>
  <c r="X29"/>
  <c r="X36"/>
  <c r="AD128" i="19"/>
  <c r="E27"/>
  <c r="E22"/>
  <c r="E29"/>
  <c r="AR26"/>
  <c r="AR18"/>
  <c r="AX82"/>
  <c r="AX74"/>
  <c r="O26"/>
  <c r="O18"/>
  <c r="AN165" i="20"/>
  <c r="AN9" i="14"/>
  <c r="AN120" i="19"/>
  <c r="AN165"/>
  <c r="AY119"/>
  <c r="AY127"/>
  <c r="X127"/>
  <c r="X119"/>
  <c r="AM26"/>
  <c r="AM18"/>
  <c r="AT25"/>
  <c r="AT27"/>
  <c r="AT22"/>
  <c r="AT29"/>
  <c r="AT36"/>
  <c r="AJ126" i="20"/>
  <c r="AJ128"/>
  <c r="AW128" i="19"/>
  <c r="AW126"/>
  <c r="AW123"/>
  <c r="AW130"/>
  <c r="AW137"/>
  <c r="L173"/>
  <c r="L171"/>
  <c r="AT18" i="14"/>
  <c r="AT16"/>
  <c r="AT17"/>
  <c r="AT13"/>
  <c r="AT20"/>
  <c r="AT27"/>
  <c r="J171" i="20"/>
  <c r="J173"/>
  <c r="AH80" i="19"/>
  <c r="AH80" i="20"/>
  <c r="AH125"/>
  <c r="AH125" i="19"/>
  <c r="AH170"/>
  <c r="AH24" i="20"/>
  <c r="AH22"/>
  <c r="AH29"/>
  <c r="AH36"/>
  <c r="AF125" i="19"/>
  <c r="AF125" i="20"/>
  <c r="AF123"/>
  <c r="AF130"/>
  <c r="AF137"/>
  <c r="AF80"/>
  <c r="AF24"/>
  <c r="AF22"/>
  <c r="AF29"/>
  <c r="AF36"/>
  <c r="AF80" i="19"/>
  <c r="AF170" i="20"/>
  <c r="AF168"/>
  <c r="AF175"/>
  <c r="AF182"/>
  <c r="AF24" i="19"/>
  <c r="AT120"/>
  <c r="AT165"/>
  <c r="AT120" i="20"/>
  <c r="AT165"/>
  <c r="AX17" i="14"/>
  <c r="AX120" i="19"/>
  <c r="AX120" i="20"/>
  <c r="AX165" i="19"/>
  <c r="AX9" i="14"/>
  <c r="AX165" i="20"/>
  <c r="AL165"/>
  <c r="AL120" i="19"/>
  <c r="AL17" i="14"/>
  <c r="AL9"/>
  <c r="AL165" i="19"/>
  <c r="AL120" i="20"/>
  <c r="V9" i="14"/>
  <c r="V120" i="19"/>
  <c r="V17" i="14"/>
  <c r="V120" i="20"/>
  <c r="V165" i="19"/>
  <c r="V165" i="20"/>
  <c r="L179" i="19"/>
  <c r="L191"/>
  <c r="L36" i="14"/>
  <c r="L89" i="20"/>
  <c r="L101"/>
  <c r="L89" i="19"/>
  <c r="L101"/>
  <c r="L179" i="20"/>
  <c r="L33" i="19"/>
  <c r="L45"/>
  <c r="L33" i="20"/>
  <c r="L45"/>
  <c r="Q165" i="19"/>
  <c r="Q120"/>
  <c r="Q165" i="20"/>
  <c r="Q17" i="14"/>
  <c r="Q9"/>
  <c r="Q120" i="20"/>
  <c r="BA120"/>
  <c r="BA9" i="14"/>
  <c r="BA120" i="19"/>
  <c r="BA165"/>
  <c r="BA165" i="20"/>
  <c r="BA17" i="14"/>
  <c r="AG9"/>
  <c r="AG120" i="20"/>
  <c r="AG120" i="19"/>
  <c r="AG165"/>
  <c r="AG165" i="20"/>
  <c r="AG17" i="14"/>
  <c r="S120" i="19"/>
  <c r="S9" i="14"/>
  <c r="S120" i="20"/>
  <c r="S165"/>
  <c r="S165" i="19"/>
  <c r="AQ120" i="20"/>
  <c r="AQ9" i="14"/>
  <c r="AQ165" i="19"/>
  <c r="AQ17" i="14"/>
  <c r="AQ165" i="20"/>
  <c r="AQ120" i="19"/>
  <c r="H22" i="20"/>
  <c r="H29"/>
  <c r="H36"/>
  <c r="J22"/>
  <c r="J29"/>
  <c r="J36"/>
  <c r="AV22"/>
  <c r="AV29"/>
  <c r="AV36"/>
  <c r="X123"/>
  <c r="X130"/>
  <c r="L78" i="19"/>
  <c r="L85"/>
  <c r="L92"/>
  <c r="AZ168" i="20"/>
  <c r="AZ175"/>
  <c r="AZ182"/>
  <c r="K130" i="19"/>
  <c r="Y20" i="14"/>
  <c r="Y27"/>
  <c r="R29" i="20"/>
  <c r="AO22"/>
  <c r="AO29"/>
  <c r="AO36"/>
  <c r="AU20"/>
  <c r="AU18"/>
  <c r="AE182" i="19"/>
  <c r="L13" i="14"/>
  <c r="L20"/>
  <c r="L27"/>
  <c r="H182" i="20"/>
  <c r="AZ13" i="14"/>
  <c r="AZ20"/>
  <c r="AZ27"/>
  <c r="AF168" i="19"/>
  <c r="AF175"/>
  <c r="AF182"/>
  <c r="B39" i="14"/>
  <c r="E124" i="20"/>
  <c r="E123"/>
  <c r="E130"/>
  <c r="E13" i="14"/>
  <c r="E20"/>
  <c r="E169" i="20"/>
  <c r="E168"/>
  <c r="E175"/>
  <c r="I120"/>
  <c r="I165" i="19"/>
  <c r="AM29" i="14"/>
  <c r="AM30"/>
  <c r="AY170" i="19"/>
  <c r="AY125" i="20"/>
  <c r="AY24"/>
  <c r="AY125" i="19"/>
  <c r="K9" i="14"/>
  <c r="K17"/>
  <c r="U171" i="19"/>
  <c r="U170"/>
  <c r="U173"/>
  <c r="U168"/>
  <c r="U175"/>
  <c r="U182"/>
  <c r="J128"/>
  <c r="J123"/>
  <c r="J130"/>
  <c r="T126" i="20"/>
  <c r="AP18" i="14"/>
  <c r="T172" i="20"/>
  <c r="T164"/>
  <c r="BB18" i="14"/>
  <c r="BB16"/>
  <c r="T178" i="19"/>
  <c r="T191"/>
  <c r="T32"/>
  <c r="T45"/>
  <c r="T32" i="20"/>
  <c r="T45"/>
  <c r="T178"/>
  <c r="T191"/>
  <c r="T36" i="14"/>
  <c r="T88" i="20"/>
  <c r="T101"/>
  <c r="AB125" i="19"/>
  <c r="AB123"/>
  <c r="AB130"/>
  <c r="AB137"/>
  <c r="AB24" i="20"/>
  <c r="AB22"/>
  <c r="AB29"/>
  <c r="AB36"/>
  <c r="AB80" i="19"/>
  <c r="AB78"/>
  <c r="AB85"/>
  <c r="AB92"/>
  <c r="AB170" i="20"/>
  <c r="AB125"/>
  <c r="AB80"/>
  <c r="AB24" i="19"/>
  <c r="AB170"/>
  <c r="AD80"/>
  <c r="AD78"/>
  <c r="AD85"/>
  <c r="AD92"/>
  <c r="AD170"/>
  <c r="AD168"/>
  <c r="AD175"/>
  <c r="AD182"/>
  <c r="AD80" i="20"/>
  <c r="AD170"/>
  <c r="AD13" i="14"/>
  <c r="AD20"/>
  <c r="AD27"/>
  <c r="AD125" i="20"/>
  <c r="AD123"/>
  <c r="AD130"/>
  <c r="AD137"/>
  <c r="AD24" i="19"/>
  <c r="AD22"/>
  <c r="AD29"/>
  <c r="AD36"/>
  <c r="AD24" i="20"/>
  <c r="AD22"/>
  <c r="AD29"/>
  <c r="AD36"/>
  <c r="AD125" i="19"/>
  <c r="AD123"/>
  <c r="AD130"/>
  <c r="AD137"/>
  <c r="U24" i="20"/>
  <c r="U22"/>
  <c r="U29"/>
  <c r="U36"/>
  <c r="U24" i="19"/>
  <c r="U22"/>
  <c r="U29"/>
  <c r="U36"/>
  <c r="U125"/>
  <c r="U170" i="20"/>
  <c r="U168"/>
  <c r="U175"/>
  <c r="U182"/>
  <c r="U13" i="14"/>
  <c r="U125" i="20"/>
  <c r="U126"/>
  <c r="U128"/>
  <c r="U123"/>
  <c r="U130"/>
  <c r="U80" i="19"/>
  <c r="U80" i="20"/>
  <c r="L32" i="14"/>
  <c r="K32"/>
  <c r="G32"/>
  <c r="I18" i="19"/>
  <c r="AM140" i="20"/>
  <c r="AM144"/>
  <c r="AM149"/>
  <c r="AM151"/>
  <c r="AM185" i="19"/>
  <c r="AM189"/>
  <c r="AM194"/>
  <c r="AM196"/>
  <c r="T123" i="20"/>
  <c r="T130"/>
  <c r="P187"/>
  <c r="M187"/>
  <c r="J187"/>
  <c r="G187"/>
  <c r="N142"/>
  <c r="K142"/>
  <c r="H142"/>
  <c r="E142"/>
  <c r="O97"/>
  <c r="L97"/>
  <c r="I97"/>
  <c r="F97"/>
  <c r="P41"/>
  <c r="M41"/>
  <c r="J41"/>
  <c r="G41"/>
  <c r="E41"/>
  <c r="N187" i="19"/>
  <c r="K187"/>
  <c r="H187"/>
  <c r="E187"/>
  <c r="O142"/>
  <c r="L142"/>
  <c r="I142"/>
  <c r="F142"/>
  <c r="P97"/>
  <c r="M97"/>
  <c r="J97"/>
  <c r="G97"/>
  <c r="N41"/>
  <c r="K41"/>
  <c r="H41"/>
  <c r="N187" i="20"/>
  <c r="H187"/>
  <c r="E187"/>
  <c r="O142"/>
  <c r="L142"/>
  <c r="I142"/>
  <c r="F142"/>
  <c r="P97"/>
  <c r="M97"/>
  <c r="J97"/>
  <c r="G97"/>
  <c r="N41"/>
  <c r="K41"/>
  <c r="H41"/>
  <c r="O187" i="19"/>
  <c r="L187"/>
  <c r="I187"/>
  <c r="F187"/>
  <c r="P142"/>
  <c r="M142"/>
  <c r="J142"/>
  <c r="G142"/>
  <c r="N97"/>
  <c r="K97"/>
  <c r="H97"/>
  <c r="E97"/>
  <c r="O41"/>
  <c r="L41"/>
  <c r="I41"/>
  <c r="F41"/>
  <c r="O187" i="20"/>
  <c r="L187"/>
  <c r="I187"/>
  <c r="F187"/>
  <c r="P142"/>
  <c r="M142"/>
  <c r="J142"/>
  <c r="G142"/>
  <c r="N97"/>
  <c r="K97"/>
  <c r="H97"/>
  <c r="E97"/>
  <c r="O41"/>
  <c r="L41"/>
  <c r="I41"/>
  <c r="F41"/>
  <c r="P187" i="19"/>
  <c r="M187"/>
  <c r="J187"/>
  <c r="G187"/>
  <c r="N142"/>
  <c r="K142"/>
  <c r="H142"/>
  <c r="E142"/>
  <c r="O97"/>
  <c r="L97"/>
  <c r="I97"/>
  <c r="F97"/>
  <c r="P41"/>
  <c r="M41"/>
  <c r="J41"/>
  <c r="G41"/>
  <c r="E41"/>
  <c r="AB17" i="14"/>
  <c r="AB165" i="20"/>
  <c r="R171"/>
  <c r="R168"/>
  <c r="R175"/>
  <c r="AU121"/>
  <c r="AU119"/>
  <c r="AU166" i="19"/>
  <c r="AU164"/>
  <c r="AU20"/>
  <c r="AU76"/>
  <c r="AU166" i="20"/>
  <c r="AU164"/>
  <c r="AU121" i="19"/>
  <c r="AU76" i="20"/>
  <c r="F126" i="19"/>
  <c r="F128"/>
  <c r="F123"/>
  <c r="F130"/>
  <c r="AM119"/>
  <c r="AM127"/>
  <c r="E164"/>
  <c r="AU18"/>
  <c r="X191"/>
  <c r="AR119"/>
  <c r="AO173"/>
  <c r="AO168"/>
  <c r="AO175"/>
  <c r="AO182"/>
  <c r="R123"/>
  <c r="R130"/>
  <c r="AR126" i="20"/>
  <c r="AR128"/>
  <c r="AR123"/>
  <c r="AR130"/>
  <c r="AR137"/>
  <c r="N127" i="19"/>
  <c r="N119"/>
  <c r="R173"/>
  <c r="R168"/>
  <c r="R175"/>
  <c r="AD172" i="20"/>
  <c r="AD164"/>
  <c r="AK16" i="14"/>
  <c r="AO16"/>
  <c r="AO18"/>
  <c r="AH126" i="19"/>
  <c r="AH165" i="20"/>
  <c r="AH17" i="14"/>
  <c r="AH9"/>
  <c r="AH120" i="20"/>
  <c r="F164" i="19"/>
  <c r="F172"/>
  <c r="AS19"/>
  <c r="R19"/>
  <c r="P19"/>
  <c r="AG19"/>
  <c r="F19"/>
  <c r="AB19"/>
  <c r="AK19"/>
  <c r="AP19"/>
  <c r="AJ19"/>
  <c r="Q19"/>
  <c r="AN19"/>
  <c r="T19"/>
  <c r="W19"/>
  <c r="AO19"/>
  <c r="AF19"/>
  <c r="K19"/>
  <c r="AR168"/>
  <c r="AR175"/>
  <c r="AR182"/>
  <c r="AK80"/>
  <c r="AK119"/>
  <c r="T164"/>
  <c r="L168"/>
  <c r="L175"/>
  <c r="L182"/>
  <c r="AI168"/>
  <c r="AI175"/>
  <c r="AI182"/>
  <c r="AS171"/>
  <c r="AS173"/>
  <c r="W171"/>
  <c r="W173"/>
  <c r="W168"/>
  <c r="W175"/>
  <c r="AP127" i="20"/>
  <c r="AP119"/>
  <c r="J127"/>
  <c r="AH164" i="19"/>
  <c r="AH172"/>
  <c r="Z17" i="14"/>
  <c r="Z13"/>
  <c r="Z20"/>
  <c r="Z27"/>
  <c r="Z165" i="20"/>
  <c r="Z120"/>
  <c r="W16" i="14"/>
  <c r="W18"/>
  <c r="W13"/>
  <c r="W20"/>
  <c r="W23"/>
  <c r="W27"/>
  <c r="BB119" i="20"/>
  <c r="BB127"/>
  <c r="AP119" i="19"/>
  <c r="AP127"/>
  <c r="AW127" i="20"/>
  <c r="AW119"/>
  <c r="O127" i="19"/>
  <c r="O119"/>
  <c r="S80" i="20"/>
  <c r="S170" i="19"/>
  <c r="S80"/>
  <c r="S78"/>
  <c r="S85"/>
  <c r="S92"/>
  <c r="S24" i="20"/>
  <c r="AK170" i="19"/>
  <c r="AK168"/>
  <c r="AK175"/>
  <c r="AK182"/>
  <c r="AK170" i="20"/>
  <c r="AK80"/>
  <c r="AK24"/>
  <c r="AK22"/>
  <c r="AK29"/>
  <c r="AK36"/>
  <c r="AT80"/>
  <c r="AT170"/>
  <c r="AT125" i="19"/>
  <c r="AT170"/>
  <c r="AT125" i="20"/>
  <c r="AT80" i="19"/>
  <c r="F119" i="20"/>
  <c r="F127"/>
  <c r="AF16" i="14"/>
  <c r="AF18"/>
  <c r="AF13"/>
  <c r="AF20"/>
  <c r="AF27"/>
  <c r="AE127" i="19"/>
  <c r="AE119"/>
  <c r="AO175" i="20"/>
  <c r="AO182"/>
  <c r="Z166"/>
  <c r="Z166" i="19"/>
  <c r="Z164"/>
  <c r="Z20"/>
  <c r="Z18"/>
  <c r="I80"/>
  <c r="I24"/>
  <c r="I125" i="20"/>
  <c r="AP125" i="19"/>
  <c r="AP80"/>
  <c r="AP80" i="20"/>
  <c r="F18" i="14"/>
  <c r="F13"/>
  <c r="F20"/>
  <c r="F27"/>
  <c r="O80" i="20"/>
  <c r="O125" i="19"/>
  <c r="O24"/>
  <c r="O125" i="20"/>
  <c r="O123"/>
  <c r="O130"/>
  <c r="AC120"/>
  <c r="AC120" i="19"/>
  <c r="AI9" i="14"/>
  <c r="AI17"/>
  <c r="AI120" i="19"/>
  <c r="AN24"/>
  <c r="AN170" i="20"/>
  <c r="AN125" i="19"/>
  <c r="AC125" i="20"/>
  <c r="AC170"/>
  <c r="AC24" i="19"/>
  <c r="AC22"/>
  <c r="AC29"/>
  <c r="AC36"/>
  <c r="AC125"/>
  <c r="AC24" i="20"/>
  <c r="AC22"/>
  <c r="AC29"/>
  <c r="AC36"/>
  <c r="AC80" i="19"/>
  <c r="BB175"/>
  <c r="BB182"/>
  <c r="U20" i="14"/>
  <c r="U27"/>
  <c r="AJ125" i="20"/>
  <c r="AJ123"/>
  <c r="AJ130"/>
  <c r="AJ137"/>
  <c r="J121"/>
  <c r="J119"/>
  <c r="AP17" i="14"/>
  <c r="AP13"/>
  <c r="AP20"/>
  <c r="AP27"/>
  <c r="AO120" i="19"/>
  <c r="G170"/>
  <c r="G168"/>
  <c r="G175"/>
  <c r="AG80" i="20"/>
  <c r="S191"/>
  <c r="AY119"/>
  <c r="AO45"/>
  <c r="J20" i="19"/>
  <c r="J18"/>
  <c r="J166"/>
  <c r="AE24" i="20"/>
  <c r="AE22"/>
  <c r="AE29"/>
  <c r="AE36"/>
  <c r="AE80" i="19"/>
  <c r="AJ170" i="20"/>
  <c r="AJ168"/>
  <c r="AJ175"/>
  <c r="AJ182"/>
  <c r="AJ170" i="19"/>
  <c r="AJ168"/>
  <c r="AJ175"/>
  <c r="AJ182"/>
  <c r="G125" i="20"/>
  <c r="G123"/>
  <c r="G130"/>
  <c r="G125" i="19"/>
  <c r="G123"/>
  <c r="G130"/>
  <c r="J165"/>
  <c r="J9" i="14"/>
  <c r="W165" i="20"/>
  <c r="W120"/>
  <c r="W120" i="19"/>
  <c r="R17" i="14"/>
  <c r="R13"/>
  <c r="R20"/>
  <c r="R23"/>
  <c r="R27"/>
  <c r="R120" i="20"/>
  <c r="F89"/>
  <c r="F101"/>
  <c r="F89" i="19"/>
  <c r="F101"/>
  <c r="BB165" i="20"/>
  <c r="BB17" i="14"/>
  <c r="AO17"/>
  <c r="AO120" i="20"/>
  <c r="T9" i="14"/>
  <c r="T17"/>
  <c r="AP165" i="20"/>
  <c r="AP165" i="19"/>
  <c r="AK165" i="20"/>
  <c r="AK17" i="14"/>
  <c r="AK13"/>
  <c r="AK20"/>
  <c r="AK27"/>
  <c r="E78" i="13"/>
  <c r="G78"/>
  <c r="E82"/>
  <c r="E79"/>
  <c r="G79"/>
  <c r="AG170" i="19"/>
  <c r="AG125" i="20"/>
  <c r="AG170"/>
  <c r="P24"/>
  <c r="P22"/>
  <c r="P29"/>
  <c r="P80"/>
  <c r="P125"/>
  <c r="P123"/>
  <c r="P130"/>
  <c r="F24" i="19"/>
  <c r="F80" i="20"/>
  <c r="F170" i="19"/>
  <c r="Y165"/>
  <c r="Y165" i="20"/>
  <c r="Y120" i="19"/>
  <c r="T170"/>
  <c r="T170" i="20"/>
  <c r="T80" i="19"/>
  <c r="T125"/>
  <c r="T24" i="20"/>
  <c r="T22"/>
  <c r="T29"/>
  <c r="T36"/>
  <c r="O164"/>
  <c r="H123" i="19"/>
  <c r="H130"/>
  <c r="AU45" i="20"/>
  <c r="AS101"/>
  <c r="AG191"/>
  <c r="BB24"/>
  <c r="BB22"/>
  <c r="BB29"/>
  <c r="BB36"/>
  <c r="R80"/>
  <c r="V24" i="19"/>
  <c r="V22"/>
  <c r="V29"/>
  <c r="X24"/>
  <c r="X22"/>
  <c r="X29"/>
  <c r="X36"/>
  <c r="O9" i="14"/>
  <c r="E24" i="20"/>
  <c r="E22"/>
  <c r="E29"/>
  <c r="F165"/>
  <c r="AV101" i="19"/>
  <c r="AV191"/>
  <c r="C69" i="20"/>
  <c r="AE17" i="14"/>
  <c r="AE13"/>
  <c r="AE20"/>
  <c r="AE27"/>
  <c r="AC166" i="20"/>
  <c r="AC164"/>
  <c r="Q36" i="14"/>
  <c r="AZ79" i="20"/>
  <c r="S23"/>
  <c r="S22"/>
  <c r="S29"/>
  <c r="S36"/>
  <c r="S124"/>
  <c r="AB79"/>
  <c r="Y23"/>
  <c r="Y22"/>
  <c r="Y29"/>
  <c r="Y36"/>
  <c r="Y124"/>
  <c r="Y123"/>
  <c r="Y130"/>
  <c r="Y137"/>
  <c r="M89"/>
  <c r="M101"/>
  <c r="I179"/>
  <c r="G23" i="19"/>
  <c r="G22"/>
  <c r="G29"/>
  <c r="G79" i="20"/>
  <c r="G179"/>
  <c r="AH79" i="19"/>
  <c r="AH79" i="20"/>
  <c r="AK79" i="19"/>
  <c r="AK79" i="20"/>
  <c r="P17" i="14"/>
  <c r="P13"/>
  <c r="P20"/>
  <c r="AU120" i="19"/>
  <c r="K32"/>
  <c r="K45"/>
  <c r="AW169"/>
  <c r="AP169"/>
  <c r="I169"/>
  <c r="AX20"/>
  <c r="AX18"/>
  <c r="AJ23"/>
  <c r="U124"/>
  <c r="U123"/>
  <c r="U130"/>
  <c r="N166"/>
  <c r="N164"/>
  <c r="H34"/>
  <c r="H45"/>
  <c r="AB23"/>
  <c r="AA10" i="14"/>
  <c r="AZ23" i="19"/>
  <c r="AZ22"/>
  <c r="AZ29"/>
  <c r="AZ36"/>
  <c r="G90"/>
  <c r="W79"/>
  <c r="M169"/>
  <c r="H166"/>
  <c r="H164"/>
  <c r="AV169"/>
  <c r="AC76"/>
  <c r="V23" i="14"/>
  <c r="O124" i="19"/>
  <c r="AN166"/>
  <c r="BA166"/>
  <c r="AC166"/>
  <c r="AC164"/>
  <c r="I23" i="14"/>
  <c r="O23"/>
  <c r="K23" i="19"/>
  <c r="P166"/>
  <c r="P164"/>
  <c r="AF121"/>
  <c r="AF119"/>
  <c r="AW166"/>
  <c r="AW164"/>
  <c r="T121"/>
  <c r="T119"/>
  <c r="G23" i="14"/>
  <c r="P23"/>
  <c r="E23"/>
  <c r="AG34" i="19"/>
  <c r="AG45"/>
  <c r="I179"/>
  <c r="C81" i="13"/>
  <c r="T76" i="19"/>
  <c r="AH89"/>
  <c r="AH101"/>
  <c r="AC173"/>
  <c r="AC171"/>
  <c r="AC168"/>
  <c r="AC175"/>
  <c r="AC182"/>
  <c r="AK29" i="14"/>
  <c r="AE38" i="20"/>
  <c r="AE39"/>
  <c r="AE43"/>
  <c r="AE48"/>
  <c r="AE50"/>
  <c r="AP29" i="14"/>
  <c r="Z25" i="19"/>
  <c r="Z27"/>
  <c r="S94"/>
  <c r="S95"/>
  <c r="S99"/>
  <c r="S104"/>
  <c r="S106"/>
  <c r="W29" i="14"/>
  <c r="W30"/>
  <c r="W34"/>
  <c r="W36"/>
  <c r="W39"/>
  <c r="L184" i="19"/>
  <c r="F29" i="14"/>
  <c r="AD139" i="19"/>
  <c r="AH38" i="20"/>
  <c r="AT29" i="14"/>
  <c r="AT38" i="19"/>
  <c r="AY25" i="20"/>
  <c r="AY27"/>
  <c r="AY22"/>
  <c r="AY29"/>
  <c r="AY36"/>
  <c r="T126" i="19"/>
  <c r="T128"/>
  <c r="T123"/>
  <c r="T130"/>
  <c r="D147"/>
  <c r="T133"/>
  <c r="T137"/>
  <c r="R29" i="14"/>
  <c r="J126" i="20"/>
  <c r="J128"/>
  <c r="Z171" i="19"/>
  <c r="Z173"/>
  <c r="AF29" i="14"/>
  <c r="AF30"/>
  <c r="AF34"/>
  <c r="AF39"/>
  <c r="AR139" i="20"/>
  <c r="AO184" i="19"/>
  <c r="AU173" i="20"/>
  <c r="AU171"/>
  <c r="AU168"/>
  <c r="AU175"/>
  <c r="AU182"/>
  <c r="U38"/>
  <c r="AD38" i="19"/>
  <c r="AD39"/>
  <c r="AD43"/>
  <c r="AD48"/>
  <c r="AD50"/>
  <c r="AD94"/>
  <c r="AD95"/>
  <c r="AD99"/>
  <c r="AD104"/>
  <c r="AD106"/>
  <c r="U184"/>
  <c r="U185"/>
  <c r="U189"/>
  <c r="U194"/>
  <c r="U196"/>
  <c r="AF184"/>
  <c r="AF185"/>
  <c r="AF189"/>
  <c r="AF194"/>
  <c r="AF196"/>
  <c r="AN38" i="20"/>
  <c r="AN39"/>
  <c r="AN43"/>
  <c r="AN48"/>
  <c r="AN50"/>
  <c r="AJ39"/>
  <c r="AJ43"/>
  <c r="AJ48"/>
  <c r="AJ50"/>
  <c r="R178"/>
  <c r="R182"/>
  <c r="I32"/>
  <c r="I36"/>
  <c r="AD38"/>
  <c r="AD39"/>
  <c r="AD43"/>
  <c r="AD48"/>
  <c r="AD50"/>
  <c r="AB139" i="19"/>
  <c r="AB140"/>
  <c r="AB144"/>
  <c r="AB149"/>
  <c r="AB151"/>
  <c r="AW139"/>
  <c r="AW140"/>
  <c r="AW144"/>
  <c r="AW149"/>
  <c r="AW151"/>
  <c r="BB139"/>
  <c r="BB140"/>
  <c r="BB144"/>
  <c r="BB149"/>
  <c r="BB151"/>
  <c r="AV29" i="14"/>
  <c r="AV30"/>
  <c r="AV34"/>
  <c r="AV39"/>
  <c r="AV38" i="19"/>
  <c r="AV39"/>
  <c r="AV43"/>
  <c r="AV48"/>
  <c r="AV50"/>
  <c r="N38"/>
  <c r="N39"/>
  <c r="N43"/>
  <c r="N48"/>
  <c r="N50"/>
  <c r="P173"/>
  <c r="P171"/>
  <c r="P168"/>
  <c r="P175"/>
  <c r="P178"/>
  <c r="P182"/>
  <c r="F172" i="20"/>
  <c r="F164"/>
  <c r="Y119" i="19"/>
  <c r="Y127"/>
  <c r="W127" i="20"/>
  <c r="W119"/>
  <c r="AC38" i="19"/>
  <c r="AC39"/>
  <c r="AC43"/>
  <c r="AC48"/>
  <c r="AC50"/>
  <c r="O128"/>
  <c r="O126"/>
  <c r="AF26"/>
  <c r="AF18"/>
  <c r="T18"/>
  <c r="T26"/>
  <c r="AJ26"/>
  <c r="AJ18"/>
  <c r="AB26"/>
  <c r="AB18"/>
  <c r="P26"/>
  <c r="P18"/>
  <c r="AH18" i="14"/>
  <c r="AH16"/>
  <c r="AH13"/>
  <c r="AH20"/>
  <c r="AH27"/>
  <c r="AU126" i="20"/>
  <c r="AU128"/>
  <c r="AD139"/>
  <c r="AD140"/>
  <c r="AD144"/>
  <c r="AD149"/>
  <c r="AD151"/>
  <c r="AB38"/>
  <c r="AB39"/>
  <c r="AB43"/>
  <c r="AB48"/>
  <c r="AB50"/>
  <c r="H184"/>
  <c r="H185"/>
  <c r="H189"/>
  <c r="H194"/>
  <c r="H196"/>
  <c r="AU25"/>
  <c r="AU27"/>
  <c r="Y29" i="14"/>
  <c r="Y30"/>
  <c r="Y34"/>
  <c r="Y39"/>
  <c r="AV38" i="20"/>
  <c r="AV39"/>
  <c r="AV43"/>
  <c r="AV48"/>
  <c r="AV50"/>
  <c r="AQ119" i="19"/>
  <c r="AQ127"/>
  <c r="AQ172"/>
  <c r="AQ164"/>
  <c r="S164"/>
  <c r="S172"/>
  <c r="S16" i="14"/>
  <c r="S18"/>
  <c r="AG172" i="20"/>
  <c r="AG164"/>
  <c r="AG119"/>
  <c r="AG127"/>
  <c r="BA164"/>
  <c r="BA172"/>
  <c r="BA16" i="14"/>
  <c r="BA18"/>
  <c r="Q18"/>
  <c r="Q16"/>
  <c r="Q13"/>
  <c r="Q20"/>
  <c r="Q27"/>
  <c r="Q127" i="19"/>
  <c r="Q119"/>
  <c r="V164" i="20"/>
  <c r="V172"/>
  <c r="AL119"/>
  <c r="AL127"/>
  <c r="AX164"/>
  <c r="AX172"/>
  <c r="AX119"/>
  <c r="AX127"/>
  <c r="AT164"/>
  <c r="AT172"/>
  <c r="AT127" i="19"/>
  <c r="AT119"/>
  <c r="AF184" i="20"/>
  <c r="AF185"/>
  <c r="AF189"/>
  <c r="AF194"/>
  <c r="AF196"/>
  <c r="X126" i="19"/>
  <c r="X128"/>
  <c r="X123"/>
  <c r="X130"/>
  <c r="AY126"/>
  <c r="AY128"/>
  <c r="AY123"/>
  <c r="AY130"/>
  <c r="AY137"/>
  <c r="AN16" i="14"/>
  <c r="AN18"/>
  <c r="AN13"/>
  <c r="AN20"/>
  <c r="AN27"/>
  <c r="AR25" i="19"/>
  <c r="AR27"/>
  <c r="X38" i="20"/>
  <c r="X39"/>
  <c r="X43"/>
  <c r="X48"/>
  <c r="X50"/>
  <c r="S38" i="19"/>
  <c r="S39"/>
  <c r="S43"/>
  <c r="S48"/>
  <c r="S50"/>
  <c r="AK139" i="20"/>
  <c r="AK140"/>
  <c r="AK144"/>
  <c r="AK149"/>
  <c r="AK151"/>
  <c r="AB128"/>
  <c r="AB126"/>
  <c r="AY27" i="19"/>
  <c r="AY25"/>
  <c r="AY22"/>
  <c r="AY29"/>
  <c r="AY36"/>
  <c r="F74"/>
  <c r="F82"/>
  <c r="AW74"/>
  <c r="AW82"/>
  <c r="AP74"/>
  <c r="AP82"/>
  <c r="X82"/>
  <c r="X74"/>
  <c r="Y82"/>
  <c r="Y74"/>
  <c r="W74"/>
  <c r="W82"/>
  <c r="Z82"/>
  <c r="Z74"/>
  <c r="Q74"/>
  <c r="Q82"/>
  <c r="AS82"/>
  <c r="AS74"/>
  <c r="I82"/>
  <c r="I74"/>
  <c r="AH82"/>
  <c r="AH74"/>
  <c r="BA82"/>
  <c r="BA74"/>
  <c r="U82"/>
  <c r="U74"/>
  <c r="AV164"/>
  <c r="AV172"/>
  <c r="D147" i="20"/>
  <c r="X133"/>
  <c r="X146"/>
  <c r="H134"/>
  <c r="V133"/>
  <c r="V146"/>
  <c r="B149"/>
  <c r="B151"/>
  <c r="R133"/>
  <c r="R146"/>
  <c r="I134"/>
  <c r="O133"/>
  <c r="O146"/>
  <c r="N134"/>
  <c r="T133"/>
  <c r="T146"/>
  <c r="F133"/>
  <c r="J133"/>
  <c r="E134"/>
  <c r="AI126"/>
  <c r="AI128"/>
  <c r="AL38" i="19"/>
  <c r="AL39"/>
  <c r="AL43"/>
  <c r="AL48"/>
  <c r="AL50"/>
  <c r="AA38" i="20"/>
  <c r="AA39"/>
  <c r="AA43"/>
  <c r="AA48"/>
  <c r="AA50"/>
  <c r="AH38" i="19"/>
  <c r="AH39"/>
  <c r="AH43"/>
  <c r="AH48"/>
  <c r="AH50"/>
  <c r="AA81"/>
  <c r="AA83"/>
  <c r="AA78"/>
  <c r="AA85"/>
  <c r="AA92"/>
  <c r="AL25" i="20"/>
  <c r="AL27"/>
  <c r="G25"/>
  <c r="G27"/>
  <c r="AW41" i="14"/>
  <c r="AW45"/>
  <c r="AW47"/>
  <c r="AN126" i="20"/>
  <c r="AN128"/>
  <c r="AI38" i="19"/>
  <c r="AI39"/>
  <c r="AI43"/>
  <c r="AI48"/>
  <c r="AI50"/>
  <c r="AA38"/>
  <c r="AA39"/>
  <c r="AA43"/>
  <c r="AA48"/>
  <c r="AA50"/>
  <c r="AB123" i="20"/>
  <c r="AB130"/>
  <c r="AB137"/>
  <c r="AH123" i="19"/>
  <c r="AH130"/>
  <c r="AH137"/>
  <c r="L36"/>
  <c r="I27" i="14"/>
  <c r="M13"/>
  <c r="M20"/>
  <c r="M27"/>
  <c r="X185" i="20"/>
  <c r="X189"/>
  <c r="X194"/>
  <c r="X196"/>
  <c r="M43" i="19"/>
  <c r="M48"/>
  <c r="M50"/>
  <c r="H36"/>
  <c r="O32"/>
  <c r="O45"/>
  <c r="O88"/>
  <c r="O101"/>
  <c r="O88" i="20"/>
  <c r="O101"/>
  <c r="O32"/>
  <c r="O36" i="14"/>
  <c r="O178" i="20"/>
  <c r="O191"/>
  <c r="O178" i="19"/>
  <c r="V32"/>
  <c r="V45"/>
  <c r="V88" i="20"/>
  <c r="V101"/>
  <c r="V32"/>
  <c r="V45"/>
  <c r="V178"/>
  <c r="V191"/>
  <c r="V88" i="19"/>
  <c r="V101"/>
  <c r="V36" i="14"/>
  <c r="V178" i="19"/>
  <c r="V191"/>
  <c r="Y139" i="20"/>
  <c r="Y140"/>
  <c r="Y144"/>
  <c r="Y149"/>
  <c r="Y151"/>
  <c r="G75"/>
  <c r="AZ75"/>
  <c r="T75"/>
  <c r="AO75"/>
  <c r="AC75"/>
  <c r="AU75"/>
  <c r="N75"/>
  <c r="M75"/>
  <c r="O75"/>
  <c r="AL75"/>
  <c r="AV75"/>
  <c r="L75"/>
  <c r="U75"/>
  <c r="AT75"/>
  <c r="K75"/>
  <c r="AE75"/>
  <c r="AH75"/>
  <c r="AB75"/>
  <c r="AQ75"/>
  <c r="V75"/>
  <c r="BA75"/>
  <c r="AK75"/>
  <c r="P75"/>
  <c r="AR75"/>
  <c r="AY75"/>
  <c r="W75"/>
  <c r="Z75"/>
  <c r="H75"/>
  <c r="X75"/>
  <c r="I75"/>
  <c r="Y75"/>
  <c r="S75"/>
  <c r="AP75"/>
  <c r="AF75"/>
  <c r="AJ75"/>
  <c r="E75"/>
  <c r="BB75"/>
  <c r="AS75"/>
  <c r="AA75"/>
  <c r="AW75"/>
  <c r="AI75"/>
  <c r="Q75"/>
  <c r="AM75"/>
  <c r="F75"/>
  <c r="AN75"/>
  <c r="AG75"/>
  <c r="J75"/>
  <c r="AD75"/>
  <c r="R75"/>
  <c r="AX75"/>
  <c r="BB38"/>
  <c r="BB39"/>
  <c r="AO127"/>
  <c r="AO119"/>
  <c r="R127"/>
  <c r="R119"/>
  <c r="J172" i="19"/>
  <c r="J164"/>
  <c r="U29" i="14"/>
  <c r="U30"/>
  <c r="AI119" i="19"/>
  <c r="AI127"/>
  <c r="AE126"/>
  <c r="AE128"/>
  <c r="AE123"/>
  <c r="AE130"/>
  <c r="AE137"/>
  <c r="Z29" i="14"/>
  <c r="G81" i="13"/>
  <c r="C86"/>
  <c r="E178" i="19"/>
  <c r="E191"/>
  <c r="E32"/>
  <c r="E45"/>
  <c r="E178" i="20"/>
  <c r="E191"/>
  <c r="E88"/>
  <c r="E101"/>
  <c r="E32"/>
  <c r="E45"/>
  <c r="E88" i="19"/>
  <c r="E101"/>
  <c r="E36" i="14"/>
  <c r="W32" i="20"/>
  <c r="W45"/>
  <c r="W178" i="19"/>
  <c r="W191"/>
  <c r="W88" i="20"/>
  <c r="W101"/>
  <c r="W178"/>
  <c r="W191"/>
  <c r="W88" i="19"/>
  <c r="W101"/>
  <c r="W32"/>
  <c r="W45"/>
  <c r="AF126"/>
  <c r="AF128"/>
  <c r="AF123"/>
  <c r="AF130"/>
  <c r="AF137"/>
  <c r="AA120" i="20"/>
  <c r="AA165" i="19"/>
  <c r="AA17" i="14"/>
  <c r="AA120" i="19"/>
  <c r="AA9" i="14"/>
  <c r="AA165" i="20"/>
  <c r="N171" i="19"/>
  <c r="N173"/>
  <c r="N168"/>
  <c r="N175"/>
  <c r="N182"/>
  <c r="AX27"/>
  <c r="AX25"/>
  <c r="AE29" i="14"/>
  <c r="AE30"/>
  <c r="AE34"/>
  <c r="AE39"/>
  <c r="O18"/>
  <c r="O16"/>
  <c r="O171" i="20"/>
  <c r="O173"/>
  <c r="O168"/>
  <c r="O175"/>
  <c r="O182"/>
  <c r="Y172" i="19"/>
  <c r="Y164"/>
  <c r="AP164"/>
  <c r="AP172"/>
  <c r="T18" i="14"/>
  <c r="T16"/>
  <c r="T13"/>
  <c r="T20"/>
  <c r="T27"/>
  <c r="W119" i="19"/>
  <c r="W127"/>
  <c r="J16" i="14"/>
  <c r="J18"/>
  <c r="J13"/>
  <c r="J20"/>
  <c r="J27"/>
  <c r="J27" i="19"/>
  <c r="J25"/>
  <c r="AO119"/>
  <c r="AO127"/>
  <c r="AJ139" i="20"/>
  <c r="AJ140"/>
  <c r="AJ144"/>
  <c r="AJ149"/>
  <c r="AJ151"/>
  <c r="BB184" i="19"/>
  <c r="AI18" i="14"/>
  <c r="AI16"/>
  <c r="F126" i="20"/>
  <c r="F128"/>
  <c r="F123"/>
  <c r="F130"/>
  <c r="AW128"/>
  <c r="AW126"/>
  <c r="AP128" i="19"/>
  <c r="AP126"/>
  <c r="AP123"/>
  <c r="AP130"/>
  <c r="AP137"/>
  <c r="Z164" i="20"/>
  <c r="Z172"/>
  <c r="AH171" i="19"/>
  <c r="AH173"/>
  <c r="AP126" i="20"/>
  <c r="AP128"/>
  <c r="AK128" i="19"/>
  <c r="AK126"/>
  <c r="AK123"/>
  <c r="AK130"/>
  <c r="AK137"/>
  <c r="K26"/>
  <c r="K18"/>
  <c r="W26"/>
  <c r="W18"/>
  <c r="Q26"/>
  <c r="Q18"/>
  <c r="AK26"/>
  <c r="AK18"/>
  <c r="AG18"/>
  <c r="AG26"/>
  <c r="AS26"/>
  <c r="AS18"/>
  <c r="AH119" i="20"/>
  <c r="AH127"/>
  <c r="AH172"/>
  <c r="AH164"/>
  <c r="N128" i="19"/>
  <c r="N126"/>
  <c r="N123"/>
  <c r="N130"/>
  <c r="N133"/>
  <c r="N134"/>
  <c r="N137"/>
  <c r="E171"/>
  <c r="E173"/>
  <c r="AM126"/>
  <c r="AM128"/>
  <c r="AM123"/>
  <c r="AM130"/>
  <c r="AM137"/>
  <c r="AU173"/>
  <c r="AU171"/>
  <c r="AU168"/>
  <c r="AU175"/>
  <c r="AU182"/>
  <c r="I25"/>
  <c r="I27"/>
  <c r="U184" i="20"/>
  <c r="U185"/>
  <c r="U189"/>
  <c r="U194"/>
  <c r="U196"/>
  <c r="AB94" i="19"/>
  <c r="T173" i="20"/>
  <c r="T171"/>
  <c r="T168"/>
  <c r="T175"/>
  <c r="T182"/>
  <c r="K16" i="14"/>
  <c r="K18"/>
  <c r="K13"/>
  <c r="K20"/>
  <c r="K27"/>
  <c r="I119" i="20"/>
  <c r="I127"/>
  <c r="B45" i="14"/>
  <c r="B47"/>
  <c r="B41"/>
  <c r="AZ29"/>
  <c r="AZ30"/>
  <c r="AZ34"/>
  <c r="AZ39"/>
  <c r="AE184" i="19"/>
  <c r="AE185"/>
  <c r="AZ184" i="20"/>
  <c r="AZ185"/>
  <c r="H38"/>
  <c r="AQ127"/>
  <c r="AQ119"/>
  <c r="S127"/>
  <c r="S119"/>
  <c r="AG119" i="19"/>
  <c r="AG127"/>
  <c r="BA127"/>
  <c r="BA119"/>
  <c r="Q119" i="20"/>
  <c r="Q127"/>
  <c r="Q172"/>
  <c r="Q164"/>
  <c r="V127"/>
  <c r="V119"/>
  <c r="V18" i="14"/>
  <c r="V16"/>
  <c r="V13"/>
  <c r="V20"/>
  <c r="V27"/>
  <c r="AL18"/>
  <c r="AL16"/>
  <c r="AL172" i="20"/>
  <c r="AL164"/>
  <c r="AX172" i="19"/>
  <c r="AX164"/>
  <c r="AT172"/>
  <c r="AT164"/>
  <c r="AF38" i="20"/>
  <c r="AN127" i="19"/>
  <c r="AN119"/>
  <c r="O25"/>
  <c r="O27"/>
  <c r="O22"/>
  <c r="O29"/>
  <c r="O36"/>
  <c r="AY173"/>
  <c r="AY171"/>
  <c r="AY171" i="20"/>
  <c r="AY173"/>
  <c r="P82" i="19"/>
  <c r="P74"/>
  <c r="V74"/>
  <c r="V82"/>
  <c r="AU74"/>
  <c r="AU82"/>
  <c r="N74"/>
  <c r="N82"/>
  <c r="AC74"/>
  <c r="AC82"/>
  <c r="AM82"/>
  <c r="AM74"/>
  <c r="AO82"/>
  <c r="AO74"/>
  <c r="AL74"/>
  <c r="AL82"/>
  <c r="J74"/>
  <c r="J82"/>
  <c r="AY82"/>
  <c r="AY74"/>
  <c r="O74"/>
  <c r="O82"/>
  <c r="AT82"/>
  <c r="AT74"/>
  <c r="AE74"/>
  <c r="AE82"/>
  <c r="D192"/>
  <c r="D194"/>
  <c r="D196"/>
  <c r="D192" i="20"/>
  <c r="D194"/>
  <c r="D196"/>
  <c r="D149" i="19"/>
  <c r="D151"/>
  <c r="D39" i="14"/>
  <c r="D149" i="20"/>
  <c r="D151"/>
  <c r="AV119"/>
  <c r="AV127"/>
  <c r="AV172"/>
  <c r="AV164"/>
  <c r="AZ139" i="19"/>
  <c r="AZ140"/>
  <c r="AZ144"/>
  <c r="AZ149"/>
  <c r="AZ151"/>
  <c r="AR81"/>
  <c r="AR83"/>
  <c r="M127" i="20"/>
  <c r="M119"/>
  <c r="M164"/>
  <c r="M172"/>
  <c r="AW25"/>
  <c r="AW27"/>
  <c r="AR25"/>
  <c r="AR27"/>
  <c r="N27"/>
  <c r="N25"/>
  <c r="N22"/>
  <c r="N29"/>
  <c r="N36"/>
  <c r="AI25"/>
  <c r="AI27"/>
  <c r="F25"/>
  <c r="F27"/>
  <c r="K128"/>
  <c r="K126"/>
  <c r="K123"/>
  <c r="K130"/>
  <c r="K38"/>
  <c r="K39"/>
  <c r="K43"/>
  <c r="K48"/>
  <c r="K50"/>
  <c r="I22" i="19"/>
  <c r="I29"/>
  <c r="I32"/>
  <c r="I36"/>
  <c r="O123"/>
  <c r="O130"/>
  <c r="O133"/>
  <c r="O137"/>
  <c r="AW171"/>
  <c r="AW173"/>
  <c r="AW168"/>
  <c r="P27" i="14"/>
  <c r="BB13"/>
  <c r="BB20"/>
  <c r="BB27"/>
  <c r="AM34"/>
  <c r="AM39"/>
  <c r="AU13"/>
  <c r="AU20"/>
  <c r="AU27"/>
  <c r="V36" i="20"/>
  <c r="AS30" i="14"/>
  <c r="AS34"/>
  <c r="AS39"/>
  <c r="AC30"/>
  <c r="AC34"/>
  <c r="AC39"/>
  <c r="G88" i="19"/>
  <c r="G92"/>
  <c r="AI168" i="20"/>
  <c r="AI175"/>
  <c r="AI182"/>
  <c r="X194" i="19"/>
  <c r="X196"/>
  <c r="N185" i="20"/>
  <c r="N189"/>
  <c r="N194"/>
  <c r="N196"/>
  <c r="AB13" i="14"/>
  <c r="AB20"/>
  <c r="AB27"/>
  <c r="AE185" i="20"/>
  <c r="AE189"/>
  <c r="AE194"/>
  <c r="AE196"/>
  <c r="BA39" i="19"/>
  <c r="BA43"/>
  <c r="BA48"/>
  <c r="BA50"/>
  <c r="AQ43" i="20"/>
  <c r="AQ48"/>
  <c r="AQ50"/>
  <c r="P88" i="19"/>
  <c r="P101"/>
  <c r="P191"/>
  <c r="P32"/>
  <c r="P45"/>
  <c r="P178" i="20"/>
  <c r="P36" i="14"/>
  <c r="P88" i="20"/>
  <c r="P101"/>
  <c r="P32"/>
  <c r="P45"/>
  <c r="H173" i="19"/>
  <c r="H171"/>
  <c r="H168"/>
  <c r="H175"/>
  <c r="H182"/>
  <c r="X38"/>
  <c r="X39"/>
  <c r="X43"/>
  <c r="X48"/>
  <c r="X50"/>
  <c r="AP164" i="20"/>
  <c r="AP172"/>
  <c r="BB172"/>
  <c r="BB164"/>
  <c r="AJ184" i="19"/>
  <c r="AC119"/>
  <c r="AC127"/>
  <c r="AO184" i="20"/>
  <c r="AO185"/>
  <c r="AO189"/>
  <c r="AO194"/>
  <c r="AO196"/>
  <c r="G178"/>
  <c r="G191"/>
  <c r="G32" i="19"/>
  <c r="G45"/>
  <c r="G178"/>
  <c r="G191"/>
  <c r="G36" i="14"/>
  <c r="G32" i="20"/>
  <c r="G45"/>
  <c r="G88"/>
  <c r="G101"/>
  <c r="G101" i="19"/>
  <c r="AW175"/>
  <c r="AW182"/>
  <c r="R178"/>
  <c r="R191"/>
  <c r="R88"/>
  <c r="R101"/>
  <c r="R36" i="14"/>
  <c r="R32" i="20"/>
  <c r="R45"/>
  <c r="R88"/>
  <c r="R101"/>
  <c r="R32" i="19"/>
  <c r="R45"/>
  <c r="R191" i="20"/>
  <c r="I178" i="19"/>
  <c r="I191"/>
  <c r="I88" i="20"/>
  <c r="I101"/>
  <c r="I45" i="19"/>
  <c r="I88"/>
  <c r="I101"/>
  <c r="I45" i="20"/>
  <c r="I36" i="14"/>
  <c r="I178" i="20"/>
  <c r="I191"/>
  <c r="AZ38" i="19"/>
  <c r="AZ39"/>
  <c r="AZ43"/>
  <c r="AZ48"/>
  <c r="AZ50"/>
  <c r="AU127"/>
  <c r="AU119"/>
  <c r="Y38" i="20"/>
  <c r="Y39"/>
  <c r="Y43"/>
  <c r="Y48"/>
  <c r="Y50"/>
  <c r="S38"/>
  <c r="S39"/>
  <c r="S43"/>
  <c r="S48"/>
  <c r="S50"/>
  <c r="AC171"/>
  <c r="AC173"/>
  <c r="AC168"/>
  <c r="AC175"/>
  <c r="AC182"/>
  <c r="T38"/>
  <c r="T39"/>
  <c r="Y164"/>
  <c r="Y172"/>
  <c r="G82" i="13"/>
  <c r="E86"/>
  <c r="AK172" i="20"/>
  <c r="AK164"/>
  <c r="W172"/>
  <c r="W164"/>
  <c r="AJ184"/>
  <c r="AY128"/>
  <c r="AY126"/>
  <c r="AY123"/>
  <c r="AY130"/>
  <c r="AY137"/>
  <c r="AC38"/>
  <c r="AC39"/>
  <c r="AC43"/>
  <c r="AC48"/>
  <c r="AC50"/>
  <c r="AC127"/>
  <c r="AC119"/>
  <c r="AK38"/>
  <c r="AK39"/>
  <c r="AK43"/>
  <c r="AK48"/>
  <c r="AK50"/>
  <c r="AK184" i="19"/>
  <c r="AK185"/>
  <c r="AK189"/>
  <c r="AK194"/>
  <c r="AK196"/>
  <c r="BB126" i="20"/>
  <c r="BB128"/>
  <c r="Z127"/>
  <c r="Z119"/>
  <c r="AI184" i="19"/>
  <c r="AI185"/>
  <c r="T171"/>
  <c r="T173"/>
  <c r="T168"/>
  <c r="T175"/>
  <c r="T182"/>
  <c r="AR184"/>
  <c r="AR185"/>
  <c r="AR189"/>
  <c r="AR194"/>
  <c r="AR196"/>
  <c r="AO18"/>
  <c r="AO26"/>
  <c r="AN26"/>
  <c r="AN18"/>
  <c r="AP18"/>
  <c r="AP26"/>
  <c r="F18"/>
  <c r="F26"/>
  <c r="R26"/>
  <c r="R18"/>
  <c r="F173"/>
  <c r="F171"/>
  <c r="F168"/>
  <c r="F175"/>
  <c r="F182"/>
  <c r="AD173" i="20"/>
  <c r="AD171"/>
  <c r="AD168"/>
  <c r="AD175"/>
  <c r="AD182"/>
  <c r="AR126" i="19"/>
  <c r="AR128"/>
  <c r="AU27"/>
  <c r="AU25"/>
  <c r="AU22"/>
  <c r="AU29"/>
  <c r="AU36"/>
  <c r="AB172" i="20"/>
  <c r="AB164"/>
  <c r="U38" i="19"/>
  <c r="U39"/>
  <c r="U43"/>
  <c r="U48"/>
  <c r="U50"/>
  <c r="AD29" i="14"/>
  <c r="AD30"/>
  <c r="AD184" i="19"/>
  <c r="AD185"/>
  <c r="I172"/>
  <c r="I164"/>
  <c r="L29" i="14"/>
  <c r="AO38" i="20"/>
  <c r="AO39"/>
  <c r="AO43"/>
  <c r="AO48"/>
  <c r="AO50"/>
  <c r="L94" i="19"/>
  <c r="L95"/>
  <c r="L99"/>
  <c r="L104"/>
  <c r="L106"/>
  <c r="J38" i="20"/>
  <c r="J39"/>
  <c r="J43"/>
  <c r="J48"/>
  <c r="J50"/>
  <c r="AQ164"/>
  <c r="AQ172"/>
  <c r="AQ18" i="14"/>
  <c r="AQ16"/>
  <c r="AQ13"/>
  <c r="AQ20"/>
  <c r="AQ27"/>
  <c r="S172" i="20"/>
  <c r="S164"/>
  <c r="S119" i="19"/>
  <c r="S127"/>
  <c r="AG172"/>
  <c r="AG164"/>
  <c r="AG18" i="14"/>
  <c r="AG16"/>
  <c r="AG13"/>
  <c r="AG20"/>
  <c r="AG27"/>
  <c r="BA164" i="19"/>
  <c r="BA172"/>
  <c r="BA119" i="20"/>
  <c r="BA127"/>
  <c r="Q164" i="19"/>
  <c r="Q172"/>
  <c r="L191" i="20"/>
  <c r="L182"/>
  <c r="V164" i="19"/>
  <c r="V172"/>
  <c r="V119"/>
  <c r="V127"/>
  <c r="AL172"/>
  <c r="AL164"/>
  <c r="AL127"/>
  <c r="AL119"/>
  <c r="AX16" i="14"/>
  <c r="AX18"/>
  <c r="AX13"/>
  <c r="AX20"/>
  <c r="AX27"/>
  <c r="AX127" i="19"/>
  <c r="AX119"/>
  <c r="AT119" i="20"/>
  <c r="AT127"/>
  <c r="AF139"/>
  <c r="AF140"/>
  <c r="AF144"/>
  <c r="AF149"/>
  <c r="AF151"/>
  <c r="AM25" i="19"/>
  <c r="AM27"/>
  <c r="AM22"/>
  <c r="AM29"/>
  <c r="AM36"/>
  <c r="AN172"/>
  <c r="AN164"/>
  <c r="AN164" i="20"/>
  <c r="AN172"/>
  <c r="AX81" i="19"/>
  <c r="AX83"/>
  <c r="AY16" i="14"/>
  <c r="AY18"/>
  <c r="AG82" i="19"/>
  <c r="AG74"/>
  <c r="AZ74"/>
  <c r="AZ82"/>
  <c r="AI74"/>
  <c r="AI82"/>
  <c r="T74"/>
  <c r="T82"/>
  <c r="AK74"/>
  <c r="AK82"/>
  <c r="R82"/>
  <c r="R74"/>
  <c r="AF74"/>
  <c r="AF82"/>
  <c r="AQ82"/>
  <c r="AQ74"/>
  <c r="BB82"/>
  <c r="BB74"/>
  <c r="E74"/>
  <c r="E82"/>
  <c r="M82"/>
  <c r="M74"/>
  <c r="AV74"/>
  <c r="AV82"/>
  <c r="AJ82"/>
  <c r="AJ74"/>
  <c r="AV119"/>
  <c r="AV127"/>
  <c r="K133"/>
  <c r="B149"/>
  <c r="B151"/>
  <c r="I134"/>
  <c r="F134"/>
  <c r="E135"/>
  <c r="P133"/>
  <c r="X133"/>
  <c r="X146"/>
  <c r="M133"/>
  <c r="G134"/>
  <c r="V133"/>
  <c r="V146"/>
  <c r="F133"/>
  <c r="F135"/>
  <c r="F137"/>
  <c r="L134"/>
  <c r="R133"/>
  <c r="R146"/>
  <c r="O146"/>
  <c r="U133"/>
  <c r="U146"/>
  <c r="H134"/>
  <c r="H133"/>
  <c r="H137"/>
  <c r="M134"/>
  <c r="G133"/>
  <c r="G146"/>
  <c r="J134"/>
  <c r="L133"/>
  <c r="I133"/>
  <c r="Q133"/>
  <c r="Q146"/>
  <c r="E133"/>
  <c r="J133"/>
  <c r="W133"/>
  <c r="W146"/>
  <c r="E134"/>
  <c r="T146"/>
  <c r="K134"/>
  <c r="S133"/>
  <c r="S146"/>
  <c r="BB38"/>
  <c r="AW184" i="20"/>
  <c r="AW185"/>
  <c r="AW189"/>
  <c r="AW194"/>
  <c r="AW196"/>
  <c r="K83" i="19"/>
  <c r="K81"/>
  <c r="K78"/>
  <c r="K85"/>
  <c r="K92"/>
  <c r="H83"/>
  <c r="H81"/>
  <c r="H78"/>
  <c r="H85"/>
  <c r="H92"/>
  <c r="AB173"/>
  <c r="AB171"/>
  <c r="AB168"/>
  <c r="AB175"/>
  <c r="AB182"/>
  <c r="AT38" i="20"/>
  <c r="AT39"/>
  <c r="AT43"/>
  <c r="AT48"/>
  <c r="AT50"/>
  <c r="M172" i="19"/>
  <c r="M164"/>
  <c r="M119"/>
  <c r="M127"/>
  <c r="AN81"/>
  <c r="AN83"/>
  <c r="AN78"/>
  <c r="AN85"/>
  <c r="AN92"/>
  <c r="W27" i="20"/>
  <c r="W25"/>
  <c r="M25"/>
  <c r="M27"/>
  <c r="M22"/>
  <c r="M29"/>
  <c r="M36"/>
  <c r="AS27"/>
  <c r="AS25"/>
  <c r="Q38"/>
  <c r="Q39"/>
  <c r="Q43"/>
  <c r="Q48"/>
  <c r="Q50"/>
  <c r="I173"/>
  <c r="I171"/>
  <c r="I126" i="19"/>
  <c r="I128"/>
  <c r="I123"/>
  <c r="I130"/>
  <c r="I137"/>
  <c r="G36"/>
  <c r="G137"/>
  <c r="AS168"/>
  <c r="AS175"/>
  <c r="AS182"/>
  <c r="AO13" i="14"/>
  <c r="AO20"/>
  <c r="AO27"/>
  <c r="AY168" i="19"/>
  <c r="AY175"/>
  <c r="AY182"/>
  <c r="E27" i="14"/>
  <c r="G27"/>
  <c r="K137" i="19"/>
  <c r="J168" i="20"/>
  <c r="J175"/>
  <c r="J182"/>
  <c r="AM189"/>
  <c r="AM194"/>
  <c r="AM196"/>
  <c r="AS144" i="19"/>
  <c r="AS149"/>
  <c r="AS151"/>
  <c r="L36" i="20"/>
  <c r="N34" i="14"/>
  <c r="N39"/>
  <c r="X30"/>
  <c r="X34"/>
  <c r="X39"/>
  <c r="AE144" i="20"/>
  <c r="AE149"/>
  <c r="AE151"/>
  <c r="AW39" i="19"/>
  <c r="AW43"/>
  <c r="AW48"/>
  <c r="AW50"/>
  <c r="AZ168"/>
  <c r="AZ175"/>
  <c r="AZ182"/>
  <c r="G168" i="20"/>
  <c r="G175"/>
  <c r="G182"/>
  <c r="H34" i="14"/>
  <c r="H39"/>
  <c r="BA39" i="20"/>
  <c r="BA43"/>
  <c r="BA48"/>
  <c r="BA50"/>
  <c r="AR189"/>
  <c r="AR194"/>
  <c r="AR196"/>
  <c r="Y43" i="19"/>
  <c r="Y48"/>
  <c r="Y50"/>
  <c r="Z39" i="20"/>
  <c r="Z43"/>
  <c r="Z48"/>
  <c r="Z50"/>
  <c r="AQ43" i="19"/>
  <c r="AQ48"/>
  <c r="AQ50"/>
  <c r="K185"/>
  <c r="K189"/>
  <c r="K194"/>
  <c r="K196"/>
  <c r="H94"/>
  <c r="H95"/>
  <c r="H99"/>
  <c r="H104"/>
  <c r="H106"/>
  <c r="F184"/>
  <c r="T184"/>
  <c r="AC41" i="14"/>
  <c r="AC45"/>
  <c r="AC47"/>
  <c r="N139" i="19"/>
  <c r="N140"/>
  <c r="N144"/>
  <c r="N146"/>
  <c r="N149"/>
  <c r="N151"/>
  <c r="J29" i="14"/>
  <c r="J30"/>
  <c r="J34"/>
  <c r="J39"/>
  <c r="AF139" i="19"/>
  <c r="AF140"/>
  <c r="AU184" i="20"/>
  <c r="AU185"/>
  <c r="AU189"/>
  <c r="AU194"/>
  <c r="AU196"/>
  <c r="AC184" i="19"/>
  <c r="AC185"/>
  <c r="AC189"/>
  <c r="AC194"/>
  <c r="AC196"/>
  <c r="X41" i="14"/>
  <c r="X45"/>
  <c r="X47"/>
  <c r="AY184" i="19"/>
  <c r="AY185"/>
  <c r="AY189"/>
  <c r="AY194"/>
  <c r="AY196"/>
  <c r="I139"/>
  <c r="I140"/>
  <c r="I144"/>
  <c r="I146"/>
  <c r="I149"/>
  <c r="I151"/>
  <c r="AN94"/>
  <c r="K94"/>
  <c r="K95"/>
  <c r="K99"/>
  <c r="K104"/>
  <c r="K106"/>
  <c r="H139"/>
  <c r="H140"/>
  <c r="H144"/>
  <c r="AM38"/>
  <c r="AC184" i="20"/>
  <c r="AC185"/>
  <c r="AC189"/>
  <c r="AC194"/>
  <c r="AC196"/>
  <c r="H184" i="19"/>
  <c r="H185"/>
  <c r="H189"/>
  <c r="H194"/>
  <c r="H196"/>
  <c r="V29" i="14"/>
  <c r="V30"/>
  <c r="V34"/>
  <c r="V39"/>
  <c r="AU184" i="19"/>
  <c r="AU185"/>
  <c r="AU189"/>
  <c r="AU194"/>
  <c r="AU196"/>
  <c r="AE45" i="14"/>
  <c r="AE47"/>
  <c r="AE41"/>
  <c r="AY38" i="19"/>
  <c r="AY39"/>
  <c r="AY43"/>
  <c r="AY48"/>
  <c r="AY50"/>
  <c r="M38" i="20"/>
  <c r="M39"/>
  <c r="M43"/>
  <c r="M48"/>
  <c r="M50"/>
  <c r="AB184" i="19"/>
  <c r="F139"/>
  <c r="F140"/>
  <c r="F144"/>
  <c r="F146"/>
  <c r="F149"/>
  <c r="F151"/>
  <c r="AG29" i="14"/>
  <c r="AG30"/>
  <c r="AG34"/>
  <c r="AG39"/>
  <c r="AD184" i="20"/>
  <c r="AD185"/>
  <c r="AD189"/>
  <c r="AD194"/>
  <c r="AD196"/>
  <c r="AY139"/>
  <c r="AS45" i="14"/>
  <c r="AS47"/>
  <c r="AS41"/>
  <c r="I38" i="19"/>
  <c r="I39"/>
  <c r="AZ41" i="14"/>
  <c r="AZ45"/>
  <c r="AZ47"/>
  <c r="O184" i="20"/>
  <c r="O185"/>
  <c r="O189"/>
  <c r="O194"/>
  <c r="O196"/>
  <c r="AA94" i="19"/>
  <c r="Y45" i="14"/>
  <c r="Y47"/>
  <c r="Y41"/>
  <c r="BB39" i="19"/>
  <c r="BB43"/>
  <c r="BB48"/>
  <c r="BB50"/>
  <c r="K133" i="20"/>
  <c r="K134"/>
  <c r="K137"/>
  <c r="AR140"/>
  <c r="AR144"/>
  <c r="AR149"/>
  <c r="AR151"/>
  <c r="AU38" i="19"/>
  <c r="AU39"/>
  <c r="AU43"/>
  <c r="AU48"/>
  <c r="AU50"/>
  <c r="O139"/>
  <c r="T29" i="14"/>
  <c r="T30"/>
  <c r="T34"/>
  <c r="T39"/>
  <c r="AB139" i="20"/>
  <c r="Q29" i="14"/>
  <c r="Q30"/>
  <c r="Q34"/>
  <c r="Q39"/>
  <c r="AH29"/>
  <c r="P184" i="19"/>
  <c r="AF41" i="14"/>
  <c r="AF45"/>
  <c r="AF47"/>
  <c r="T139" i="19"/>
  <c r="T140"/>
  <c r="T144"/>
  <c r="T149"/>
  <c r="T151"/>
  <c r="W41" i="14"/>
  <c r="W45"/>
  <c r="W47"/>
  <c r="AT30"/>
  <c r="AT34"/>
  <c r="AT39"/>
  <c r="AZ184" i="19"/>
  <c r="AZ185"/>
  <c r="AZ189"/>
  <c r="AZ194"/>
  <c r="AZ196"/>
  <c r="J184" i="20"/>
  <c r="J185"/>
  <c r="J189"/>
  <c r="J194"/>
  <c r="J196"/>
  <c r="G139" i="19"/>
  <c r="E146"/>
  <c r="E137"/>
  <c r="R83"/>
  <c r="R81"/>
  <c r="AZ83"/>
  <c r="AZ81"/>
  <c r="AX29" i="14"/>
  <c r="AX30"/>
  <c r="BA128" i="20"/>
  <c r="BA126"/>
  <c r="BA123"/>
  <c r="BA130"/>
  <c r="BA137"/>
  <c r="AG171" i="19"/>
  <c r="AG173"/>
  <c r="AG168"/>
  <c r="AG175"/>
  <c r="AG182"/>
  <c r="AQ29" i="14"/>
  <c r="AQ30"/>
  <c r="AQ34"/>
  <c r="AQ39"/>
  <c r="F25" i="19"/>
  <c r="F27"/>
  <c r="F22"/>
  <c r="F29"/>
  <c r="F36"/>
  <c r="AO25"/>
  <c r="AO27"/>
  <c r="AC126" i="20"/>
  <c r="AC128"/>
  <c r="Y171"/>
  <c r="Y173"/>
  <c r="P191"/>
  <c r="P182"/>
  <c r="N38"/>
  <c r="N39"/>
  <c r="N43"/>
  <c r="N48"/>
  <c r="N50"/>
  <c r="O83" i="19"/>
  <c r="O81"/>
  <c r="O78"/>
  <c r="O85"/>
  <c r="O92"/>
  <c r="AL83"/>
  <c r="AL81"/>
  <c r="AL78"/>
  <c r="AL85"/>
  <c r="AL92"/>
  <c r="AN126"/>
  <c r="AN128"/>
  <c r="S126" i="20"/>
  <c r="S128"/>
  <c r="T184"/>
  <c r="T185"/>
  <c r="T189"/>
  <c r="T194"/>
  <c r="T196"/>
  <c r="AM139" i="19"/>
  <c r="AM140"/>
  <c r="AM144"/>
  <c r="AM149"/>
  <c r="AM151"/>
  <c r="AG27"/>
  <c r="AG25"/>
  <c r="AG22"/>
  <c r="AG29"/>
  <c r="AG36"/>
  <c r="AK139"/>
  <c r="AK140"/>
  <c r="AK144"/>
  <c r="AK149"/>
  <c r="AK151"/>
  <c r="N184"/>
  <c r="N185"/>
  <c r="N189"/>
  <c r="N194"/>
  <c r="N196"/>
  <c r="AA127"/>
  <c r="AA119"/>
  <c r="AI128"/>
  <c r="AI126"/>
  <c r="R126" i="20"/>
  <c r="R128"/>
  <c r="R123"/>
  <c r="R130"/>
  <c r="R137"/>
  <c r="AD74"/>
  <c r="AD82"/>
  <c r="AA74"/>
  <c r="AA82"/>
  <c r="Z82"/>
  <c r="Z74"/>
  <c r="H41" i="14"/>
  <c r="H45"/>
  <c r="H47"/>
  <c r="N45"/>
  <c r="N47"/>
  <c r="N41"/>
  <c r="G29"/>
  <c r="G30"/>
  <c r="G34"/>
  <c r="G39"/>
  <c r="P146" i="19"/>
  <c r="P137"/>
  <c r="AJ81"/>
  <c r="AJ83"/>
  <c r="AJ78"/>
  <c r="AJ85"/>
  <c r="AJ92"/>
  <c r="AV81"/>
  <c r="AV83"/>
  <c r="AV78"/>
  <c r="AV85"/>
  <c r="AV92"/>
  <c r="AI83"/>
  <c r="AI81"/>
  <c r="AG81"/>
  <c r="AG83"/>
  <c r="AG78"/>
  <c r="AG85"/>
  <c r="AG92"/>
  <c r="AN173" i="20"/>
  <c r="AN171"/>
  <c r="AL173" i="19"/>
  <c r="AL171"/>
  <c r="V128"/>
  <c r="V126"/>
  <c r="L184" i="20"/>
  <c r="L185"/>
  <c r="L189"/>
  <c r="L194"/>
  <c r="L196"/>
  <c r="Q171" i="19"/>
  <c r="Q173"/>
  <c r="Q168"/>
  <c r="Q175"/>
  <c r="Q182"/>
  <c r="S173" i="20"/>
  <c r="S171"/>
  <c r="AQ171"/>
  <c r="AQ173"/>
  <c r="AQ168"/>
  <c r="AQ175"/>
  <c r="AQ182"/>
  <c r="AB171"/>
  <c r="AB173"/>
  <c r="AB168"/>
  <c r="AB175"/>
  <c r="AB182"/>
  <c r="Z126"/>
  <c r="Z128"/>
  <c r="Z123"/>
  <c r="Z130"/>
  <c r="Z137"/>
  <c r="AK171"/>
  <c r="AK173"/>
  <c r="AK168"/>
  <c r="AK175"/>
  <c r="AK182"/>
  <c r="AU128" i="19"/>
  <c r="AU126"/>
  <c r="AC128"/>
  <c r="AC126"/>
  <c r="V38" i="20"/>
  <c r="V39"/>
  <c r="V43"/>
  <c r="V48"/>
  <c r="V50"/>
  <c r="AM45" i="14"/>
  <c r="AM47"/>
  <c r="AM41"/>
  <c r="M173" i="20"/>
  <c r="M171"/>
  <c r="AV173"/>
  <c r="AV171"/>
  <c r="AV168"/>
  <c r="AV175"/>
  <c r="AV182"/>
  <c r="AV128"/>
  <c r="AV126"/>
  <c r="AV123"/>
  <c r="AV130"/>
  <c r="AV137"/>
  <c r="AY81" i="19"/>
  <c r="AY83"/>
  <c r="J83"/>
  <c r="J81"/>
  <c r="AO83"/>
  <c r="AO81"/>
  <c r="AO78"/>
  <c r="AO85"/>
  <c r="AO92"/>
  <c r="AU81"/>
  <c r="AU83"/>
  <c r="P81"/>
  <c r="P83"/>
  <c r="AX171"/>
  <c r="AX173"/>
  <c r="Q171" i="20"/>
  <c r="Q173"/>
  <c r="Q128"/>
  <c r="Q126"/>
  <c r="Q123"/>
  <c r="Q130"/>
  <c r="Q133"/>
  <c r="Q137"/>
  <c r="I128"/>
  <c r="I126"/>
  <c r="I123"/>
  <c r="I130"/>
  <c r="AK25" i="19"/>
  <c r="AK27"/>
  <c r="K25"/>
  <c r="K27"/>
  <c r="Z171" i="20"/>
  <c r="Z173"/>
  <c r="AP173" i="19"/>
  <c r="AP171"/>
  <c r="AP168"/>
  <c r="AP175"/>
  <c r="AP182"/>
  <c r="AA172" i="20"/>
  <c r="AA164"/>
  <c r="J173" i="19"/>
  <c r="J171"/>
  <c r="J168"/>
  <c r="J175"/>
  <c r="J182"/>
  <c r="AX74" i="20"/>
  <c r="AX82"/>
  <c r="J74"/>
  <c r="J82"/>
  <c r="F74"/>
  <c r="F82"/>
  <c r="AI82"/>
  <c r="AI74"/>
  <c r="AS82"/>
  <c r="AS74"/>
  <c r="AJ74"/>
  <c r="AJ82"/>
  <c r="S82"/>
  <c r="S74"/>
  <c r="X82"/>
  <c r="X74"/>
  <c r="W74"/>
  <c r="W82"/>
  <c r="P82"/>
  <c r="P74"/>
  <c r="V74"/>
  <c r="V82"/>
  <c r="AH82"/>
  <c r="AH74"/>
  <c r="AT82"/>
  <c r="AT74"/>
  <c r="AV82"/>
  <c r="AV74"/>
  <c r="M74"/>
  <c r="M82"/>
  <c r="AC74"/>
  <c r="AC82"/>
  <c r="AZ82"/>
  <c r="AZ74"/>
  <c r="O191" i="19"/>
  <c r="O182"/>
  <c r="O45" i="20"/>
  <c r="O36"/>
  <c r="L38" i="19"/>
  <c r="L39"/>
  <c r="L43"/>
  <c r="L48"/>
  <c r="L50"/>
  <c r="AH139"/>
  <c r="AH140"/>
  <c r="AH144"/>
  <c r="AH149"/>
  <c r="AH151"/>
  <c r="U83"/>
  <c r="U81"/>
  <c r="I83"/>
  <c r="I81"/>
  <c r="Z81"/>
  <c r="Z83"/>
  <c r="Z78"/>
  <c r="Z85"/>
  <c r="Z92"/>
  <c r="W81"/>
  <c r="W83"/>
  <c r="W78"/>
  <c r="W85"/>
  <c r="W92"/>
  <c r="X83"/>
  <c r="X81"/>
  <c r="AP81"/>
  <c r="AP83"/>
  <c r="AP78"/>
  <c r="AP85"/>
  <c r="AP92"/>
  <c r="AX171" i="20"/>
  <c r="AX173"/>
  <c r="AX168"/>
  <c r="AX175"/>
  <c r="AX182"/>
  <c r="AQ171" i="19"/>
  <c r="AQ173"/>
  <c r="AQ168"/>
  <c r="AQ175"/>
  <c r="AQ182"/>
  <c r="AQ126"/>
  <c r="AQ128"/>
  <c r="AQ123"/>
  <c r="AQ130"/>
  <c r="AQ137"/>
  <c r="AB25"/>
  <c r="AB27"/>
  <c r="AB22"/>
  <c r="AB29"/>
  <c r="AB36"/>
  <c r="AF27"/>
  <c r="AF25"/>
  <c r="F171" i="20"/>
  <c r="F173"/>
  <c r="F168"/>
  <c r="F175"/>
  <c r="F182"/>
  <c r="R137" i="19"/>
  <c r="AS22" i="20"/>
  <c r="AS29"/>
  <c r="AS36"/>
  <c r="K146" i="19"/>
  <c r="L30" i="14"/>
  <c r="L34"/>
  <c r="L39"/>
  <c r="AD189" i="19"/>
  <c r="AD194"/>
  <c r="AD196"/>
  <c r="AD34" i="14"/>
  <c r="AD39"/>
  <c r="AI189" i="19"/>
  <c r="AI194"/>
  <c r="AI196"/>
  <c r="AJ185" i="20"/>
  <c r="AJ189"/>
  <c r="AJ194"/>
  <c r="AJ196"/>
  <c r="T43"/>
  <c r="T48"/>
  <c r="T50"/>
  <c r="AJ185" i="19"/>
  <c r="AJ189"/>
  <c r="AJ194"/>
  <c r="AJ196"/>
  <c r="X137" i="20"/>
  <c r="AW22"/>
  <c r="AW29"/>
  <c r="AW36"/>
  <c r="AF39"/>
  <c r="AF43"/>
  <c r="AF48"/>
  <c r="AF50"/>
  <c r="H39"/>
  <c r="H43"/>
  <c r="H48"/>
  <c r="H50"/>
  <c r="AZ189"/>
  <c r="AZ194"/>
  <c r="AZ196"/>
  <c r="AE189" i="19"/>
  <c r="AE194"/>
  <c r="AE196"/>
  <c r="AB95"/>
  <c r="AB99"/>
  <c r="AB104"/>
  <c r="AB106"/>
  <c r="E168"/>
  <c r="E175"/>
  <c r="E182"/>
  <c r="BB185"/>
  <c r="BB189"/>
  <c r="BB194"/>
  <c r="BB196"/>
  <c r="J22"/>
  <c r="J29"/>
  <c r="J36"/>
  <c r="O13" i="14"/>
  <c r="O20"/>
  <c r="O27"/>
  <c r="AX22" i="19"/>
  <c r="AX29"/>
  <c r="AX36"/>
  <c r="Z30" i="14"/>
  <c r="Z34"/>
  <c r="Z39"/>
  <c r="U34"/>
  <c r="U39"/>
  <c r="BB43" i="20"/>
  <c r="BB48"/>
  <c r="BB50"/>
  <c r="AN123"/>
  <c r="AN130"/>
  <c r="AN137"/>
  <c r="G22"/>
  <c r="G29"/>
  <c r="G36"/>
  <c r="AL22"/>
  <c r="AL29"/>
  <c r="AL36"/>
  <c r="AI123"/>
  <c r="AI130"/>
  <c r="AI137"/>
  <c r="G133"/>
  <c r="K146"/>
  <c r="S133"/>
  <c r="S146"/>
  <c r="M133"/>
  <c r="H133"/>
  <c r="U133"/>
  <c r="F134"/>
  <c r="F135"/>
  <c r="F137"/>
  <c r="L133"/>
  <c r="F146"/>
  <c r="N133"/>
  <c r="BA13" i="14"/>
  <c r="BA20"/>
  <c r="BA27"/>
  <c r="S13"/>
  <c r="S20"/>
  <c r="S27"/>
  <c r="AU22" i="20"/>
  <c r="AU29"/>
  <c r="AU36"/>
  <c r="AU123"/>
  <c r="AU130"/>
  <c r="AU137"/>
  <c r="E36" i="19"/>
  <c r="W182"/>
  <c r="V36"/>
  <c r="U39" i="20"/>
  <c r="U43"/>
  <c r="U48"/>
  <c r="U50"/>
  <c r="AO185" i="19"/>
  <c r="AO189"/>
  <c r="AO194"/>
  <c r="AO196"/>
  <c r="Z168"/>
  <c r="Z175"/>
  <c r="Z182"/>
  <c r="J123" i="20"/>
  <c r="J130"/>
  <c r="R30" i="14"/>
  <c r="R34"/>
  <c r="R39"/>
  <c r="AT39" i="19"/>
  <c r="AT43"/>
  <c r="AT48"/>
  <c r="AT50"/>
  <c r="AH39" i="20"/>
  <c r="AH43"/>
  <c r="AH48"/>
  <c r="AH50"/>
  <c r="AD140" i="19"/>
  <c r="AD144"/>
  <c r="AD149"/>
  <c r="AD151"/>
  <c r="F30" i="14"/>
  <c r="F34"/>
  <c r="F39"/>
  <c r="L185" i="19"/>
  <c r="L189"/>
  <c r="L194"/>
  <c r="L196"/>
  <c r="Z22"/>
  <c r="Z29"/>
  <c r="Z36"/>
  <c r="AP30" i="14"/>
  <c r="AP34"/>
  <c r="AP39"/>
  <c r="AK30"/>
  <c r="AK34"/>
  <c r="AK39"/>
  <c r="K139" i="19"/>
  <c r="K140"/>
  <c r="K144"/>
  <c r="K149"/>
  <c r="K151"/>
  <c r="AS184"/>
  <c r="M171"/>
  <c r="M173"/>
  <c r="M168"/>
  <c r="M175"/>
  <c r="M182"/>
  <c r="L146"/>
  <c r="L137"/>
  <c r="AV128"/>
  <c r="AV126"/>
  <c r="BB83"/>
  <c r="BB81"/>
  <c r="BB78"/>
  <c r="BB85"/>
  <c r="BB92"/>
  <c r="AK83"/>
  <c r="AK81"/>
  <c r="AX126"/>
  <c r="AX128"/>
  <c r="V171"/>
  <c r="V173"/>
  <c r="S126"/>
  <c r="S128"/>
  <c r="R25"/>
  <c r="R27"/>
  <c r="AN27"/>
  <c r="AN25"/>
  <c r="AN22"/>
  <c r="AN29"/>
  <c r="AN36"/>
  <c r="AW184"/>
  <c r="AW185"/>
  <c r="AB29" i="14"/>
  <c r="AB30"/>
  <c r="G94" i="19"/>
  <c r="G95"/>
  <c r="BB29" i="14"/>
  <c r="BB30"/>
  <c r="D41"/>
  <c r="D45"/>
  <c r="D47"/>
  <c r="AT83" i="19"/>
  <c r="AT81"/>
  <c r="AT78"/>
  <c r="AT85"/>
  <c r="AT92"/>
  <c r="AM81"/>
  <c r="AM83"/>
  <c r="AC83"/>
  <c r="AC81"/>
  <c r="V83"/>
  <c r="V81"/>
  <c r="V78"/>
  <c r="V85"/>
  <c r="V92"/>
  <c r="O38"/>
  <c r="O39"/>
  <c r="O43"/>
  <c r="O48"/>
  <c r="O50"/>
  <c r="AL171" i="20"/>
  <c r="AL173"/>
  <c r="AL168"/>
  <c r="AL175"/>
  <c r="AL182"/>
  <c r="K29" i="14"/>
  <c r="K30"/>
  <c r="K34"/>
  <c r="K39"/>
  <c r="AS27" i="19"/>
  <c r="AS25"/>
  <c r="Q27"/>
  <c r="Q25"/>
  <c r="AP139"/>
  <c r="AP140"/>
  <c r="AP144"/>
  <c r="AP149"/>
  <c r="AP151"/>
  <c r="AO128"/>
  <c r="AO126"/>
  <c r="AA127" i="20"/>
  <c r="AA119"/>
  <c r="AE139" i="19"/>
  <c r="AE140"/>
  <c r="AE144"/>
  <c r="AE149"/>
  <c r="AE151"/>
  <c r="AN82" i="20"/>
  <c r="AN74"/>
  <c r="Q74"/>
  <c r="Q82"/>
  <c r="E82"/>
  <c r="E74"/>
  <c r="AP82"/>
  <c r="AP74"/>
  <c r="I74"/>
  <c r="I82"/>
  <c r="AR82"/>
  <c r="AR74"/>
  <c r="BA74"/>
  <c r="BA82"/>
  <c r="AB82"/>
  <c r="AB74"/>
  <c r="K74"/>
  <c r="K82"/>
  <c r="L74"/>
  <c r="L82"/>
  <c r="O74"/>
  <c r="O82"/>
  <c r="AU74"/>
  <c r="AU82"/>
  <c r="T74"/>
  <c r="T82"/>
  <c r="I29" i="14"/>
  <c r="I30"/>
  <c r="I34"/>
  <c r="I39"/>
  <c r="AV171" i="19"/>
  <c r="AV173"/>
  <c r="BA81"/>
  <c r="BA83"/>
  <c r="AS81"/>
  <c r="AS83"/>
  <c r="Q83"/>
  <c r="Q81"/>
  <c r="Q78"/>
  <c r="Q85"/>
  <c r="Q92"/>
  <c r="AW83"/>
  <c r="AW81"/>
  <c r="AW78"/>
  <c r="AW85"/>
  <c r="AW92"/>
  <c r="AN29" i="14"/>
  <c r="AN30"/>
  <c r="AY139" i="19"/>
  <c r="AY140"/>
  <c r="AY144"/>
  <c r="AY149"/>
  <c r="AY151"/>
  <c r="AT126"/>
  <c r="AT128"/>
  <c r="AT171" i="20"/>
  <c r="AT173"/>
  <c r="AL126"/>
  <c r="AL128"/>
  <c r="Q128" i="19"/>
  <c r="Q126"/>
  <c r="Q123"/>
  <c r="Q130"/>
  <c r="Q137"/>
  <c r="BA173" i="20"/>
  <c r="BA171"/>
  <c r="BA168"/>
  <c r="BA175"/>
  <c r="BA182"/>
  <c r="AG173"/>
  <c r="AG171"/>
  <c r="AG168"/>
  <c r="AG175"/>
  <c r="AG182"/>
  <c r="S171" i="19"/>
  <c r="S173"/>
  <c r="S168"/>
  <c r="S175"/>
  <c r="S182"/>
  <c r="AJ27"/>
  <c r="AJ25"/>
  <c r="AJ22"/>
  <c r="AJ29"/>
  <c r="AJ36"/>
  <c r="T25"/>
  <c r="T27"/>
  <c r="W126" i="20"/>
  <c r="W128"/>
  <c r="Y126" i="19"/>
  <c r="Y128"/>
  <c r="AV41" i="14"/>
  <c r="AV45"/>
  <c r="AV47"/>
  <c r="I38" i="20"/>
  <c r="I39"/>
  <c r="I43"/>
  <c r="I48"/>
  <c r="I50"/>
  <c r="R184"/>
  <c r="R185"/>
  <c r="R189"/>
  <c r="R194"/>
  <c r="R196"/>
  <c r="AY38"/>
  <c r="AY39"/>
  <c r="AY43"/>
  <c r="AY48"/>
  <c r="AY50"/>
  <c r="G184"/>
  <c r="L38"/>
  <c r="L39"/>
  <c r="L43"/>
  <c r="L48"/>
  <c r="L50"/>
  <c r="E29" i="14"/>
  <c r="E30"/>
  <c r="E34"/>
  <c r="E39"/>
  <c r="AO29"/>
  <c r="AO30"/>
  <c r="AO34"/>
  <c r="AO39"/>
  <c r="G38" i="19"/>
  <c r="G39"/>
  <c r="G43"/>
  <c r="G48"/>
  <c r="G50"/>
  <c r="M128"/>
  <c r="M126"/>
  <c r="M81"/>
  <c r="M83"/>
  <c r="E83"/>
  <c r="E81"/>
  <c r="E78"/>
  <c r="E85"/>
  <c r="E92"/>
  <c r="AQ83"/>
  <c r="AQ81"/>
  <c r="AQ78"/>
  <c r="AQ85"/>
  <c r="AQ92"/>
  <c r="AF83"/>
  <c r="AF81"/>
  <c r="AF78"/>
  <c r="AF85"/>
  <c r="AF92"/>
  <c r="T81"/>
  <c r="T83"/>
  <c r="T78"/>
  <c r="T85"/>
  <c r="T92"/>
  <c r="AN173"/>
  <c r="AN171"/>
  <c r="AN168"/>
  <c r="AN175"/>
  <c r="AN182"/>
  <c r="AT128" i="20"/>
  <c r="AT126"/>
  <c r="AL126" i="19"/>
  <c r="AL128"/>
  <c r="BA173"/>
  <c r="BA171"/>
  <c r="I171"/>
  <c r="I173"/>
  <c r="AP25"/>
  <c r="AP27"/>
  <c r="AP22"/>
  <c r="AP29"/>
  <c r="AP36"/>
  <c r="W171" i="20"/>
  <c r="W173"/>
  <c r="W168"/>
  <c r="W175"/>
  <c r="W182"/>
  <c r="BB171"/>
  <c r="BB173"/>
  <c r="BB168"/>
  <c r="BB175"/>
  <c r="BB182"/>
  <c r="AP173"/>
  <c r="AP171"/>
  <c r="AI184"/>
  <c r="AI185"/>
  <c r="AI189"/>
  <c r="AI194"/>
  <c r="AI196"/>
  <c r="AU29" i="14"/>
  <c r="AU30"/>
  <c r="AU34"/>
  <c r="AU39"/>
  <c r="P29"/>
  <c r="P30"/>
  <c r="P34"/>
  <c r="P39"/>
  <c r="M128" i="20"/>
  <c r="M126"/>
  <c r="M123"/>
  <c r="M130"/>
  <c r="M134"/>
  <c r="M137"/>
  <c r="AE81" i="19"/>
  <c r="AE83"/>
  <c r="AE78"/>
  <c r="AE85"/>
  <c r="AE92"/>
  <c r="N83"/>
  <c r="N81"/>
  <c r="N78"/>
  <c r="N85"/>
  <c r="N92"/>
  <c r="AT171"/>
  <c r="AT173"/>
  <c r="V126" i="20"/>
  <c r="V128"/>
  <c r="BA126" i="19"/>
  <c r="BA128"/>
  <c r="BA123"/>
  <c r="BA130"/>
  <c r="BA137"/>
  <c r="AG128"/>
  <c r="AG126"/>
  <c r="AG123"/>
  <c r="AG130"/>
  <c r="AG137"/>
  <c r="AQ128" i="20"/>
  <c r="AQ126"/>
  <c r="AH171"/>
  <c r="AH173"/>
  <c r="AH168"/>
  <c r="AH175"/>
  <c r="AH182"/>
  <c r="AH128"/>
  <c r="AH126"/>
  <c r="W27" i="19"/>
  <c r="W25"/>
  <c r="W126"/>
  <c r="W128"/>
  <c r="Y171"/>
  <c r="Y173"/>
  <c r="AA18" i="14"/>
  <c r="AA16"/>
  <c r="AA13"/>
  <c r="AA20"/>
  <c r="AA27"/>
  <c r="AA172" i="19"/>
  <c r="AA164"/>
  <c r="AO128" i="20"/>
  <c r="AO126"/>
  <c r="R82"/>
  <c r="R74"/>
  <c r="AG74"/>
  <c r="AG82"/>
  <c r="AM82"/>
  <c r="AM74"/>
  <c r="AW74"/>
  <c r="AW82"/>
  <c r="BB74"/>
  <c r="BB82"/>
  <c r="AF82"/>
  <c r="AF74"/>
  <c r="Y82"/>
  <c r="Y74"/>
  <c r="H74"/>
  <c r="H82"/>
  <c r="AY74"/>
  <c r="AY82"/>
  <c r="AK74"/>
  <c r="AK82"/>
  <c r="AQ74"/>
  <c r="AQ82"/>
  <c r="AE82"/>
  <c r="AE74"/>
  <c r="U82"/>
  <c r="U74"/>
  <c r="AL82"/>
  <c r="AL74"/>
  <c r="N82"/>
  <c r="N74"/>
  <c r="AO74"/>
  <c r="AO82"/>
  <c r="G74"/>
  <c r="G82"/>
  <c r="H38" i="19"/>
  <c r="H39"/>
  <c r="H43"/>
  <c r="H48"/>
  <c r="H50"/>
  <c r="M29" i="14"/>
  <c r="M30"/>
  <c r="M34"/>
  <c r="M39"/>
  <c r="AH81" i="19"/>
  <c r="AH83"/>
  <c r="Y83"/>
  <c r="Y81"/>
  <c r="F83"/>
  <c r="F81"/>
  <c r="AX128" i="20"/>
  <c r="AX126"/>
  <c r="V171"/>
  <c r="V173"/>
  <c r="V168"/>
  <c r="V175"/>
  <c r="V182"/>
  <c r="AG126"/>
  <c r="AG128"/>
  <c r="AG123"/>
  <c r="AG130"/>
  <c r="AG137"/>
  <c r="P25" i="19"/>
  <c r="P27"/>
  <c r="P22"/>
  <c r="P29"/>
  <c r="P36"/>
  <c r="G86" i="13"/>
  <c r="E182" i="20"/>
  <c r="J134"/>
  <c r="J146"/>
  <c r="X137" i="19"/>
  <c r="P36" i="20"/>
  <c r="G182" i="19"/>
  <c r="I168" i="20"/>
  <c r="I175"/>
  <c r="I182"/>
  <c r="W22"/>
  <c r="W29"/>
  <c r="W36"/>
  <c r="J146" i="19"/>
  <c r="H146"/>
  <c r="M146"/>
  <c r="AY13" i="14"/>
  <c r="AY20"/>
  <c r="AY27"/>
  <c r="AX78" i="19"/>
  <c r="AX85"/>
  <c r="AX92"/>
  <c r="AR123"/>
  <c r="AR130"/>
  <c r="AR137"/>
  <c r="BB123" i="20"/>
  <c r="BB130"/>
  <c r="BB137"/>
  <c r="R36"/>
  <c r="O137"/>
  <c r="F22"/>
  <c r="F29"/>
  <c r="F36"/>
  <c r="AI22"/>
  <c r="AI29"/>
  <c r="AI36"/>
  <c r="AR22"/>
  <c r="AR29"/>
  <c r="AR36"/>
  <c r="AR78" i="19"/>
  <c r="AR85"/>
  <c r="AR92"/>
  <c r="AY168" i="20"/>
  <c r="AY175"/>
  <c r="AY182"/>
  <c r="AL13" i="14"/>
  <c r="AL20"/>
  <c r="AL27"/>
  <c r="AP123" i="20"/>
  <c r="AP130"/>
  <c r="AP137"/>
  <c r="AH168" i="19"/>
  <c r="AH175"/>
  <c r="AH182"/>
  <c r="AW123" i="20"/>
  <c r="AW130"/>
  <c r="AW137"/>
  <c r="AI13" i="14"/>
  <c r="AI20"/>
  <c r="AI27"/>
  <c r="J137" i="19"/>
  <c r="R182"/>
  <c r="U137"/>
  <c r="G134" i="20"/>
  <c r="W133"/>
  <c r="W146"/>
  <c r="E133"/>
  <c r="Q146"/>
  <c r="P133"/>
  <c r="E135"/>
  <c r="L134"/>
  <c r="I133"/>
  <c r="I146"/>
  <c r="AR22" i="19"/>
  <c r="AR29"/>
  <c r="AR36"/>
  <c r="T137" i="20"/>
  <c r="E36"/>
  <c r="AQ94" i="19"/>
  <c r="AJ38"/>
  <c r="S184"/>
  <c r="BA184" i="20"/>
  <c r="Q94" i="19"/>
  <c r="Q95"/>
  <c r="Q99"/>
  <c r="Q104"/>
  <c r="Q106"/>
  <c r="V94"/>
  <c r="V95"/>
  <c r="V99"/>
  <c r="V104"/>
  <c r="V106"/>
  <c r="AA29" i="14"/>
  <c r="AG139" i="19"/>
  <c r="N94"/>
  <c r="N95"/>
  <c r="AN184"/>
  <c r="AN185"/>
  <c r="AN189"/>
  <c r="AN194"/>
  <c r="AN196"/>
  <c r="E94"/>
  <c r="E95"/>
  <c r="Q139"/>
  <c r="Q140"/>
  <c r="Q144"/>
  <c r="Q149"/>
  <c r="Q151"/>
  <c r="I45" i="14"/>
  <c r="I47"/>
  <c r="I41"/>
  <c r="K45"/>
  <c r="K47"/>
  <c r="K41"/>
  <c r="AN38" i="19"/>
  <c r="AN39"/>
  <c r="AK41" i="14"/>
  <c r="AK45"/>
  <c r="AK47"/>
  <c r="R45"/>
  <c r="R47"/>
  <c r="R41"/>
  <c r="Z45"/>
  <c r="Z47"/>
  <c r="Z41"/>
  <c r="AP94" i="19"/>
  <c r="AP95"/>
  <c r="AP99"/>
  <c r="AP104"/>
  <c r="AP106"/>
  <c r="Z94"/>
  <c r="Z95"/>
  <c r="Z99"/>
  <c r="Z104"/>
  <c r="Z106"/>
  <c r="AP184"/>
  <c r="AP185"/>
  <c r="AK184" i="20"/>
  <c r="AK185"/>
  <c r="AK189"/>
  <c r="AK194"/>
  <c r="AK196"/>
  <c r="AG184" i="19"/>
  <c r="AG185"/>
  <c r="AG189"/>
  <c r="AG194"/>
  <c r="AG196"/>
  <c r="AG41" i="14"/>
  <c r="AG45"/>
  <c r="AG47"/>
  <c r="M45"/>
  <c r="M47"/>
  <c r="M41"/>
  <c r="M139" i="20"/>
  <c r="AF94" i="19"/>
  <c r="E41" i="14"/>
  <c r="E45"/>
  <c r="E47"/>
  <c r="AG184" i="20"/>
  <c r="AG185"/>
  <c r="AG189"/>
  <c r="AG194"/>
  <c r="AG196"/>
  <c r="AW94" i="19"/>
  <c r="AW95"/>
  <c r="M184"/>
  <c r="M185"/>
  <c r="M189"/>
  <c r="M194"/>
  <c r="M196"/>
  <c r="AQ139"/>
  <c r="AQ140"/>
  <c r="J184"/>
  <c r="J185"/>
  <c r="Q139" i="20"/>
  <c r="Q140"/>
  <c r="Q144"/>
  <c r="Q149"/>
  <c r="Q151"/>
  <c r="Z139"/>
  <c r="Z140"/>
  <c r="Z144"/>
  <c r="Z149"/>
  <c r="Z151"/>
  <c r="Q184" i="19"/>
  <c r="Q185"/>
  <c r="AV94"/>
  <c r="AV95"/>
  <c r="AV99"/>
  <c r="AV104"/>
  <c r="AV106"/>
  <c r="AL94"/>
  <c r="AL95"/>
  <c r="AL99"/>
  <c r="AL104"/>
  <c r="AL106"/>
  <c r="F38"/>
  <c r="F39"/>
  <c r="AT94"/>
  <c r="AP45" i="14"/>
  <c r="AP47"/>
  <c r="AP41"/>
  <c r="F41"/>
  <c r="F45"/>
  <c r="F47"/>
  <c r="F139" i="20"/>
  <c r="F140"/>
  <c r="L45" i="14"/>
  <c r="L47"/>
  <c r="L41"/>
  <c r="F184" i="20"/>
  <c r="F185"/>
  <c r="F189"/>
  <c r="F194"/>
  <c r="F196"/>
  <c r="AQ184" i="19"/>
  <c r="AQ185"/>
  <c r="AQ189"/>
  <c r="AQ194"/>
  <c r="AQ196"/>
  <c r="W94"/>
  <c r="W95"/>
  <c r="W99"/>
  <c r="W104"/>
  <c r="W106"/>
  <c r="AQ184" i="20"/>
  <c r="AQ185"/>
  <c r="AQ189"/>
  <c r="AQ194"/>
  <c r="AQ196"/>
  <c r="AJ94" i="19"/>
  <c r="AJ95"/>
  <c r="AJ99"/>
  <c r="AJ104"/>
  <c r="AJ106"/>
  <c r="G41" i="14"/>
  <c r="G45"/>
  <c r="G47"/>
  <c r="R139" i="20"/>
  <c r="AG38" i="19"/>
  <c r="AG39"/>
  <c r="AG43"/>
  <c r="AG48"/>
  <c r="AG50"/>
  <c r="O94"/>
  <c r="AQ45" i="14"/>
  <c r="AQ47"/>
  <c r="AQ41"/>
  <c r="BA139" i="20"/>
  <c r="BA140"/>
  <c r="Q45" i="14"/>
  <c r="Q47"/>
  <c r="Q41"/>
  <c r="T45"/>
  <c r="T47"/>
  <c r="T41"/>
  <c r="J41"/>
  <c r="J45"/>
  <c r="J47"/>
  <c r="E38" i="20"/>
  <c r="E39"/>
  <c r="E43"/>
  <c r="E48"/>
  <c r="E50"/>
  <c r="AW139"/>
  <c r="AW140"/>
  <c r="AW144"/>
  <c r="AW149"/>
  <c r="AW151"/>
  <c r="AR38"/>
  <c r="AR39"/>
  <c r="AR43"/>
  <c r="AR48"/>
  <c r="AR50"/>
  <c r="O139"/>
  <c r="O140"/>
  <c r="O144"/>
  <c r="O149"/>
  <c r="O151"/>
  <c r="P38"/>
  <c r="P39"/>
  <c r="P43"/>
  <c r="P48"/>
  <c r="P50"/>
  <c r="AG139"/>
  <c r="AL83"/>
  <c r="AL81"/>
  <c r="AK83"/>
  <c r="AK81"/>
  <c r="AW81"/>
  <c r="AW83"/>
  <c r="AW78"/>
  <c r="AW85"/>
  <c r="AW92"/>
  <c r="AU45" i="14"/>
  <c r="AU47"/>
  <c r="AU41"/>
  <c r="AP38" i="19"/>
  <c r="AP39"/>
  <c r="AP43"/>
  <c r="AP48"/>
  <c r="AP50"/>
  <c r="T94"/>
  <c r="T95"/>
  <c r="T99"/>
  <c r="T104"/>
  <c r="T106"/>
  <c r="L81" i="20"/>
  <c r="L83"/>
  <c r="BA81"/>
  <c r="BA83"/>
  <c r="BA78"/>
  <c r="BA85"/>
  <c r="BA92"/>
  <c r="BB94" i="19"/>
  <c r="BB95"/>
  <c r="BB99"/>
  <c r="BB104"/>
  <c r="BB106"/>
  <c r="Z38"/>
  <c r="Z39"/>
  <c r="U146" i="20"/>
  <c r="U137"/>
  <c r="G146"/>
  <c r="G137"/>
  <c r="U45" i="14"/>
  <c r="U47"/>
  <c r="U41"/>
  <c r="E184" i="19"/>
  <c r="E185"/>
  <c r="E189"/>
  <c r="E194"/>
  <c r="E196"/>
  <c r="AX184" i="20"/>
  <c r="AX185"/>
  <c r="AH81"/>
  <c r="AH83"/>
  <c r="AH78"/>
  <c r="AH85"/>
  <c r="AH92"/>
  <c r="J81"/>
  <c r="J83"/>
  <c r="J78"/>
  <c r="J85"/>
  <c r="J92"/>
  <c r="AA173"/>
  <c r="AA171"/>
  <c r="AV184"/>
  <c r="AV185"/>
  <c r="AG94" i="19"/>
  <c r="AG95"/>
  <c r="AG99"/>
  <c r="AG104"/>
  <c r="AG106"/>
  <c r="AD83" i="20"/>
  <c r="AD81"/>
  <c r="P184"/>
  <c r="P185"/>
  <c r="P189"/>
  <c r="P194"/>
  <c r="P196"/>
  <c r="AT45" i="14"/>
  <c r="AT47"/>
  <c r="AT41"/>
  <c r="V41"/>
  <c r="V45"/>
  <c r="V47"/>
  <c r="AR38" i="19"/>
  <c r="E146" i="20"/>
  <c r="E137"/>
  <c r="U139" i="19"/>
  <c r="U140"/>
  <c r="U144"/>
  <c r="U149"/>
  <c r="U151"/>
  <c r="AR94"/>
  <c r="AY29" i="14"/>
  <c r="AY30"/>
  <c r="AY34"/>
  <c r="AY39"/>
  <c r="G184" i="19"/>
  <c r="G185"/>
  <c r="G189"/>
  <c r="G194"/>
  <c r="G196"/>
  <c r="AU83" i="20"/>
  <c r="AU81"/>
  <c r="K83"/>
  <c r="K81"/>
  <c r="K78"/>
  <c r="K85"/>
  <c r="K92"/>
  <c r="AP83"/>
  <c r="AP81"/>
  <c r="AN81"/>
  <c r="AN83"/>
  <c r="L139" i="19"/>
  <c r="L140"/>
  <c r="L144"/>
  <c r="L149"/>
  <c r="L151"/>
  <c r="W184"/>
  <c r="W185"/>
  <c r="AU38" i="20"/>
  <c r="AU39"/>
  <c r="AU43"/>
  <c r="AU48"/>
  <c r="AU50"/>
  <c r="N146"/>
  <c r="N137"/>
  <c r="H146"/>
  <c r="H137"/>
  <c r="AL38"/>
  <c r="AX38" i="19"/>
  <c r="AX39"/>
  <c r="AX43"/>
  <c r="AX48"/>
  <c r="AX50"/>
  <c r="X139" i="20"/>
  <c r="AZ81"/>
  <c r="AZ83"/>
  <c r="AC81"/>
  <c r="AC83"/>
  <c r="AC78"/>
  <c r="AC85"/>
  <c r="AC92"/>
  <c r="AV83"/>
  <c r="AV81"/>
  <c r="X81"/>
  <c r="X83"/>
  <c r="X78"/>
  <c r="X85"/>
  <c r="X92"/>
  <c r="AS83"/>
  <c r="AS81"/>
  <c r="AX83"/>
  <c r="AX81"/>
  <c r="E139" i="19"/>
  <c r="V123" i="20"/>
  <c r="V130"/>
  <c r="V137"/>
  <c r="M78" i="19"/>
  <c r="M85"/>
  <c r="M92"/>
  <c r="G185" i="20"/>
  <c r="G189"/>
  <c r="G194"/>
  <c r="G196"/>
  <c r="AN34" i="14"/>
  <c r="AN39"/>
  <c r="AM78" i="19"/>
  <c r="AM85"/>
  <c r="AM92"/>
  <c r="BB34" i="14"/>
  <c r="BB39"/>
  <c r="G99" i="19"/>
  <c r="G104"/>
  <c r="G106"/>
  <c r="AB34" i="14"/>
  <c r="AB39"/>
  <c r="AW189" i="19"/>
  <c r="AW194"/>
  <c r="AW196"/>
  <c r="AK78"/>
  <c r="AK85"/>
  <c r="AK92"/>
  <c r="AV123"/>
  <c r="AV130"/>
  <c r="AV137"/>
  <c r="AS185"/>
  <c r="AS189"/>
  <c r="AS194"/>
  <c r="AS196"/>
  <c r="J137" i="20"/>
  <c r="J78" i="19"/>
  <c r="J85"/>
  <c r="J92"/>
  <c r="M168" i="20"/>
  <c r="M175"/>
  <c r="M182"/>
  <c r="AC123" i="19"/>
  <c r="AC130"/>
  <c r="AC137"/>
  <c r="AU123"/>
  <c r="AU130"/>
  <c r="AU137"/>
  <c r="S168" i="20"/>
  <c r="S175"/>
  <c r="S182"/>
  <c r="V123" i="19"/>
  <c r="V130"/>
  <c r="V137"/>
  <c r="AI78"/>
  <c r="AI85"/>
  <c r="AI92"/>
  <c r="AI123"/>
  <c r="AI130"/>
  <c r="AI137"/>
  <c r="S123" i="20"/>
  <c r="S130"/>
  <c r="S137"/>
  <c r="AN123" i="19"/>
  <c r="AN130"/>
  <c r="AN137"/>
  <c r="AX34" i="14"/>
  <c r="AX39"/>
  <c r="AZ78" i="19"/>
  <c r="AZ85"/>
  <c r="AZ92"/>
  <c r="R78"/>
  <c r="R85"/>
  <c r="R92"/>
  <c r="G140"/>
  <c r="G144"/>
  <c r="G149"/>
  <c r="G151"/>
  <c r="P185"/>
  <c r="P189"/>
  <c r="P194"/>
  <c r="P196"/>
  <c r="AH30" i="14"/>
  <c r="AH34"/>
  <c r="AH39"/>
  <c r="AB140" i="20"/>
  <c r="AB144"/>
  <c r="AB149"/>
  <c r="AB151"/>
  <c r="O140" i="19"/>
  <c r="O144"/>
  <c r="O149"/>
  <c r="O151"/>
  <c r="AA95"/>
  <c r="AA99"/>
  <c r="AA104"/>
  <c r="AA106"/>
  <c r="I43"/>
  <c r="I48"/>
  <c r="I50"/>
  <c r="AY140" i="20"/>
  <c r="AY144"/>
  <c r="AY149"/>
  <c r="AY151"/>
  <c r="AB185" i="19"/>
  <c r="AB189"/>
  <c r="AB194"/>
  <c r="AB196"/>
  <c r="AM39"/>
  <c r="AM43"/>
  <c r="AM48"/>
  <c r="AM50"/>
  <c r="AN95"/>
  <c r="AN99"/>
  <c r="AN104"/>
  <c r="AN106"/>
  <c r="AF144"/>
  <c r="AF149"/>
  <c r="AF151"/>
  <c r="T185"/>
  <c r="T189"/>
  <c r="T194"/>
  <c r="T196"/>
  <c r="F185"/>
  <c r="F189"/>
  <c r="F194"/>
  <c r="F196"/>
  <c r="R184"/>
  <c r="R185"/>
  <c r="R189"/>
  <c r="R194"/>
  <c r="R196"/>
  <c r="AL29" i="14"/>
  <c r="AL30"/>
  <c r="AL34"/>
  <c r="AL39"/>
  <c r="AR139" i="19"/>
  <c r="AR140"/>
  <c r="AR144"/>
  <c r="AR149"/>
  <c r="AR151"/>
  <c r="W38" i="20"/>
  <c r="W39"/>
  <c r="W43"/>
  <c r="W48"/>
  <c r="W50"/>
  <c r="P38" i="19"/>
  <c r="P39"/>
  <c r="P43"/>
  <c r="P48"/>
  <c r="P50"/>
  <c r="V184" i="20"/>
  <c r="V185"/>
  <c r="V189"/>
  <c r="V194"/>
  <c r="V196"/>
  <c r="AO83"/>
  <c r="AO81"/>
  <c r="AO78"/>
  <c r="AO85"/>
  <c r="AO92"/>
  <c r="AH184"/>
  <c r="AH185"/>
  <c r="AH189"/>
  <c r="AH194"/>
  <c r="AH196"/>
  <c r="BA139" i="19"/>
  <c r="BA140"/>
  <c r="BA144"/>
  <c r="BA149"/>
  <c r="BA151"/>
  <c r="AE94"/>
  <c r="AE95"/>
  <c r="AE99"/>
  <c r="AE104"/>
  <c r="AE106"/>
  <c r="P45" i="14"/>
  <c r="P47"/>
  <c r="P41"/>
  <c r="BB184" i="20"/>
  <c r="BB185"/>
  <c r="BB189"/>
  <c r="BB194"/>
  <c r="BB196"/>
  <c r="W184"/>
  <c r="AO45" i="14"/>
  <c r="AO47"/>
  <c r="AO41"/>
  <c r="T81" i="20"/>
  <c r="T83"/>
  <c r="T78"/>
  <c r="T85"/>
  <c r="T92"/>
  <c r="AB83"/>
  <c r="AB81"/>
  <c r="AB78"/>
  <c r="AB85"/>
  <c r="AB92"/>
  <c r="AL184"/>
  <c r="AL185"/>
  <c r="AL189"/>
  <c r="AL194"/>
  <c r="AL196"/>
  <c r="Z184" i="19"/>
  <c r="Z185"/>
  <c r="Z189"/>
  <c r="Z194"/>
  <c r="Z196"/>
  <c r="E38"/>
  <c r="E39"/>
  <c r="E43"/>
  <c r="E48"/>
  <c r="E50"/>
  <c r="S29" i="14"/>
  <c r="S30"/>
  <c r="G38" i="20"/>
  <c r="G39"/>
  <c r="G43"/>
  <c r="G48"/>
  <c r="G50"/>
  <c r="O29" i="14"/>
  <c r="O30"/>
  <c r="O34"/>
  <c r="O39"/>
  <c r="AS38" i="20"/>
  <c r="AS39"/>
  <c r="AS43"/>
  <c r="AS48"/>
  <c r="AS50"/>
  <c r="AB38" i="19"/>
  <c r="AB39"/>
  <c r="O184"/>
  <c r="O185"/>
  <c r="O189"/>
  <c r="O194"/>
  <c r="O196"/>
  <c r="V83" i="20"/>
  <c r="V81"/>
  <c r="V78"/>
  <c r="V85"/>
  <c r="V92"/>
  <c r="AO94" i="19"/>
  <c r="AO95"/>
  <c r="AV139" i="20"/>
  <c r="AV140"/>
  <c r="AB184"/>
  <c r="AB185"/>
  <c r="K139"/>
  <c r="K140"/>
  <c r="K144"/>
  <c r="K149"/>
  <c r="K151"/>
  <c r="P146"/>
  <c r="P137"/>
  <c r="AI29" i="14"/>
  <c r="AI30"/>
  <c r="AI34"/>
  <c r="AI39"/>
  <c r="AP139" i="20"/>
  <c r="AP140"/>
  <c r="AP144"/>
  <c r="AP149"/>
  <c r="AP151"/>
  <c r="F38"/>
  <c r="F39"/>
  <c r="F43"/>
  <c r="F48"/>
  <c r="F50"/>
  <c r="BB139"/>
  <c r="BB140"/>
  <c r="BB144"/>
  <c r="BB149"/>
  <c r="BB151"/>
  <c r="U81"/>
  <c r="U83"/>
  <c r="AY83"/>
  <c r="AY81"/>
  <c r="AY78"/>
  <c r="AY85"/>
  <c r="AY92"/>
  <c r="Y83"/>
  <c r="Y81"/>
  <c r="R83"/>
  <c r="R81"/>
  <c r="R78"/>
  <c r="R85"/>
  <c r="R92"/>
  <c r="T139"/>
  <c r="T140"/>
  <c r="T144"/>
  <c r="T149"/>
  <c r="T151"/>
  <c r="J139" i="19"/>
  <c r="J140"/>
  <c r="J144"/>
  <c r="J149"/>
  <c r="J151"/>
  <c r="AH184"/>
  <c r="AH185"/>
  <c r="AH189"/>
  <c r="AH194"/>
  <c r="AH196"/>
  <c r="AY184" i="20"/>
  <c r="AY185"/>
  <c r="AY189"/>
  <c r="AY194"/>
  <c r="AY196"/>
  <c r="AI38"/>
  <c r="AI39"/>
  <c r="AI43"/>
  <c r="AI48"/>
  <c r="AI50"/>
  <c r="R38"/>
  <c r="R39"/>
  <c r="R43"/>
  <c r="R48"/>
  <c r="R50"/>
  <c r="AX94" i="19"/>
  <c r="AX95"/>
  <c r="I184" i="20"/>
  <c r="I185"/>
  <c r="I189"/>
  <c r="I194"/>
  <c r="I196"/>
  <c r="X139" i="19"/>
  <c r="X140"/>
  <c r="X144"/>
  <c r="X149"/>
  <c r="X151"/>
  <c r="E184" i="20"/>
  <c r="G81"/>
  <c r="G83"/>
  <c r="G78"/>
  <c r="G85"/>
  <c r="G92"/>
  <c r="N83"/>
  <c r="N81"/>
  <c r="AE81"/>
  <c r="AE83"/>
  <c r="AQ83"/>
  <c r="AQ81"/>
  <c r="AQ78"/>
  <c r="AQ85"/>
  <c r="AQ92"/>
  <c r="H81"/>
  <c r="H83"/>
  <c r="AF83"/>
  <c r="AF81"/>
  <c r="AF78"/>
  <c r="AF85"/>
  <c r="AF92"/>
  <c r="BB83"/>
  <c r="BB81"/>
  <c r="AM81"/>
  <c r="AM83"/>
  <c r="AM78"/>
  <c r="AM85"/>
  <c r="AM92"/>
  <c r="AG81"/>
  <c r="AG83"/>
  <c r="AA171" i="19"/>
  <c r="AA173"/>
  <c r="O83" i="20"/>
  <c r="O81"/>
  <c r="AR81"/>
  <c r="AR83"/>
  <c r="I81"/>
  <c r="I83"/>
  <c r="E81"/>
  <c r="E83"/>
  <c r="E78"/>
  <c r="E85"/>
  <c r="E92"/>
  <c r="Q83"/>
  <c r="Q81"/>
  <c r="Q78"/>
  <c r="Q85"/>
  <c r="Q92"/>
  <c r="AA128"/>
  <c r="AA126"/>
  <c r="AA123"/>
  <c r="AA130"/>
  <c r="AA137"/>
  <c r="V38" i="19"/>
  <c r="V39"/>
  <c r="V43"/>
  <c r="V48"/>
  <c r="V50"/>
  <c r="AU139" i="20"/>
  <c r="AU140"/>
  <c r="AU144"/>
  <c r="AU149"/>
  <c r="AU151"/>
  <c r="BA29" i="14"/>
  <c r="BA30"/>
  <c r="BA34"/>
  <c r="BA39"/>
  <c r="L146" i="20"/>
  <c r="L137"/>
  <c r="AI139"/>
  <c r="AN139"/>
  <c r="AN140"/>
  <c r="AN144"/>
  <c r="AN149"/>
  <c r="AN151"/>
  <c r="J38" i="19"/>
  <c r="AW38" i="20"/>
  <c r="AW39"/>
  <c r="AW43"/>
  <c r="AW48"/>
  <c r="AW50"/>
  <c r="AD41" i="14"/>
  <c r="AD45"/>
  <c r="AD47"/>
  <c r="R139" i="19"/>
  <c r="R140"/>
  <c r="O38" i="20"/>
  <c r="O39"/>
  <c r="O43"/>
  <c r="O48"/>
  <c r="O50"/>
  <c r="M81"/>
  <c r="M83"/>
  <c r="AT83"/>
  <c r="AT81"/>
  <c r="AT78"/>
  <c r="AT85"/>
  <c r="AT92"/>
  <c r="P81"/>
  <c r="P83"/>
  <c r="W83"/>
  <c r="W81"/>
  <c r="S81"/>
  <c r="S83"/>
  <c r="AJ81"/>
  <c r="AJ83"/>
  <c r="AI83"/>
  <c r="AI81"/>
  <c r="AI78"/>
  <c r="AI85"/>
  <c r="AI92"/>
  <c r="F83"/>
  <c r="F81"/>
  <c r="F78"/>
  <c r="F85"/>
  <c r="F92"/>
  <c r="P139" i="19"/>
  <c r="P140"/>
  <c r="Z81" i="20"/>
  <c r="Z83"/>
  <c r="Z78"/>
  <c r="Z85"/>
  <c r="Z92"/>
  <c r="AA83"/>
  <c r="AA81"/>
  <c r="AA126" i="19"/>
  <c r="AA128"/>
  <c r="M146" i="20"/>
  <c r="I137"/>
  <c r="H149" i="19"/>
  <c r="H151"/>
  <c r="AH78"/>
  <c r="AH85"/>
  <c r="AH92"/>
  <c r="AO123" i="20"/>
  <c r="AO130"/>
  <c r="AO137"/>
  <c r="Y168" i="19"/>
  <c r="Y175"/>
  <c r="Y182"/>
  <c r="W123"/>
  <c r="W130"/>
  <c r="W137"/>
  <c r="AT168"/>
  <c r="AT175"/>
  <c r="AT182"/>
  <c r="AX123" i="20"/>
  <c r="AX130"/>
  <c r="AX137"/>
  <c r="F78" i="19"/>
  <c r="F85"/>
  <c r="F92"/>
  <c r="Y78"/>
  <c r="Y85"/>
  <c r="Y92"/>
  <c r="W22"/>
  <c r="W29"/>
  <c r="W36"/>
  <c r="AH123" i="20"/>
  <c r="AH130"/>
  <c r="AH137"/>
  <c r="AQ123"/>
  <c r="AQ130"/>
  <c r="AQ137"/>
  <c r="AP168"/>
  <c r="AP175"/>
  <c r="AP182"/>
  <c r="I168" i="19"/>
  <c r="I175"/>
  <c r="I182"/>
  <c r="BA168"/>
  <c r="BA175"/>
  <c r="BA182"/>
  <c r="AL123"/>
  <c r="AL130"/>
  <c r="AL137"/>
  <c r="AT123" i="20"/>
  <c r="AT130"/>
  <c r="AT137"/>
  <c r="M123" i="19"/>
  <c r="M130"/>
  <c r="M137"/>
  <c r="Y123"/>
  <c r="Y130"/>
  <c r="Y137"/>
  <c r="W123" i="20"/>
  <c r="W130"/>
  <c r="W137"/>
  <c r="T22" i="19"/>
  <c r="T29"/>
  <c r="T36"/>
  <c r="AL123" i="20"/>
  <c r="AL130"/>
  <c r="AL137"/>
  <c r="AT168"/>
  <c r="AT175"/>
  <c r="AT182"/>
  <c r="AT123" i="19"/>
  <c r="AT130"/>
  <c r="AT137"/>
  <c r="AS78"/>
  <c r="AS85"/>
  <c r="AS92"/>
  <c r="BA78"/>
  <c r="BA85"/>
  <c r="BA92"/>
  <c r="AV168"/>
  <c r="AV175"/>
  <c r="AV182"/>
  <c r="AO123"/>
  <c r="AO130"/>
  <c r="AO137"/>
  <c r="Q22"/>
  <c r="Q29"/>
  <c r="Q36"/>
  <c r="AS22"/>
  <c r="AS29"/>
  <c r="AS36"/>
  <c r="AC78"/>
  <c r="AC85"/>
  <c r="AC92"/>
  <c r="R22"/>
  <c r="R29"/>
  <c r="R36"/>
  <c r="S123"/>
  <c r="S130"/>
  <c r="S137"/>
  <c r="V168"/>
  <c r="V175"/>
  <c r="V182"/>
  <c r="AX123"/>
  <c r="AX130"/>
  <c r="AX137"/>
  <c r="AF22"/>
  <c r="AF29"/>
  <c r="AF36"/>
  <c r="X78"/>
  <c r="X85"/>
  <c r="X92"/>
  <c r="I78"/>
  <c r="I85"/>
  <c r="I92"/>
  <c r="U78"/>
  <c r="U85"/>
  <c r="U92"/>
  <c r="Z168" i="20"/>
  <c r="Z175"/>
  <c r="Z182"/>
  <c r="K22" i="19"/>
  <c r="K29"/>
  <c r="K36"/>
  <c r="AK22"/>
  <c r="AK29"/>
  <c r="AK36"/>
  <c r="Q168" i="20"/>
  <c r="Q175"/>
  <c r="Q182"/>
  <c r="AX168" i="19"/>
  <c r="AX175"/>
  <c r="AX182"/>
  <c r="P78"/>
  <c r="P85"/>
  <c r="P92"/>
  <c r="AU78"/>
  <c r="AU85"/>
  <c r="AU92"/>
  <c r="AY78"/>
  <c r="AY85"/>
  <c r="AY92"/>
  <c r="AL168"/>
  <c r="AL175"/>
  <c r="AL182"/>
  <c r="AN168" i="20"/>
  <c r="AN175"/>
  <c r="AN182"/>
  <c r="Y168"/>
  <c r="Y175"/>
  <c r="Y182"/>
  <c r="AC123"/>
  <c r="AC130"/>
  <c r="AC137"/>
  <c r="AO22" i="19"/>
  <c r="AO29"/>
  <c r="AO36"/>
  <c r="Z94" i="20"/>
  <c r="Z95"/>
  <c r="Z99"/>
  <c r="Z104"/>
  <c r="Z106"/>
  <c r="AT94"/>
  <c r="AT95"/>
  <c r="AT99"/>
  <c r="AT104"/>
  <c r="AT106"/>
  <c r="F94"/>
  <c r="F95"/>
  <c r="F99"/>
  <c r="F104"/>
  <c r="F106"/>
  <c r="AA139"/>
  <c r="AA140"/>
  <c r="AA144"/>
  <c r="AA149"/>
  <c r="AA151"/>
  <c r="Q94"/>
  <c r="AQ94"/>
  <c r="AQ95"/>
  <c r="AQ99"/>
  <c r="AQ104"/>
  <c r="AQ106"/>
  <c r="O45" i="14"/>
  <c r="O47"/>
  <c r="O41"/>
  <c r="AH45"/>
  <c r="AH47"/>
  <c r="AH41"/>
  <c r="AC94" i="20"/>
  <c r="AC95"/>
  <c r="AC99"/>
  <c r="AC104"/>
  <c r="AC106"/>
  <c r="AY41" i="14"/>
  <c r="AY45"/>
  <c r="AY47"/>
  <c r="AI140" i="20"/>
  <c r="AI144"/>
  <c r="AI149"/>
  <c r="AI151"/>
  <c r="W185"/>
  <c r="W189"/>
  <c r="W194"/>
  <c r="W196"/>
  <c r="BA185"/>
  <c r="BA189"/>
  <c r="BA194"/>
  <c r="BA196"/>
  <c r="AF94"/>
  <c r="AF95"/>
  <c r="AF99"/>
  <c r="AF104"/>
  <c r="AF106"/>
  <c r="AY94"/>
  <c r="AI45" i="14"/>
  <c r="AI47"/>
  <c r="AI41"/>
  <c r="AL45"/>
  <c r="AL47"/>
  <c r="AL41"/>
  <c r="X94" i="20"/>
  <c r="X95"/>
  <c r="K94"/>
  <c r="K95"/>
  <c r="K99"/>
  <c r="K104"/>
  <c r="K106"/>
  <c r="BA94"/>
  <c r="BA95"/>
  <c r="BA99"/>
  <c r="BA104"/>
  <c r="BA106"/>
  <c r="R140"/>
  <c r="R144"/>
  <c r="R149"/>
  <c r="R151"/>
  <c r="R94"/>
  <c r="R95"/>
  <c r="R99"/>
  <c r="R104"/>
  <c r="R106"/>
  <c r="AW94"/>
  <c r="AW95"/>
  <c r="AL184" i="19"/>
  <c r="AL185"/>
  <c r="AL189"/>
  <c r="AL194"/>
  <c r="AL196"/>
  <c r="U94"/>
  <c r="U95"/>
  <c r="U99"/>
  <c r="U104"/>
  <c r="U106"/>
  <c r="AS38"/>
  <c r="AS39"/>
  <c r="AS43"/>
  <c r="AS48"/>
  <c r="AS50"/>
  <c r="AT139"/>
  <c r="AT140"/>
  <c r="AT144"/>
  <c r="AT149"/>
  <c r="AT151"/>
  <c r="M139"/>
  <c r="M140"/>
  <c r="M144"/>
  <c r="M149"/>
  <c r="M151"/>
  <c r="AQ139" i="20"/>
  <c r="AQ140"/>
  <c r="AQ144"/>
  <c r="AQ149"/>
  <c r="AQ151"/>
  <c r="AO139"/>
  <c r="AO140"/>
  <c r="AO144"/>
  <c r="AO149"/>
  <c r="AO151"/>
  <c r="E94"/>
  <c r="E95"/>
  <c r="E99"/>
  <c r="E104"/>
  <c r="E106"/>
  <c r="AM94"/>
  <c r="AM95"/>
  <c r="AM99"/>
  <c r="AM104"/>
  <c r="AM106"/>
  <c r="AU94" i="19"/>
  <c r="AU95"/>
  <c r="Z184" i="20"/>
  <c r="Z185"/>
  <c r="Z189"/>
  <c r="Z194"/>
  <c r="Z196"/>
  <c r="AC94" i="19"/>
  <c r="AC95"/>
  <c r="AC99"/>
  <c r="AC104"/>
  <c r="AC106"/>
  <c r="AS94"/>
  <c r="AS95"/>
  <c r="AS99"/>
  <c r="AS104"/>
  <c r="AS106"/>
  <c r="AL139" i="20"/>
  <c r="AL140"/>
  <c r="AL144"/>
  <c r="AL149"/>
  <c r="AL151"/>
  <c r="Y139" i="19"/>
  <c r="Y140"/>
  <c r="Y144"/>
  <c r="Y149"/>
  <c r="Y151"/>
  <c r="AL139"/>
  <c r="AL140"/>
  <c r="AL144"/>
  <c r="AL149"/>
  <c r="AL151"/>
  <c r="AP184" i="20"/>
  <c r="AP185"/>
  <c r="AP189"/>
  <c r="AP194"/>
  <c r="AP196"/>
  <c r="W38" i="19"/>
  <c r="W39"/>
  <c r="W43"/>
  <c r="W48"/>
  <c r="W50"/>
  <c r="AX139" i="20"/>
  <c r="AX140"/>
  <c r="AX144"/>
  <c r="AX149"/>
  <c r="AX151"/>
  <c r="Y184" i="19"/>
  <c r="Y185"/>
  <c r="Y189"/>
  <c r="Y194"/>
  <c r="Y196"/>
  <c r="R94"/>
  <c r="R95"/>
  <c r="R99"/>
  <c r="R104"/>
  <c r="R106"/>
  <c r="AN139"/>
  <c r="AN140"/>
  <c r="AI94"/>
  <c r="AI95"/>
  <c r="AI99"/>
  <c r="AI104"/>
  <c r="AI106"/>
  <c r="AU139"/>
  <c r="AU140"/>
  <c r="AU144"/>
  <c r="AU149"/>
  <c r="AU151"/>
  <c r="J94"/>
  <c r="J95"/>
  <c r="J99"/>
  <c r="J104"/>
  <c r="J106"/>
  <c r="AV139"/>
  <c r="AV140"/>
  <c r="AV144"/>
  <c r="AV149"/>
  <c r="AV151"/>
  <c r="AB45" i="14"/>
  <c r="AB47"/>
  <c r="AB41"/>
  <c r="AM94" i="19"/>
  <c r="AM95"/>
  <c r="AM99"/>
  <c r="AM104"/>
  <c r="AM106"/>
  <c r="M94"/>
  <c r="M95"/>
  <c r="M99"/>
  <c r="M104"/>
  <c r="M106"/>
  <c r="E139" i="20"/>
  <c r="AA78"/>
  <c r="AA85"/>
  <c r="AA92"/>
  <c r="P144" i="19"/>
  <c r="P149"/>
  <c r="P151"/>
  <c r="W78" i="20"/>
  <c r="W85"/>
  <c r="W92"/>
  <c r="R144" i="19"/>
  <c r="R149"/>
  <c r="R151"/>
  <c r="J39"/>
  <c r="J43"/>
  <c r="J48"/>
  <c r="J50"/>
  <c r="AA168"/>
  <c r="AA175"/>
  <c r="AA182"/>
  <c r="AG78" i="20"/>
  <c r="AG85"/>
  <c r="AG92"/>
  <c r="AE78"/>
  <c r="AE85"/>
  <c r="AE92"/>
  <c r="E185"/>
  <c r="E189"/>
  <c r="E194"/>
  <c r="E196"/>
  <c r="AX99" i="19"/>
  <c r="AX104"/>
  <c r="AX106"/>
  <c r="U78" i="20"/>
  <c r="U85"/>
  <c r="U92"/>
  <c r="AB189"/>
  <c r="AB194"/>
  <c r="AB196"/>
  <c r="AV144"/>
  <c r="AV149"/>
  <c r="AV151"/>
  <c r="AO99" i="19"/>
  <c r="AO104"/>
  <c r="AO106"/>
  <c r="AB43"/>
  <c r="AB48"/>
  <c r="AB50"/>
  <c r="S34" i="14"/>
  <c r="S39"/>
  <c r="E140" i="19"/>
  <c r="E144"/>
  <c r="E149"/>
  <c r="E151"/>
  <c r="AV78" i="20"/>
  <c r="AV85"/>
  <c r="AV92"/>
  <c r="AZ78"/>
  <c r="AZ85"/>
  <c r="AZ92"/>
  <c r="X140"/>
  <c r="X144"/>
  <c r="X149"/>
  <c r="X151"/>
  <c r="AL39"/>
  <c r="AL43"/>
  <c r="AL48"/>
  <c r="AL50"/>
  <c r="B52"/>
  <c r="C58" i="14"/>
  <c r="W189" i="19"/>
  <c r="W194"/>
  <c r="W196"/>
  <c r="AP78" i="20"/>
  <c r="AP85"/>
  <c r="AP92"/>
  <c r="AU78"/>
  <c r="AU85"/>
  <c r="AU92"/>
  <c r="AR95" i="19"/>
  <c r="AR99"/>
  <c r="AR104"/>
  <c r="AR106"/>
  <c r="AR39"/>
  <c r="AR43"/>
  <c r="AR48"/>
  <c r="AR50"/>
  <c r="AD78" i="20"/>
  <c r="AD85"/>
  <c r="AD92"/>
  <c r="AV189"/>
  <c r="AV194"/>
  <c r="AV196"/>
  <c r="AA168"/>
  <c r="AA175"/>
  <c r="AA182"/>
  <c r="AX189"/>
  <c r="AX194"/>
  <c r="AX196"/>
  <c r="Z43" i="19"/>
  <c r="Z48"/>
  <c r="Z50"/>
  <c r="AK78" i="20"/>
  <c r="AK85"/>
  <c r="AK92"/>
  <c r="AG140"/>
  <c r="AG144"/>
  <c r="AG149"/>
  <c r="AG151"/>
  <c r="BA144"/>
  <c r="BA149"/>
  <c r="BA151"/>
  <c r="O95" i="19"/>
  <c r="O99"/>
  <c r="O104"/>
  <c r="O106"/>
  <c r="F144" i="20"/>
  <c r="F149"/>
  <c r="F151"/>
  <c r="AT95" i="19"/>
  <c r="AT99"/>
  <c r="AT104"/>
  <c r="AT106"/>
  <c r="F43"/>
  <c r="F48"/>
  <c r="F50"/>
  <c r="Q189"/>
  <c r="Q194"/>
  <c r="Q196"/>
  <c r="J189"/>
  <c r="J194"/>
  <c r="J196"/>
  <c r="AQ144"/>
  <c r="AQ149"/>
  <c r="AQ151"/>
  <c r="AW99"/>
  <c r="AW104"/>
  <c r="AW106"/>
  <c r="AF95"/>
  <c r="AF99"/>
  <c r="AF104"/>
  <c r="AF106"/>
  <c r="M140" i="20"/>
  <c r="M144"/>
  <c r="M149"/>
  <c r="M151"/>
  <c r="AP189" i="19"/>
  <c r="AP194"/>
  <c r="AP196"/>
  <c r="AN43"/>
  <c r="AN48"/>
  <c r="AN50"/>
  <c r="E99"/>
  <c r="E104"/>
  <c r="E106"/>
  <c r="N99"/>
  <c r="N104"/>
  <c r="N106"/>
  <c r="AG140"/>
  <c r="AG144"/>
  <c r="AG149"/>
  <c r="AG151"/>
  <c r="AA30" i="14"/>
  <c r="AA34"/>
  <c r="AA39"/>
  <c r="S185" i="19"/>
  <c r="S189"/>
  <c r="S194"/>
  <c r="S196"/>
  <c r="AJ39"/>
  <c r="AJ43"/>
  <c r="AJ48"/>
  <c r="AJ50"/>
  <c r="AQ95"/>
  <c r="AQ99"/>
  <c r="AQ104"/>
  <c r="AQ106"/>
  <c r="AC139" i="20"/>
  <c r="AC140"/>
  <c r="P94" i="19"/>
  <c r="P95"/>
  <c r="P99"/>
  <c r="P104"/>
  <c r="P106"/>
  <c r="AF38"/>
  <c r="AF39"/>
  <c r="AF43"/>
  <c r="AF48"/>
  <c r="AF50"/>
  <c r="S139"/>
  <c r="S140"/>
  <c r="S144"/>
  <c r="S149"/>
  <c r="S151"/>
  <c r="AV184"/>
  <c r="AV185"/>
  <c r="BA184"/>
  <c r="BA185"/>
  <c r="BA189"/>
  <c r="BA194"/>
  <c r="BA196"/>
  <c r="AT184"/>
  <c r="AT185"/>
  <c r="AT189"/>
  <c r="AT194"/>
  <c r="AT196"/>
  <c r="I139" i="20"/>
  <c r="I140"/>
  <c r="I144"/>
  <c r="I149"/>
  <c r="I151"/>
  <c r="AI94"/>
  <c r="AI95"/>
  <c r="AI99"/>
  <c r="AI104"/>
  <c r="AI106"/>
  <c r="AO38" i="19"/>
  <c r="AO39"/>
  <c r="AN184" i="20"/>
  <c r="AN185"/>
  <c r="AN189"/>
  <c r="AN194"/>
  <c r="AN196"/>
  <c r="Q184"/>
  <c r="Q185"/>
  <c r="X94" i="19"/>
  <c r="V184"/>
  <c r="V185"/>
  <c r="AO139"/>
  <c r="AO140"/>
  <c r="AO144"/>
  <c r="AO149"/>
  <c r="AO151"/>
  <c r="Y184" i="20"/>
  <c r="Y185"/>
  <c r="Y189"/>
  <c r="Y194"/>
  <c r="Y196"/>
  <c r="AY94" i="19"/>
  <c r="AY95"/>
  <c r="AY99"/>
  <c r="AY104"/>
  <c r="AY106"/>
  <c r="AX184"/>
  <c r="AX185"/>
  <c r="AX189"/>
  <c r="AX194"/>
  <c r="AX196"/>
  <c r="K38"/>
  <c r="K39"/>
  <c r="I94"/>
  <c r="I95"/>
  <c r="AX139"/>
  <c r="AX140"/>
  <c r="R38"/>
  <c r="R39"/>
  <c r="Q38"/>
  <c r="Q39"/>
  <c r="Q43"/>
  <c r="Q48"/>
  <c r="Q50"/>
  <c r="BA94"/>
  <c r="BA95"/>
  <c r="BA99"/>
  <c r="BA104"/>
  <c r="BA106"/>
  <c r="AT184" i="20"/>
  <c r="AT185"/>
  <c r="AT189"/>
  <c r="AT194"/>
  <c r="AT196"/>
  <c r="W139"/>
  <c r="W140"/>
  <c r="AT139"/>
  <c r="AT140"/>
  <c r="I184" i="19"/>
  <c r="I185"/>
  <c r="AH139" i="20"/>
  <c r="AH140"/>
  <c r="AH144"/>
  <c r="AH149"/>
  <c r="AH151"/>
  <c r="F94" i="19"/>
  <c r="F95"/>
  <c r="W139"/>
  <c r="W140"/>
  <c r="AH94"/>
  <c r="AH95"/>
  <c r="AH99"/>
  <c r="AH104"/>
  <c r="AH106"/>
  <c r="L139" i="20"/>
  <c r="L140"/>
  <c r="L144"/>
  <c r="L149"/>
  <c r="L151"/>
  <c r="AX45" i="14"/>
  <c r="AX47"/>
  <c r="AX41"/>
  <c r="AI139" i="19"/>
  <c r="S184" i="20"/>
  <c r="S185"/>
  <c r="S189"/>
  <c r="S194"/>
  <c r="S196"/>
  <c r="M184"/>
  <c r="BB45" i="14"/>
  <c r="BB47"/>
  <c r="BB41"/>
  <c r="H139" i="20"/>
  <c r="H140"/>
  <c r="H144"/>
  <c r="H149"/>
  <c r="H151"/>
  <c r="G139"/>
  <c r="G140"/>
  <c r="G144"/>
  <c r="G149"/>
  <c r="G151"/>
  <c r="AA123" i="19"/>
  <c r="AA130"/>
  <c r="AA137"/>
  <c r="AJ78" i="20"/>
  <c r="AJ85"/>
  <c r="AJ92"/>
  <c r="S78"/>
  <c r="S85"/>
  <c r="S92"/>
  <c r="P78"/>
  <c r="P85"/>
  <c r="P92"/>
  <c r="M78"/>
  <c r="M85"/>
  <c r="M92"/>
  <c r="I78"/>
  <c r="I85"/>
  <c r="I92"/>
  <c r="AR78"/>
  <c r="AR85"/>
  <c r="AR92"/>
  <c r="O78"/>
  <c r="O85"/>
  <c r="O92"/>
  <c r="BB78"/>
  <c r="BB85"/>
  <c r="BB92"/>
  <c r="H78"/>
  <c r="H85"/>
  <c r="H92"/>
  <c r="N78"/>
  <c r="N85"/>
  <c r="N92"/>
  <c r="Y78"/>
  <c r="Y85"/>
  <c r="Y92"/>
  <c r="AX78"/>
  <c r="AX85"/>
  <c r="AX92"/>
  <c r="AS78"/>
  <c r="AS85"/>
  <c r="AS92"/>
  <c r="AN78"/>
  <c r="AN85"/>
  <c r="AN92"/>
  <c r="L78"/>
  <c r="L85"/>
  <c r="L92"/>
  <c r="AL78"/>
  <c r="AL85"/>
  <c r="AL92"/>
  <c r="AK38" i="19"/>
  <c r="AK39"/>
  <c r="AK43"/>
  <c r="AK48"/>
  <c r="AK50"/>
  <c r="T38"/>
  <c r="T39"/>
  <c r="Y94"/>
  <c r="BA45" i="14"/>
  <c r="BA47"/>
  <c r="BA41"/>
  <c r="G94" i="20"/>
  <c r="P139"/>
  <c r="V94"/>
  <c r="AB94"/>
  <c r="T94"/>
  <c r="AO94"/>
  <c r="AO95"/>
  <c r="AO99"/>
  <c r="AO104"/>
  <c r="AO106"/>
  <c r="AZ94" i="19"/>
  <c r="AZ95"/>
  <c r="AZ99"/>
  <c r="AZ104"/>
  <c r="AZ106"/>
  <c r="S139" i="20"/>
  <c r="V139" i="19"/>
  <c r="V140"/>
  <c r="V144"/>
  <c r="V149"/>
  <c r="V151"/>
  <c r="AC139"/>
  <c r="J139" i="20"/>
  <c r="AK94" i="19"/>
  <c r="AK95"/>
  <c r="AK99"/>
  <c r="AK104"/>
  <c r="AK106"/>
  <c r="AN45" i="14"/>
  <c r="AN47"/>
  <c r="AN41"/>
  <c r="V139" i="20"/>
  <c r="V140"/>
  <c r="V144"/>
  <c r="V149"/>
  <c r="V151"/>
  <c r="N139"/>
  <c r="N140"/>
  <c r="N144"/>
  <c r="N149"/>
  <c r="N151"/>
  <c r="J94"/>
  <c r="J95"/>
  <c r="J99"/>
  <c r="J104"/>
  <c r="J106"/>
  <c r="AH94"/>
  <c r="AH95"/>
  <c r="AH99"/>
  <c r="AH104"/>
  <c r="AH106"/>
  <c r="U139"/>
  <c r="U140"/>
  <c r="U144"/>
  <c r="U149"/>
  <c r="U151"/>
  <c r="AA41" i="14"/>
  <c r="AA45"/>
  <c r="AA47"/>
  <c r="G95" i="20"/>
  <c r="G99"/>
  <c r="G104"/>
  <c r="G106"/>
  <c r="M185"/>
  <c r="M189"/>
  <c r="M194"/>
  <c r="M196"/>
  <c r="Y94"/>
  <c r="Y95"/>
  <c r="Y99"/>
  <c r="Y104"/>
  <c r="Y106"/>
  <c r="I94"/>
  <c r="I95"/>
  <c r="I99"/>
  <c r="I104"/>
  <c r="I106"/>
  <c r="AA184"/>
  <c r="AA184" i="19"/>
  <c r="AA94" i="20"/>
  <c r="AL94"/>
  <c r="AL95"/>
  <c r="AL99"/>
  <c r="AL104"/>
  <c r="AL106"/>
  <c r="AS94"/>
  <c r="AS95"/>
  <c r="AS99"/>
  <c r="AS104"/>
  <c r="AS106"/>
  <c r="N94"/>
  <c r="O94"/>
  <c r="M94"/>
  <c r="AJ94"/>
  <c r="AZ94"/>
  <c r="AZ95"/>
  <c r="AZ99"/>
  <c r="AZ104"/>
  <c r="AZ106"/>
  <c r="U94"/>
  <c r="U95"/>
  <c r="U99"/>
  <c r="U104"/>
  <c r="U106"/>
  <c r="AE94"/>
  <c r="AE95"/>
  <c r="AE99"/>
  <c r="AE104"/>
  <c r="AE106"/>
  <c r="W94"/>
  <c r="J140"/>
  <c r="J144"/>
  <c r="J149"/>
  <c r="J151"/>
  <c r="AC140" i="19"/>
  <c r="AC144"/>
  <c r="AC149"/>
  <c r="AC151"/>
  <c r="S140" i="20"/>
  <c r="S144"/>
  <c r="S149"/>
  <c r="S151"/>
  <c r="T95"/>
  <c r="T99"/>
  <c r="T104"/>
  <c r="T106"/>
  <c r="AB95"/>
  <c r="AB99"/>
  <c r="AB104"/>
  <c r="AB106"/>
  <c r="V95"/>
  <c r="V99"/>
  <c r="V104"/>
  <c r="V106"/>
  <c r="P140"/>
  <c r="P144"/>
  <c r="P149"/>
  <c r="P151"/>
  <c r="Y95" i="19"/>
  <c r="Y99"/>
  <c r="Y104"/>
  <c r="Y106"/>
  <c r="T43"/>
  <c r="T48"/>
  <c r="T50"/>
  <c r="AI140"/>
  <c r="AI144"/>
  <c r="AI149"/>
  <c r="AI151"/>
  <c r="W144"/>
  <c r="W149"/>
  <c r="W151"/>
  <c r="F99"/>
  <c r="F104"/>
  <c r="F106"/>
  <c r="I189"/>
  <c r="I194"/>
  <c r="I196"/>
  <c r="AT144" i="20"/>
  <c r="AT149"/>
  <c r="AT151"/>
  <c r="W144"/>
  <c r="W149"/>
  <c r="W151"/>
  <c r="R43" i="19"/>
  <c r="R48"/>
  <c r="R50"/>
  <c r="K43"/>
  <c r="K48"/>
  <c r="K50"/>
  <c r="AO43"/>
  <c r="AO48"/>
  <c r="AO50"/>
  <c r="B52"/>
  <c r="B58" i="14"/>
  <c r="AX144" i="19"/>
  <c r="AX149"/>
  <c r="AX151"/>
  <c r="I99"/>
  <c r="I104"/>
  <c r="I106"/>
  <c r="V189"/>
  <c r="V194"/>
  <c r="V196"/>
  <c r="X95"/>
  <c r="X99"/>
  <c r="X104"/>
  <c r="X106"/>
  <c r="AU99"/>
  <c r="AU104"/>
  <c r="AU106"/>
  <c r="B108"/>
  <c r="B63" i="14"/>
  <c r="Q189" i="20"/>
  <c r="Q194"/>
  <c r="Q196"/>
  <c r="AV189" i="19"/>
  <c r="AV194"/>
  <c r="AV196"/>
  <c r="AC144" i="20"/>
  <c r="AC149"/>
  <c r="AC151"/>
  <c r="E140"/>
  <c r="E144"/>
  <c r="E149"/>
  <c r="E151"/>
  <c r="B153"/>
  <c r="C68" i="14"/>
  <c r="AN144" i="19"/>
  <c r="AN149"/>
  <c r="AN151"/>
  <c r="AW99" i="20"/>
  <c r="AW104"/>
  <c r="AW106"/>
  <c r="X99"/>
  <c r="X104"/>
  <c r="X106"/>
  <c r="AY95"/>
  <c r="AY99"/>
  <c r="AY104"/>
  <c r="AY106"/>
  <c r="Q95"/>
  <c r="Q99"/>
  <c r="Q104"/>
  <c r="Q106"/>
  <c r="AN94"/>
  <c r="AN95"/>
  <c r="AN99"/>
  <c r="AN104"/>
  <c r="AN106"/>
  <c r="BB94"/>
  <c r="BB95"/>
  <c r="S94"/>
  <c r="S95"/>
  <c r="AK94"/>
  <c r="AK95"/>
  <c r="AP94"/>
  <c r="AP95"/>
  <c r="L94"/>
  <c r="L95"/>
  <c r="L99"/>
  <c r="L104"/>
  <c r="L106"/>
  <c r="AX94"/>
  <c r="AX95"/>
  <c r="AX99"/>
  <c r="AX104"/>
  <c r="AX106"/>
  <c r="H94"/>
  <c r="H95"/>
  <c r="AR94"/>
  <c r="AR95"/>
  <c r="AR99"/>
  <c r="AR104"/>
  <c r="AR106"/>
  <c r="P94"/>
  <c r="P95"/>
  <c r="AA139" i="19"/>
  <c r="AA140"/>
  <c r="AD94" i="20"/>
  <c r="AD95"/>
  <c r="AU94"/>
  <c r="AU95"/>
  <c r="AV94"/>
  <c r="AV95"/>
  <c r="AV99"/>
  <c r="AV104"/>
  <c r="AV106"/>
  <c r="S41" i="14"/>
  <c r="C50"/>
  <c r="S45"/>
  <c r="S47"/>
  <c r="AG94" i="20"/>
  <c r="AG95"/>
  <c r="AG99"/>
  <c r="AG104"/>
  <c r="AG106"/>
  <c r="W95"/>
  <c r="W99"/>
  <c r="W104"/>
  <c r="W106"/>
  <c r="AU99"/>
  <c r="AU104"/>
  <c r="AU106"/>
  <c r="AD99"/>
  <c r="AD104"/>
  <c r="AD106"/>
  <c r="AA144" i="19"/>
  <c r="AA149"/>
  <c r="AA151"/>
  <c r="B153"/>
  <c r="B68" i="14"/>
  <c r="P99" i="20"/>
  <c r="P104"/>
  <c r="P106"/>
  <c r="H99"/>
  <c r="H104"/>
  <c r="H106"/>
  <c r="AP99"/>
  <c r="AP104"/>
  <c r="AP106"/>
  <c r="AK99"/>
  <c r="AK104"/>
  <c r="AK106"/>
  <c r="S99"/>
  <c r="S104"/>
  <c r="S106"/>
  <c r="BB99"/>
  <c r="BB104"/>
  <c r="BB106"/>
  <c r="AJ95"/>
  <c r="AJ99"/>
  <c r="AJ104"/>
  <c r="AJ106"/>
  <c r="M95"/>
  <c r="M99"/>
  <c r="M104"/>
  <c r="M106"/>
  <c r="O95"/>
  <c r="O99"/>
  <c r="O104"/>
  <c r="O106"/>
  <c r="N95"/>
  <c r="N99"/>
  <c r="N104"/>
  <c r="N106"/>
  <c r="AA95"/>
  <c r="AA99"/>
  <c r="AA104"/>
  <c r="AA106"/>
  <c r="AA185" i="19"/>
  <c r="AA189"/>
  <c r="AA194"/>
  <c r="AA196"/>
  <c r="B198"/>
  <c r="B73" i="14"/>
  <c r="AA185" i="20"/>
  <c r="AA189"/>
  <c r="AA194"/>
  <c r="AA196"/>
  <c r="B198"/>
  <c r="C73" i="14"/>
  <c r="B108" i="20"/>
  <c r="C63" i="14"/>
</calcChain>
</file>

<file path=xl/sharedStrings.xml><?xml version="1.0" encoding="utf-8"?>
<sst xmlns="http://schemas.openxmlformats.org/spreadsheetml/2006/main" count="555" uniqueCount="242">
  <si>
    <t>Cash Flow</t>
  </si>
  <si>
    <t>Inputs</t>
  </si>
  <si>
    <t xml:space="preserve">Electricity Price - Peak Hours  </t>
  </si>
  <si>
    <t>No. hours considered peak</t>
  </si>
  <si>
    <t>1)</t>
  </si>
  <si>
    <t xml:space="preserve">Electricity Price - Off-Peak Hours  </t>
  </si>
  <si>
    <t>No. hours considered off-peak</t>
  </si>
  <si>
    <t>2)</t>
  </si>
  <si>
    <t>Generation Capacity (MW)</t>
  </si>
  <si>
    <t>4)</t>
  </si>
  <si>
    <t>3)</t>
  </si>
  <si>
    <t>5)</t>
  </si>
  <si>
    <t>6)</t>
  </si>
  <si>
    <t>7)</t>
  </si>
  <si>
    <t>8)</t>
  </si>
  <si>
    <t xml:space="preserve">Civil works </t>
  </si>
  <si>
    <t>Machinery and Equipment</t>
  </si>
  <si>
    <t>Initial Investment (US$)</t>
  </si>
  <si>
    <t>Factor</t>
  </si>
  <si>
    <t>Depreciation</t>
  </si>
  <si>
    <t>Civil Works</t>
  </si>
  <si>
    <t>Machinery &amp; Equipment</t>
  </si>
  <si>
    <t>9)</t>
  </si>
  <si>
    <t>Taxes</t>
  </si>
  <si>
    <t>Income Tax</t>
  </si>
  <si>
    <t>Income Tax (after EBIT)</t>
  </si>
  <si>
    <t>10)</t>
  </si>
  <si>
    <t>Discount Rate</t>
  </si>
  <si>
    <t>11)</t>
  </si>
  <si>
    <t>CERs</t>
  </si>
  <si>
    <t>Calculations</t>
  </si>
  <si>
    <t>Other Data Considerations</t>
  </si>
  <si>
    <t>Days per month</t>
  </si>
  <si>
    <t>Months per year</t>
  </si>
  <si>
    <t>12)</t>
  </si>
  <si>
    <t>Income for Peak Hours</t>
  </si>
  <si>
    <t>Income for Off-Peak Hours</t>
  </si>
  <si>
    <t>Total</t>
  </si>
  <si>
    <t>Investment Costs (US$)</t>
  </si>
  <si>
    <t>Distribution of Income to Workers</t>
  </si>
  <si>
    <t>Contribution to OSINERG</t>
  </si>
  <si>
    <t>Water Canon</t>
  </si>
  <si>
    <t>CER income (US$)</t>
  </si>
  <si>
    <t>Credit Period (years)</t>
  </si>
  <si>
    <t>Hours per day</t>
  </si>
  <si>
    <t>Hours per year</t>
  </si>
  <si>
    <t>Estimated Energy Sold (MWh per year)</t>
  </si>
  <si>
    <t>Total Years</t>
  </si>
  <si>
    <t>Residual Value</t>
  </si>
  <si>
    <t>Revenues</t>
  </si>
  <si>
    <t>Running Costs</t>
  </si>
  <si>
    <t>EBITDA</t>
  </si>
  <si>
    <t>Machinery</t>
  </si>
  <si>
    <t>EBIT</t>
  </si>
  <si>
    <t>Net Earnings</t>
  </si>
  <si>
    <t>Initial Investment</t>
  </si>
  <si>
    <t xml:space="preserve">Cash Flow </t>
  </si>
  <si>
    <t>CER Income</t>
  </si>
  <si>
    <t>Cash Flow with CER</t>
  </si>
  <si>
    <t>IRR without CER</t>
  </si>
  <si>
    <t xml:space="preserve">                                               Year                                                                                                         Item</t>
  </si>
  <si>
    <t>SENSITIVITY ANALYSIS</t>
  </si>
  <si>
    <t>13)</t>
  </si>
  <si>
    <t>14)</t>
  </si>
  <si>
    <t>Exchange Rate</t>
  </si>
  <si>
    <t>US$ per kwh</t>
  </si>
  <si>
    <t>ITEM</t>
  </si>
  <si>
    <t>SOURCE</t>
  </si>
  <si>
    <t>15)</t>
  </si>
  <si>
    <t>Technical Lifetime</t>
  </si>
  <si>
    <t>16)</t>
  </si>
  <si>
    <t>Calculation using most recent data available</t>
  </si>
  <si>
    <t>(Executive Order) Decreto Supremo No. 136-2002-PCM, dated 24/12/2002 (http://www.osinerg.gob.pe/newweb/uploads/JARU/CD/008fiscalizacion/ds136-2002-pcm.pdf)</t>
  </si>
  <si>
    <t>Water Tariff</t>
  </si>
  <si>
    <t>Water Tariff (% of the electricity tariff)</t>
  </si>
  <si>
    <t>evidence</t>
  </si>
  <si>
    <t>Year</t>
  </si>
  <si>
    <t>Post-Tax Discount Rate</t>
  </si>
  <si>
    <t>0-1</t>
  </si>
  <si>
    <t>0-2</t>
  </si>
  <si>
    <t>Annual Value</t>
  </si>
  <si>
    <t>Running Costs (US$ per year)</t>
  </si>
  <si>
    <t>Depreciation (US$ per year)</t>
  </si>
  <si>
    <t>Sensitivity Analysis Parameters</t>
  </si>
  <si>
    <t>% of Project Cost</t>
  </si>
  <si>
    <t>% of Project Revenues</t>
  </si>
  <si>
    <t>Consider for S.A.?</t>
  </si>
  <si>
    <t>Contribution to OSINERG tariff</t>
  </si>
  <si>
    <t>18)</t>
  </si>
  <si>
    <t>19)</t>
  </si>
  <si>
    <t>Year 0-1</t>
  </si>
  <si>
    <t>Year 0-2</t>
  </si>
  <si>
    <t>Energy Sales - Spot</t>
  </si>
  <si>
    <t>Running Costs (Total)</t>
  </si>
  <si>
    <t>Distribution of Initial Investment in years</t>
  </si>
  <si>
    <t>Operation &amp; Maintenance Costs (US$)</t>
  </si>
  <si>
    <t>Price (Euros)</t>
  </si>
  <si>
    <t>Exchange Rate (USD x Euro)</t>
  </si>
  <si>
    <t>Law 892 (http://www.mintra.gob.pe/contenidos/archivos/prodlab/D.%20Leg.%20892%2011-11-96.pdf), Artículo 2</t>
  </si>
  <si>
    <t xml:space="preserve">Income Tax </t>
  </si>
  <si>
    <t xml:space="preserve">Income for guaranteed power </t>
  </si>
  <si>
    <t>Income for guaranteed power</t>
  </si>
  <si>
    <t xml:space="preserve">Guaranteed Power Capacity Tariff  </t>
  </si>
  <si>
    <t>Guaranteed power capacity Tariff</t>
  </si>
  <si>
    <t>Emission Factor</t>
  </si>
  <si>
    <t>Years 1-20</t>
  </si>
  <si>
    <t xml:space="preserve">IRR </t>
  </si>
  <si>
    <t xml:space="preserve">                                               Variation                                                                                                         Item</t>
  </si>
  <si>
    <t>Exchange Rate (USD/EUR)</t>
  </si>
  <si>
    <t>Exchange Rate (PEN/USD)</t>
  </si>
  <si>
    <t>Sensitivity Analysis (Without CERs)</t>
  </si>
  <si>
    <t>17)</t>
  </si>
  <si>
    <t>20)</t>
  </si>
  <si>
    <t>Load Factor (%)</t>
  </si>
  <si>
    <t>Energy Generation (MWh per year)</t>
  </si>
  <si>
    <t>Energy sold in spot market</t>
  </si>
  <si>
    <t xml:space="preserve">Insurance </t>
  </si>
  <si>
    <r>
      <t>Annual Value</t>
    </r>
    <r>
      <rPr>
        <sz val="8"/>
        <rFont val="Arial"/>
        <family val="2"/>
      </rPr>
      <t/>
    </r>
  </si>
  <si>
    <t>Costs</t>
  </si>
  <si>
    <t>Insurance Costs (US$)</t>
  </si>
  <si>
    <t>Energy and Power Income (US$ per year)</t>
  </si>
  <si>
    <t>Electricity Price - Average (US$ per kwh)</t>
  </si>
  <si>
    <t>Energy Sales - Price of Energy</t>
  </si>
  <si>
    <t>Income for Spot Energy</t>
  </si>
  <si>
    <t>Load Factor</t>
  </si>
  <si>
    <t>Energy Sales - Generation (Load Factor)</t>
  </si>
  <si>
    <t>Transmission Losses (%)</t>
  </si>
  <si>
    <t>Direct Cost</t>
  </si>
  <si>
    <t xml:space="preserve">Transmission Line </t>
  </si>
  <si>
    <t>COES Tariff</t>
  </si>
  <si>
    <t>Overhauling every 5 years</t>
  </si>
  <si>
    <t>0-0</t>
  </si>
  <si>
    <t>OSINERG (% of revenues)</t>
  </si>
  <si>
    <t>Overhauling (every 5 years)</t>
  </si>
  <si>
    <t>Energy Sales - Price of Energy (Spot)</t>
  </si>
  <si>
    <t>Energy Sales - Generation</t>
  </si>
  <si>
    <t>CHANGE IN INITIAL INVESTMENT</t>
  </si>
  <si>
    <t>CHANGE IN LOAD FACTOR</t>
  </si>
  <si>
    <t>CHANGE IN PRICE OF ENERGY (SPOT)</t>
  </si>
  <si>
    <t>CHANGE IN RUNNING COSTS</t>
  </si>
  <si>
    <t>CER Price</t>
  </si>
  <si>
    <t>Overhauling (US$)</t>
  </si>
  <si>
    <t>Electricity Price - PPA</t>
  </si>
  <si>
    <t>Electricity Price - Spot - Peak and Off-Peak</t>
  </si>
  <si>
    <t>Initial Investment (US$) - Civil Works</t>
  </si>
  <si>
    <t>Initial Investment (US$) - Equipment &amp; Machinery</t>
  </si>
  <si>
    <t>21)</t>
  </si>
  <si>
    <t>22)</t>
  </si>
  <si>
    <t>23)</t>
  </si>
  <si>
    <t>24)</t>
  </si>
  <si>
    <t>25)</t>
  </si>
  <si>
    <t>26)</t>
  </si>
  <si>
    <t>27)</t>
  </si>
  <si>
    <t>28)</t>
  </si>
  <si>
    <t>COES (Committee of Economic Operation of the System) Administrative Procedure 8A. (http://www.coes.org.pe/dataweb2/2008/DO/PROCEDIMIENTOS/Proced_admin_8a.pdf).</t>
  </si>
  <si>
    <t>Project developer internal calculations based on other hydropower projects in Peru.</t>
  </si>
  <si>
    <r>
      <t>Emission Factor (tCO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e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/ MWh)</t>
    </r>
  </si>
  <si>
    <t>Determination of Peak and Off-Peak Hours</t>
  </si>
  <si>
    <t>OSINERG Resolution of the Comission on Electrical Tariffs No. 024-97 P/CTE (http://www2.osinerg.gob.pe/Resoluciones/1997/24-1997.html)</t>
  </si>
  <si>
    <t>(Empresa Eléctrica Agua Azul, 2011) Project Profile: Potrero Hydropower Plant.</t>
  </si>
  <si>
    <t>CER</t>
  </si>
  <si>
    <t>Price based on midpoint of last 6 months’ range   http://www.bloomberg.com/quote/BNSCER:IND/chart</t>
  </si>
  <si>
    <t>Year 0-3</t>
  </si>
  <si>
    <t>Electricity Price - Average 2011 (US$ per kwh)</t>
  </si>
  <si>
    <t>COES Tariff (% of annual incomes)</t>
  </si>
  <si>
    <t>Guarantee Power</t>
  </si>
  <si>
    <t>Guaranteed power (MW)</t>
  </si>
  <si>
    <t xml:space="preserve">Concession file submitted to the Ministry of Energy and Mines (MINEM) for the concession approval, Pre-Operative Studio Volume I and II, and  Project Profile: Potrero Hydropower Plant </t>
  </si>
  <si>
    <t>Concession file submitted to the Ministry of Energy and Mines (MINEM) for the concession approval (page. 95)</t>
  </si>
  <si>
    <t>Concession file submitted to the Ministry of Energy and Mines (MINEM) for the concession approval (page. 94, 95, 108)</t>
  </si>
  <si>
    <t>Concession file submitted to the Ministry of Energy and Mines (MINEM) for the concession approval page 114 and Pre-Operative Studio Volume I page 14</t>
  </si>
  <si>
    <t xml:space="preserve">Rulebook of the Law 25844 – Electric Concession Law “Ley de Concesiones Eléctricas”,  Article 214. http://www2.osinerg.gob.pe/MarcoLegal/pdf/REGLACE.pdf.   </t>
  </si>
  <si>
    <t>Law 25844 – Electric Concessions Law “Ley de Concesiones Eléctricas”, ref. Decreto Ley 25844, Decreto Supremo no. 009-93-EM- Article 79, Page 40 (http://www2.osinerg.gob.pe/MarcoLegal/pdf/LEYCE-DL25844.pdf)</t>
  </si>
  <si>
    <t>http://www.exchange-rates.org/Rate/EUR/USD/8-03-2012, updated with data on June 11</t>
  </si>
  <si>
    <t>Contingencies</t>
  </si>
  <si>
    <t>Turbine and Generators</t>
  </si>
  <si>
    <t>Substations</t>
  </si>
  <si>
    <t>OSINERGMIN Resolution Nº 037-2012-OS/CD.  Fixed prices applicable for the period between 01/05/2012 and 30/04/2013, http://www2.osinerg.gob.pe/Resoluciones/pdf/2012/OSINERGMIN%20No.037-2012-OS-CD.pdf.</t>
  </si>
  <si>
    <t>Operation and maintenance - preventive</t>
  </si>
  <si>
    <t>Assistance</t>
  </si>
  <si>
    <t>Supervision</t>
  </si>
  <si>
    <t>Social responsibility</t>
  </si>
  <si>
    <t>Construction Services</t>
  </si>
  <si>
    <t>Initial Investment (US$) - Construction services</t>
  </si>
  <si>
    <t>29)</t>
  </si>
  <si>
    <t>Initial Investment (US$) - Social Responsability</t>
  </si>
  <si>
    <t>Initial Investment (US$) - Contingencies</t>
  </si>
  <si>
    <t>Based on project execution cronogram.</t>
  </si>
  <si>
    <t xml:space="preserve">Based on Definitive study  access and campsite Vera y Moreno S.A, Contrat OC 0002 Superficial civil works with ERD S.A, Contrat OC 0001 Underground civil works with ERD S.A., </t>
  </si>
  <si>
    <t>Based on BFL proposal annexure –I, Contract EM 0002-2011 overhead travelling crane - ERD S.A, Contract CON PER CH PIZ EQP 001 0-ERD S.A - electrical panels, Contract EM0003 butterfly valve - ERD S.A. and Contract OC 0003 - ERD S.A - Transmission line construction.</t>
  </si>
  <si>
    <t>Based on on the Social Investment Plan of the project participant, page 2..</t>
  </si>
  <si>
    <t>OSINERGMIN Resolution Nº 037-2012-OS/CD. Fixed prices applicable for the period between 01/05/2012 and 30/04/2013, http://www2.osinerg.gob.pe/Resoluciones/pdf/2012/OSINERGMIN%20No.037-2012-OS-CD.pdf.</t>
  </si>
  <si>
    <t xml:space="preserve">Real Cash Flow </t>
  </si>
  <si>
    <t>Real Cash Flow with CER</t>
  </si>
  <si>
    <t>Inflation Report - June 2012, page 5.</t>
  </si>
  <si>
    <t>Inflation rate</t>
  </si>
  <si>
    <t>Debt</t>
  </si>
  <si>
    <t xml:space="preserve">                                       Equity</t>
  </si>
  <si>
    <t xml:space="preserve">                                       Debt</t>
  </si>
  <si>
    <t>Interest 1</t>
  </si>
  <si>
    <t>Debt term 1 (years)</t>
  </si>
  <si>
    <t>Interest 2</t>
  </si>
  <si>
    <t>Tax reduction from debt interest 1</t>
  </si>
  <si>
    <t>Tax reduction from debt interest 2</t>
  </si>
  <si>
    <t>Debt term 2 (years)</t>
  </si>
  <si>
    <t>Total Debt percentage</t>
  </si>
  <si>
    <t xml:space="preserve">                                       Debt 1</t>
  </si>
  <si>
    <t xml:space="preserve">                                       Debt 2</t>
  </si>
  <si>
    <t xml:space="preserve">                                            Interest 1</t>
  </si>
  <si>
    <t xml:space="preserve">                                            Interest 2</t>
  </si>
  <si>
    <t>6 month Libor</t>
  </si>
  <si>
    <t>Based on Ref Doc j, "Contrato Operación y Mantenimiento" / pag. 2 / Pizarras, Ref Doc 71. Comparative table Pizarras - Potrero facilities, developer experience and electric market information.</t>
  </si>
  <si>
    <t>Ref doc 17. Project Budget Potrero, based on Pizarras Technical assistance contract, Ref Doc i.  Pizarras Technical assistance contract.</t>
  </si>
  <si>
    <t>30)</t>
  </si>
  <si>
    <t>31)</t>
  </si>
  <si>
    <t>32)</t>
  </si>
  <si>
    <t>33)</t>
  </si>
  <si>
    <t>Debt percentage 1 (over total debt)</t>
  </si>
  <si>
    <t>Debt percentage 2 (over total debt)</t>
  </si>
  <si>
    <t>Debt percentages 1 and 2</t>
  </si>
  <si>
    <t>Interest 1 and interest 2</t>
  </si>
  <si>
    <t>34)</t>
  </si>
  <si>
    <t>Debt term 1 and debt term 2</t>
  </si>
  <si>
    <t>35)</t>
  </si>
  <si>
    <t>Median of the Interquartile Range (with 95% confidence) of the historical 6 month Libor from january 1st 2012 to august 6th 2012, based on Ref Doc 72. 6 month Libor (obtained from economics indicators of Costa Rica Central Bank).</t>
  </si>
  <si>
    <t>Based on developer experience and electric market information and File submitted to the Ministry of Energy and Mines (MINEM) for the concession approval. Ref Doc 69. Insurance and Contingency Benchmarks.</t>
  </si>
  <si>
    <t>Based on project developer experience and electric market information. Ref Doc 69. Insurance and Contingency Benchmarks.</t>
  </si>
  <si>
    <t>OSINERGMIN Resolution Nº 037-2012-OS/CD.  Fixed prices applicable for the period between 01/05/2012 and 30/04/2013, http://www2.osinerg.gob.pe/Resoluciones/pdf/2012/OSINERGMIN%20No.037-2012-OS-CD.pdf.
Ref Doc 52. MINEM - Reference Electricity Plan 2008-2017, page 54</t>
  </si>
  <si>
    <t>US$ per kw per month</t>
  </si>
  <si>
    <t>OSINERGMIN Resolution Nº 037-2012-OS/CD. Fixed prices applicable for the period between 01/05/2012 and 30/04/2013.</t>
  </si>
  <si>
    <t>Amortization</t>
  </si>
  <si>
    <t>36)</t>
  </si>
  <si>
    <t>Amortization (US$ per year)</t>
  </si>
  <si>
    <t>Depreciation &amp; Amortization</t>
  </si>
  <si>
    <t>Income Tax Law (http://www.sunat.gob.pe/legislacion/renta/reglamento.html#), Chapter VI, Art 22.</t>
  </si>
  <si>
    <t>Income Tax Law (http://www.sunat.gob.pe/legislacion/renta/ley/capvii.htm), Chapter VII, Art. 55.</t>
  </si>
  <si>
    <t>Income Tax Law (http://www.sunat.gob.pe/legislacion/renta/tuo.html), Chapter VI, Art. 37, subsection g).</t>
  </si>
  <si>
    <t>Based on Debt contract.</t>
  </si>
  <si>
    <t>Interest aplicable to "Tramo 1" and "Tramo 2" of Total Debt. Based on Debt contract.</t>
  </si>
  <si>
    <t>Based on the portion that "Tramo 1" and "Tramo 2" represents over the Total Debt. Based on Debt contract.</t>
  </si>
  <si>
    <t>Potrero Hydropower Plant, Peru</t>
  </si>
  <si>
    <t>Version 9, 23/10/12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</si>
</sst>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164" formatCode="_(* #,##0.00_);_(* \(#,##0.00\);_(* &quot;-&quot;??_);_(@_)"/>
    <numFmt numFmtId="165" formatCode="#,##0.0_);[Red]\(#,##0.0\)"/>
    <numFmt numFmtId="166" formatCode="0.0%"/>
    <numFmt numFmtId="167" formatCode="_(* #,##0.0_);_(* \(#,##0.0\);_(* &quot;-&quot;??_);_(@_)"/>
    <numFmt numFmtId="168" formatCode="#,##0.000_);[Red]\(#,##0.000\)"/>
    <numFmt numFmtId="169" formatCode="#,##0.00000_);[Red]\(#,##0.00000\)"/>
    <numFmt numFmtId="170" formatCode="#,##0.000000_);[Red]\(#,##0.000000\)"/>
    <numFmt numFmtId="171" formatCode="0.00000%"/>
    <numFmt numFmtId="172" formatCode="_(* #,##0.0000000_);_(* \(#,##0.0000000\);_(* &quot;-&quot;??_);_(@_)"/>
    <numFmt numFmtId="173" formatCode="0.0000"/>
    <numFmt numFmtId="174" formatCode="0.0000%"/>
    <numFmt numFmtId="175" formatCode="_ * #,##0_ ;_ * \-#,##0_ ;_ * &quot;-&quot;??_ ;_ @_ "/>
    <numFmt numFmtId="176" formatCode="_(* #,##0_);_(* \(#,##0\);_(* &quot;-&quot;??_);_(@_)"/>
    <numFmt numFmtId="177" formatCode="#,##0.00_);[Red]\(#,##0.00\)"/>
  </numFmts>
  <fonts count="1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vertAlign val="subscript"/>
      <sz val="8"/>
      <name val="Arial"/>
      <family val="2"/>
    </font>
    <font>
      <i/>
      <sz val="11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i/>
      <sz val="8"/>
      <color theme="0"/>
      <name val="Arial"/>
      <family val="2"/>
    </font>
    <font>
      <b/>
      <sz val="8"/>
      <color theme="0"/>
      <name val="Arial"/>
      <family val="2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3" fillId="2" borderId="0" xfId="0" applyFont="1" applyFill="1"/>
    <xf numFmtId="0" fontId="2" fillId="2" borderId="0" xfId="0" applyFont="1" applyFill="1"/>
    <xf numFmtId="164" fontId="3" fillId="2" borderId="0" xfId="2" applyFont="1" applyFill="1"/>
    <xf numFmtId="0" fontId="3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Alignment="1">
      <alignment horizontal="left" indent="1"/>
    </xf>
    <xf numFmtId="0" fontId="5" fillId="2" borderId="0" xfId="0" applyFont="1" applyFill="1"/>
    <xf numFmtId="164" fontId="5" fillId="2" borderId="0" xfId="2" applyFont="1" applyFill="1"/>
    <xf numFmtId="0" fontId="5" fillId="2" borderId="0" xfId="0" applyFont="1" applyFill="1" applyBorder="1"/>
    <xf numFmtId="164" fontId="5" fillId="2" borderId="0" xfId="0" applyNumberFormat="1" applyFont="1" applyFill="1"/>
    <xf numFmtId="43" fontId="3" fillId="2" borderId="0" xfId="0" applyNumberFormat="1" applyFont="1" applyFill="1"/>
    <xf numFmtId="43" fontId="5" fillId="2" borderId="0" xfId="0" applyNumberFormat="1" applyFont="1" applyFill="1"/>
    <xf numFmtId="0" fontId="6" fillId="2" borderId="0" xfId="0" applyFont="1" applyFill="1" applyBorder="1"/>
    <xf numFmtId="164" fontId="3" fillId="2" borderId="0" xfId="0" applyNumberFormat="1" applyFont="1" applyFill="1"/>
    <xf numFmtId="0" fontId="7" fillId="2" borderId="0" xfId="0" applyFont="1" applyFill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7" fontId="3" fillId="2" borderId="0" xfId="2" applyNumberFormat="1" applyFont="1" applyFill="1" applyAlignment="1">
      <alignment horizontal="center"/>
    </xf>
    <xf numFmtId="164" fontId="3" fillId="2" borderId="1" xfId="0" applyNumberFormat="1" applyFont="1" applyFill="1" applyBorder="1"/>
    <xf numFmtId="10" fontId="3" fillId="2" borderId="0" xfId="0" applyNumberFormat="1" applyFont="1" applyFill="1" applyBorder="1" applyAlignment="1">
      <alignment horizontal="center"/>
    </xf>
    <xf numFmtId="10" fontId="3" fillId="2" borderId="0" xfId="3" applyNumberFormat="1" applyFont="1" applyFill="1"/>
    <xf numFmtId="9" fontId="3" fillId="2" borderId="0" xfId="3" applyFont="1" applyFill="1"/>
    <xf numFmtId="0" fontId="8" fillId="2" borderId="0" xfId="0" applyFont="1" applyFill="1"/>
    <xf numFmtId="164" fontId="3" fillId="2" borderId="1" xfId="2" applyFont="1" applyFill="1" applyBorder="1"/>
    <xf numFmtId="9" fontId="3" fillId="2" borderId="0" xfId="3" applyFont="1" applyFill="1" applyAlignment="1">
      <alignment horizontal="center"/>
    </xf>
    <xf numFmtId="0" fontId="3" fillId="2" borderId="2" xfId="0" applyFont="1" applyFill="1" applyBorder="1"/>
    <xf numFmtId="9" fontId="3" fillId="2" borderId="0" xfId="3" applyNumberFormat="1" applyFont="1" applyFill="1"/>
    <xf numFmtId="164" fontId="3" fillId="2" borderId="0" xfId="2" applyFont="1" applyFill="1" applyAlignment="1">
      <alignment horizontal="center"/>
    </xf>
    <xf numFmtId="0" fontId="15" fillId="2" borderId="0" xfId="0" applyFont="1" applyFill="1"/>
    <xf numFmtId="0" fontId="16" fillId="4" borderId="3" xfId="0" applyFont="1" applyFill="1" applyBorder="1"/>
    <xf numFmtId="164" fontId="16" fillId="4" borderId="3" xfId="2" applyFont="1" applyFill="1" applyBorder="1"/>
    <xf numFmtId="0" fontId="17" fillId="4" borderId="0" xfId="0" applyFont="1" applyFill="1" applyBorder="1" applyAlignment="1">
      <alignment horizontal="left" wrapText="1" shrinkToFit="1"/>
    </xf>
    <xf numFmtId="0" fontId="17" fillId="4" borderId="0" xfId="0" applyFont="1" applyFill="1" applyBorder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 indent="2"/>
    </xf>
    <xf numFmtId="170" fontId="3" fillId="3" borderId="4" xfId="2" applyNumberFormat="1" applyFont="1" applyFill="1" applyBorder="1" applyAlignment="1">
      <alignment horizontal="center" vertical="top" wrapText="1"/>
    </xf>
    <xf numFmtId="164" fontId="3" fillId="2" borderId="0" xfId="2" applyFont="1" applyFill="1" applyBorder="1"/>
    <xf numFmtId="0" fontId="3" fillId="5" borderId="0" xfId="0" applyFont="1" applyFill="1" applyBorder="1"/>
    <xf numFmtId="0" fontId="17" fillId="6" borderId="5" xfId="0" applyFont="1" applyFill="1" applyBorder="1" applyAlignment="1">
      <alignment horizontal="left"/>
    </xf>
    <xf numFmtId="10" fontId="17" fillId="6" borderId="6" xfId="0" applyNumberFormat="1" applyFont="1" applyFill="1" applyBorder="1"/>
    <xf numFmtId="0" fontId="17" fillId="7" borderId="7" xfId="0" applyFont="1" applyFill="1" applyBorder="1" applyAlignment="1">
      <alignment horizontal="left" wrapText="1" shrinkToFit="1"/>
    </xf>
    <xf numFmtId="0" fontId="3" fillId="2" borderId="8" xfId="0" applyFont="1" applyFill="1" applyBorder="1"/>
    <xf numFmtId="10" fontId="3" fillId="2" borderId="9" xfId="0" applyNumberFormat="1" applyFont="1" applyFill="1" applyBorder="1" applyAlignment="1">
      <alignment horizontal="center"/>
    </xf>
    <xf numFmtId="0" fontId="3" fillId="2" borderId="10" xfId="0" applyFont="1" applyFill="1" applyBorder="1"/>
    <xf numFmtId="10" fontId="18" fillId="2" borderId="11" xfId="1" applyNumberFormat="1" applyFont="1" applyFill="1" applyBorder="1" applyAlignment="1" applyProtection="1">
      <alignment horizontal="center"/>
    </xf>
    <xf numFmtId="0" fontId="3" fillId="2" borderId="12" xfId="0" applyFont="1" applyFill="1" applyBorder="1"/>
    <xf numFmtId="10" fontId="3" fillId="2" borderId="13" xfId="0" applyNumberFormat="1" applyFont="1" applyFill="1" applyBorder="1" applyAlignment="1">
      <alignment horizontal="center"/>
    </xf>
    <xf numFmtId="0" fontId="3" fillId="5" borderId="0" xfId="0" applyFont="1" applyFill="1"/>
    <xf numFmtId="9" fontId="3" fillId="2" borderId="0" xfId="0" applyNumberFormat="1" applyFont="1" applyFill="1" applyAlignment="1">
      <alignment horizontal="center"/>
    </xf>
    <xf numFmtId="0" fontId="4" fillId="2" borderId="0" xfId="0" applyFont="1" applyFill="1"/>
    <xf numFmtId="0" fontId="15" fillId="2" borderId="0" xfId="0" applyFont="1" applyFill="1" applyBorder="1"/>
    <xf numFmtId="0" fontId="3" fillId="2" borderId="0" xfId="0" applyFont="1" applyFill="1" applyBorder="1" applyAlignment="1">
      <alignment horizontal="left" vertical="top"/>
    </xf>
    <xf numFmtId="0" fontId="3" fillId="8" borderId="0" xfId="0" applyFont="1" applyFill="1"/>
    <xf numFmtId="9" fontId="3" fillId="3" borderId="4" xfId="3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indent="3"/>
    </xf>
    <xf numFmtId="164" fontId="3" fillId="2" borderId="0" xfId="0" applyNumberFormat="1" applyFont="1" applyFill="1" applyBorder="1"/>
    <xf numFmtId="10" fontId="3" fillId="2" borderId="0" xfId="3" applyNumberFormat="1" applyFont="1" applyFill="1" applyBorder="1"/>
    <xf numFmtId="10" fontId="3" fillId="2" borderId="0" xfId="0" applyNumberFormat="1" applyFont="1" applyFill="1"/>
    <xf numFmtId="0" fontId="3" fillId="5" borderId="0" xfId="0" applyFont="1" applyFill="1" applyAlignment="1">
      <alignment horizontal="center"/>
    </xf>
    <xf numFmtId="166" fontId="17" fillId="7" borderId="4" xfId="0" applyNumberFormat="1" applyFont="1" applyFill="1" applyBorder="1" applyAlignment="1">
      <alignment horizontal="center" vertical="center"/>
    </xf>
    <xf numFmtId="0" fontId="13" fillId="0" borderId="0" xfId="0" applyFont="1"/>
    <xf numFmtId="164" fontId="3" fillId="5" borderId="0" xfId="2" applyFont="1" applyFill="1"/>
    <xf numFmtId="0" fontId="3" fillId="5" borderId="0" xfId="0" applyFont="1" applyFill="1" applyAlignment="1">
      <alignment horizontal="left" indent="1"/>
    </xf>
    <xf numFmtId="0" fontId="15" fillId="2" borderId="0" xfId="0" applyFont="1" applyFill="1" applyBorder="1" applyAlignment="1">
      <alignment horizontal="left" indent="3"/>
    </xf>
    <xf numFmtId="0" fontId="3" fillId="5" borderId="0" xfId="0" applyFont="1" applyFill="1" applyBorder="1" applyAlignment="1">
      <alignment horizontal="left" indent="1"/>
    </xf>
    <xf numFmtId="0" fontId="3" fillId="5" borderId="0" xfId="0" applyFont="1" applyFill="1" applyBorder="1" applyAlignment="1">
      <alignment horizontal="left" indent="3"/>
    </xf>
    <xf numFmtId="10" fontId="3" fillId="5" borderId="0" xfId="3" applyNumberFormat="1" applyFont="1" applyFill="1" applyBorder="1" applyAlignment="1">
      <alignment horizontal="left" vertical="top"/>
    </xf>
    <xf numFmtId="0" fontId="3" fillId="5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3" fillId="5" borderId="0" xfId="0" applyFont="1" applyFill="1" applyBorder="1" applyAlignment="1">
      <alignment vertical="center"/>
    </xf>
    <xf numFmtId="175" fontId="3" fillId="2" borderId="0" xfId="0" applyNumberFormat="1" applyFont="1" applyFill="1"/>
    <xf numFmtId="10" fontId="3" fillId="5" borderId="0" xfId="3" applyNumberFormat="1" applyFont="1" applyFill="1"/>
    <xf numFmtId="9" fontId="3" fillId="5" borderId="0" xfId="0" applyNumberFormat="1" applyFont="1" applyFill="1"/>
    <xf numFmtId="38" fontId="18" fillId="5" borderId="0" xfId="1" applyNumberFormat="1" applyFont="1" applyFill="1" applyBorder="1" applyAlignment="1" applyProtection="1">
      <alignment horizontal="left" vertical="top" wrapText="1"/>
    </xf>
    <xf numFmtId="164" fontId="3" fillId="5" borderId="1" xfId="0" applyNumberFormat="1" applyFont="1" applyFill="1" applyBorder="1"/>
    <xf numFmtId="164" fontId="3" fillId="5" borderId="0" xfId="0" applyNumberFormat="1" applyFont="1" applyFill="1"/>
    <xf numFmtId="43" fontId="3" fillId="5" borderId="0" xfId="0" applyNumberFormat="1" applyFont="1" applyFill="1"/>
    <xf numFmtId="0" fontId="11" fillId="5" borderId="0" xfId="0" applyFont="1" applyFill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left"/>
    </xf>
    <xf numFmtId="166" fontId="4" fillId="0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left"/>
    </xf>
    <xf numFmtId="10" fontId="3" fillId="2" borderId="2" xfId="3" applyNumberFormat="1" applyFont="1" applyFill="1" applyBorder="1"/>
    <xf numFmtId="164" fontId="3" fillId="2" borderId="2" xfId="2" applyFont="1" applyFill="1" applyBorder="1"/>
    <xf numFmtId="9" fontId="10" fillId="2" borderId="0" xfId="3" applyFont="1" applyFill="1" applyAlignment="1">
      <alignment horizontal="center" vertical="center"/>
    </xf>
    <xf numFmtId="40" fontId="3" fillId="2" borderId="0" xfId="2" applyNumberFormat="1" applyFont="1" applyFill="1" applyBorder="1" applyAlignment="1">
      <alignment horizontal="center" vertical="center" wrapText="1"/>
    </xf>
    <xf numFmtId="38" fontId="3" fillId="2" borderId="0" xfId="2" applyNumberFormat="1" applyFont="1" applyFill="1" applyBorder="1" applyAlignment="1">
      <alignment horizontal="center" vertical="center" wrapText="1"/>
    </xf>
    <xf numFmtId="38" fontId="18" fillId="2" borderId="0" xfId="1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40" fontId="3" fillId="2" borderId="10" xfId="2" applyNumberFormat="1" applyFont="1" applyFill="1" applyBorder="1" applyAlignment="1">
      <alignment horizontal="center" vertical="center" wrapText="1"/>
    </xf>
    <xf numFmtId="164" fontId="3" fillId="2" borderId="0" xfId="2" applyFont="1" applyFill="1" applyBorder="1" applyAlignment="1">
      <alignment vertical="center"/>
    </xf>
    <xf numFmtId="10" fontId="3" fillId="2" borderId="0" xfId="3" applyNumberFormat="1" applyFont="1" applyFill="1" applyBorder="1" applyAlignment="1">
      <alignment vertical="center"/>
    </xf>
    <xf numFmtId="1" fontId="3" fillId="2" borderId="0" xfId="0" applyNumberFormat="1" applyFont="1" applyFill="1" applyAlignment="1">
      <alignment vertical="center"/>
    </xf>
    <xf numFmtId="166" fontId="3" fillId="2" borderId="0" xfId="3" applyNumberFormat="1" applyFont="1" applyFill="1" applyBorder="1" applyAlignment="1">
      <alignment horizontal="center" vertical="center" wrapText="1"/>
    </xf>
    <xf numFmtId="171" fontId="3" fillId="2" borderId="0" xfId="3" applyNumberFormat="1" applyFont="1" applyFill="1" applyBorder="1" applyAlignment="1">
      <alignment vertical="center"/>
    </xf>
    <xf numFmtId="173" fontId="3" fillId="2" borderId="0" xfId="0" applyNumberFormat="1" applyFont="1" applyFill="1" applyAlignment="1">
      <alignment vertical="center"/>
    </xf>
    <xf numFmtId="9" fontId="3" fillId="2" borderId="0" xfId="3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9" fontId="15" fillId="2" borderId="0" xfId="3" applyFont="1" applyFill="1" applyBorder="1" applyAlignment="1">
      <alignment horizontal="center" vertical="center" wrapText="1"/>
    </xf>
    <xf numFmtId="171" fontId="15" fillId="2" borderId="0" xfId="3" applyNumberFormat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40" fontId="15" fillId="2" borderId="0" xfId="2" applyNumberFormat="1" applyFont="1" applyFill="1" applyBorder="1" applyAlignment="1">
      <alignment horizontal="center" vertical="center" wrapText="1"/>
    </xf>
    <xf numFmtId="172" fontId="15" fillId="2" borderId="0" xfId="2" applyNumberFormat="1" applyFont="1" applyFill="1" applyBorder="1" applyAlignment="1">
      <alignment vertical="center"/>
    </xf>
    <xf numFmtId="168" fontId="3" fillId="2" borderId="0" xfId="2" applyNumberFormat="1" applyFont="1" applyFill="1" applyBorder="1" applyAlignment="1">
      <alignment horizontal="center" vertical="center" wrapText="1"/>
    </xf>
    <xf numFmtId="43" fontId="3" fillId="2" borderId="0" xfId="0" applyNumberFormat="1" applyFont="1" applyFill="1" applyBorder="1" applyAlignment="1">
      <alignment vertical="center"/>
    </xf>
    <xf numFmtId="164" fontId="3" fillId="5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3" fillId="5" borderId="0" xfId="3" applyNumberFormat="1" applyFont="1" applyFill="1" applyBorder="1" applyAlignment="1">
      <alignment horizontal="left" vertical="center"/>
    </xf>
    <xf numFmtId="38" fontId="3" fillId="5" borderId="0" xfId="2" applyNumberFormat="1" applyFont="1" applyFill="1" applyBorder="1" applyAlignment="1">
      <alignment horizontal="center" vertical="center" wrapText="1"/>
    </xf>
    <xf numFmtId="40" fontId="3" fillId="5" borderId="0" xfId="2" applyNumberFormat="1" applyFont="1" applyFill="1" applyBorder="1" applyAlignment="1">
      <alignment horizontal="center" vertical="center" wrapText="1"/>
    </xf>
    <xf numFmtId="38" fontId="18" fillId="5" borderId="0" xfId="1" applyNumberFormat="1" applyFont="1" applyFill="1" applyBorder="1" applyAlignment="1" applyProtection="1">
      <alignment horizontal="left" vertical="center" wrapText="1"/>
    </xf>
    <xf numFmtId="0" fontId="15" fillId="5" borderId="0" xfId="0" applyFont="1" applyFill="1" applyBorder="1" applyAlignment="1">
      <alignment vertical="center"/>
    </xf>
    <xf numFmtId="38" fontId="8" fillId="5" borderId="0" xfId="1" applyNumberFormat="1" applyFont="1" applyFill="1" applyBorder="1" applyAlignment="1" applyProtection="1">
      <alignment horizontal="left" vertical="center" wrapText="1"/>
    </xf>
    <xf numFmtId="40" fontId="15" fillId="5" borderId="0" xfId="2" applyNumberFormat="1" applyFont="1" applyFill="1" applyBorder="1" applyAlignment="1">
      <alignment horizontal="left" vertical="center"/>
    </xf>
    <xf numFmtId="10" fontId="3" fillId="5" borderId="0" xfId="3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vertical="center"/>
    </xf>
    <xf numFmtId="164" fontId="15" fillId="5" borderId="0" xfId="2" applyFont="1" applyFill="1" applyBorder="1" applyAlignment="1">
      <alignment vertical="center"/>
    </xf>
    <xf numFmtId="9" fontId="15" fillId="5" borderId="0" xfId="3" applyFont="1" applyFill="1" applyBorder="1" applyAlignment="1">
      <alignment vertical="center"/>
    </xf>
    <xf numFmtId="174" fontId="3" fillId="5" borderId="0" xfId="3" applyNumberFormat="1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10" fontId="15" fillId="5" borderId="0" xfId="3" applyNumberFormat="1" applyFont="1" applyFill="1" applyBorder="1" applyAlignment="1">
      <alignment horizontal="left" vertical="center" wrapText="1"/>
    </xf>
    <xf numFmtId="10" fontId="15" fillId="5" borderId="0" xfId="3" applyNumberFormat="1" applyFont="1" applyFill="1" applyBorder="1" applyAlignment="1">
      <alignment horizontal="left" vertical="center"/>
    </xf>
    <xf numFmtId="164" fontId="3" fillId="2" borderId="0" xfId="2" applyFont="1" applyFill="1" applyAlignment="1">
      <alignment vertical="center"/>
    </xf>
    <xf numFmtId="0" fontId="3" fillId="5" borderId="0" xfId="0" applyFont="1" applyFill="1" applyAlignment="1">
      <alignment horizontal="left" vertical="center" indent="1"/>
    </xf>
    <xf numFmtId="0" fontId="3" fillId="2" borderId="0" xfId="0" applyFont="1" applyFill="1" applyBorder="1" applyAlignment="1">
      <alignment horizontal="left" vertical="center" wrapText="1" indent="2"/>
    </xf>
    <xf numFmtId="0" fontId="4" fillId="5" borderId="6" xfId="0" applyFont="1" applyFill="1" applyBorder="1" applyAlignment="1">
      <alignment horizontal="center" vertical="center" wrapText="1"/>
    </xf>
    <xf numFmtId="0" fontId="18" fillId="5" borderId="0" xfId="1" applyFont="1" applyFill="1" applyBorder="1" applyAlignment="1" applyProtection="1">
      <alignment vertical="center" wrapText="1"/>
    </xf>
    <xf numFmtId="0" fontId="3" fillId="5" borderId="0" xfId="0" applyFont="1" applyFill="1" applyAlignment="1">
      <alignment wrapText="1"/>
    </xf>
    <xf numFmtId="0" fontId="18" fillId="5" borderId="0" xfId="1" applyFont="1" applyFill="1" applyAlignment="1" applyProtection="1">
      <alignment vertical="center" wrapText="1"/>
    </xf>
    <xf numFmtId="176" fontId="3" fillId="5" borderId="0" xfId="2" applyNumberFormat="1" applyFont="1" applyFill="1" applyAlignment="1">
      <alignment vertical="center"/>
    </xf>
    <xf numFmtId="10" fontId="3" fillId="5" borderId="0" xfId="3" applyNumberFormat="1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left"/>
    </xf>
    <xf numFmtId="10" fontId="17" fillId="5" borderId="0" xfId="0" applyNumberFormat="1" applyFont="1" applyFill="1" applyBorder="1"/>
    <xf numFmtId="168" fontId="3" fillId="4" borderId="4" xfId="2" applyNumberFormat="1" applyFont="1" applyFill="1" applyBorder="1" applyAlignment="1">
      <alignment horizontal="center" vertical="center" wrapText="1"/>
    </xf>
    <xf numFmtId="170" fontId="3" fillId="4" borderId="4" xfId="2" applyNumberFormat="1" applyFont="1" applyFill="1" applyBorder="1" applyAlignment="1">
      <alignment horizontal="center" vertical="center" wrapText="1"/>
    </xf>
    <xf numFmtId="165" fontId="3" fillId="4" borderId="4" xfId="2" applyNumberFormat="1" applyFont="1" applyFill="1" applyBorder="1" applyAlignment="1">
      <alignment horizontal="center" vertical="center" wrapText="1"/>
    </xf>
    <xf numFmtId="177" fontId="3" fillId="4" borderId="4" xfId="2" applyNumberFormat="1" applyFont="1" applyFill="1" applyBorder="1" applyAlignment="1">
      <alignment horizontal="center" vertical="center" wrapText="1"/>
    </xf>
    <xf numFmtId="40" fontId="3" fillId="4" borderId="4" xfId="2" applyNumberFormat="1" applyFont="1" applyFill="1" applyBorder="1" applyAlignment="1">
      <alignment horizontal="center" vertical="center" wrapText="1"/>
    </xf>
    <xf numFmtId="10" fontId="3" fillId="4" borderId="4" xfId="3" applyNumberFormat="1" applyFont="1" applyFill="1" applyBorder="1" applyAlignment="1">
      <alignment horizontal="center" vertical="center" wrapText="1"/>
    </xf>
    <xf numFmtId="38" fontId="3" fillId="4" borderId="4" xfId="2" applyNumberFormat="1" applyFont="1" applyFill="1" applyBorder="1" applyAlignment="1">
      <alignment horizontal="center" vertical="center" wrapText="1"/>
    </xf>
    <xf numFmtId="166" fontId="3" fillId="4" borderId="4" xfId="3" applyNumberFormat="1" applyFont="1" applyFill="1" applyBorder="1" applyAlignment="1">
      <alignment horizontal="center" vertical="center" wrapText="1"/>
    </xf>
    <xf numFmtId="169" fontId="3" fillId="4" borderId="4" xfId="2" applyNumberFormat="1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/>
    </xf>
    <xf numFmtId="164" fontId="3" fillId="2" borderId="0" xfId="2" applyNumberFormat="1" applyFont="1" applyFill="1"/>
    <xf numFmtId="0" fontId="4" fillId="2" borderId="0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</cellXfs>
  <cellStyles count="4">
    <cellStyle name="Hipervínculo" xfId="1" builtinId="8"/>
    <cellStyle name="Millares" xfId="2" builtinId="3"/>
    <cellStyle name="Normal" xfId="0" builtinId="0"/>
    <cellStyle name="Porcentual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exchange-rates.org/Rate/EUR/USD/8-03-2012,%20updated%20with%20data%20on%20June%2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2"/>
  <sheetViews>
    <sheetView tabSelected="1" zoomScaleNormal="100" workbookViewId="0"/>
  </sheetViews>
  <sheetFormatPr baseColWidth="10" defaultRowHeight="11.25"/>
  <cols>
    <col min="1" max="1" width="4" style="1" customWidth="1"/>
    <col min="2" max="2" width="41.5703125" style="1" customWidth="1"/>
    <col min="3" max="3" width="17.42578125" style="74" customWidth="1"/>
    <col min="4" max="4" width="1.28515625" style="74" customWidth="1"/>
    <col min="5" max="5" width="14.5703125" style="74" customWidth="1"/>
    <col min="6" max="6" width="1.28515625" style="74" customWidth="1"/>
    <col min="7" max="7" width="15.5703125" style="74" customWidth="1"/>
    <col min="8" max="8" width="1.28515625" style="74" customWidth="1"/>
    <col min="9" max="9" width="14.42578125" style="74" bestFit="1" customWidth="1"/>
    <col min="10" max="10" width="101.42578125" style="74" bestFit="1" customWidth="1"/>
    <col min="11" max="16384" width="11.42578125" style="1"/>
  </cols>
  <sheetData>
    <row r="1" spans="1:10">
      <c r="A1" s="36" t="s">
        <v>241</v>
      </c>
      <c r="B1" s="35"/>
      <c r="C1" s="93"/>
      <c r="D1" s="93"/>
      <c r="F1" s="93"/>
      <c r="H1" s="93"/>
    </row>
    <row r="3" spans="1:10">
      <c r="A3" s="36" t="s">
        <v>240</v>
      </c>
      <c r="B3" s="36"/>
    </row>
    <row r="5" spans="1:10">
      <c r="A5" s="36" t="s">
        <v>1</v>
      </c>
    </row>
    <row r="8" spans="1:10" s="4" customFormat="1">
      <c r="A8" s="16" t="s">
        <v>4</v>
      </c>
      <c r="B8" s="37" t="s">
        <v>2</v>
      </c>
      <c r="C8" s="75"/>
      <c r="D8" s="75"/>
      <c r="E8" s="75"/>
      <c r="F8" s="75"/>
      <c r="G8" s="75"/>
      <c r="H8" s="75"/>
      <c r="I8" s="75"/>
      <c r="J8" s="75"/>
    </row>
    <row r="9" spans="1:10" s="4" customFormat="1">
      <c r="B9" s="38"/>
      <c r="C9" s="94"/>
      <c r="D9" s="94"/>
      <c r="E9" s="95"/>
      <c r="F9" s="94"/>
      <c r="G9" s="75"/>
      <c r="H9" s="94"/>
      <c r="I9" s="75"/>
      <c r="J9" s="75"/>
    </row>
    <row r="10" spans="1:10" s="4" customFormat="1">
      <c r="B10" s="38" t="s">
        <v>65</v>
      </c>
      <c r="C10" s="144">
        <f>12.54/$C$88/100</f>
        <v>4.6599777034559642E-2</v>
      </c>
      <c r="D10" s="94"/>
      <c r="E10" s="96" t="s">
        <v>75</v>
      </c>
      <c r="F10" s="94"/>
      <c r="G10" s="75"/>
      <c r="H10" s="94"/>
      <c r="I10" s="75"/>
      <c r="J10" s="75"/>
    </row>
    <row r="11" spans="1:10" s="4" customFormat="1">
      <c r="B11" s="38"/>
      <c r="C11" s="94"/>
      <c r="D11" s="94"/>
      <c r="E11" s="95"/>
      <c r="F11" s="94"/>
      <c r="G11" s="75"/>
      <c r="H11" s="94"/>
      <c r="I11" s="75"/>
      <c r="J11" s="75"/>
    </row>
    <row r="12" spans="1:10" s="4" customFormat="1">
      <c r="B12" s="38" t="s">
        <v>3</v>
      </c>
      <c r="C12" s="145">
        <v>5</v>
      </c>
      <c r="D12" s="95"/>
      <c r="E12" s="96" t="s">
        <v>75</v>
      </c>
      <c r="F12" s="95"/>
      <c r="G12" s="75"/>
      <c r="H12" s="95"/>
      <c r="I12" s="75"/>
      <c r="J12" s="75"/>
    </row>
    <row r="13" spans="1:10" s="4" customFormat="1">
      <c r="B13" s="38"/>
      <c r="C13" s="94"/>
      <c r="D13" s="94"/>
      <c r="E13" s="95"/>
      <c r="F13" s="94"/>
      <c r="G13" s="75"/>
      <c r="H13" s="94"/>
      <c r="I13" s="75"/>
      <c r="J13" s="75"/>
    </row>
    <row r="14" spans="1:10" s="4" customFormat="1">
      <c r="A14" s="16" t="s">
        <v>7</v>
      </c>
      <c r="B14" s="37" t="s">
        <v>5</v>
      </c>
      <c r="C14" s="75"/>
      <c r="D14" s="75"/>
      <c r="E14" s="75"/>
      <c r="F14" s="75"/>
      <c r="G14" s="75"/>
      <c r="H14" s="75"/>
      <c r="I14" s="75"/>
      <c r="J14" s="75"/>
    </row>
    <row r="15" spans="1:10" s="4" customFormat="1">
      <c r="B15" s="38"/>
      <c r="C15" s="94"/>
      <c r="D15" s="94"/>
      <c r="E15" s="95"/>
      <c r="F15" s="94"/>
      <c r="G15" s="75"/>
      <c r="H15" s="94"/>
      <c r="I15" s="75"/>
      <c r="J15" s="75"/>
    </row>
    <row r="16" spans="1:10" s="4" customFormat="1">
      <c r="B16" s="38" t="s">
        <v>65</v>
      </c>
      <c r="C16" s="144">
        <f>11.51/$C$88/100</f>
        <v>4.2772203641768855E-2</v>
      </c>
      <c r="D16" s="94"/>
      <c r="E16" s="96" t="s">
        <v>75</v>
      </c>
      <c r="F16" s="94"/>
      <c r="G16" s="75"/>
      <c r="H16" s="94"/>
      <c r="I16" s="75"/>
      <c r="J16" s="75"/>
    </row>
    <row r="17" spans="1:15" s="4" customFormat="1">
      <c r="B17" s="38"/>
      <c r="C17" s="94"/>
      <c r="D17" s="94"/>
      <c r="E17" s="95"/>
      <c r="F17" s="94"/>
      <c r="G17" s="75"/>
      <c r="H17" s="94"/>
      <c r="I17" s="75"/>
      <c r="J17" s="75"/>
    </row>
    <row r="18" spans="1:15" s="4" customFormat="1">
      <c r="B18" s="38" t="s">
        <v>6</v>
      </c>
      <c r="C18" s="145">
        <v>19</v>
      </c>
      <c r="D18" s="95"/>
      <c r="E18" s="96" t="s">
        <v>75</v>
      </c>
      <c r="F18" s="95"/>
      <c r="G18" s="75"/>
      <c r="H18" s="95"/>
      <c r="I18" s="75"/>
      <c r="J18" s="75"/>
    </row>
    <row r="19" spans="1:15" s="4" customFormat="1">
      <c r="B19" s="38"/>
      <c r="C19" s="95"/>
      <c r="D19" s="95"/>
      <c r="E19" s="95"/>
      <c r="F19" s="95"/>
      <c r="G19" s="75"/>
      <c r="H19" s="95"/>
      <c r="I19" s="75"/>
      <c r="J19" s="75"/>
    </row>
    <row r="20" spans="1:15" s="4" customFormat="1">
      <c r="B20" s="38"/>
      <c r="C20" s="95"/>
      <c r="D20" s="95"/>
      <c r="E20" s="95"/>
      <c r="F20" s="95"/>
      <c r="G20" s="75"/>
      <c r="H20" s="95"/>
      <c r="I20" s="75"/>
      <c r="J20" s="75"/>
    </row>
    <row r="21" spans="1:15" s="4" customFormat="1">
      <c r="A21" s="16" t="s">
        <v>10</v>
      </c>
      <c r="B21" s="37" t="s">
        <v>102</v>
      </c>
      <c r="C21" s="95"/>
      <c r="D21" s="95"/>
      <c r="E21" s="95"/>
      <c r="F21" s="95"/>
      <c r="G21" s="75"/>
      <c r="H21" s="95"/>
      <c r="I21" s="75"/>
      <c r="J21" s="75"/>
    </row>
    <row r="22" spans="1:15" s="4" customFormat="1">
      <c r="B22" s="38"/>
      <c r="C22" s="94"/>
      <c r="D22" s="94"/>
      <c r="E22" s="95"/>
      <c r="F22" s="94"/>
      <c r="G22" s="75"/>
      <c r="H22" s="94"/>
      <c r="I22" s="75"/>
      <c r="J22" s="75"/>
    </row>
    <row r="23" spans="1:15" s="4" customFormat="1">
      <c r="B23" s="38" t="s">
        <v>228</v>
      </c>
      <c r="C23" s="146">
        <v>6.0423629999999999</v>
      </c>
      <c r="D23" s="95"/>
      <c r="E23" s="96" t="s">
        <v>75</v>
      </c>
      <c r="F23" s="95"/>
      <c r="G23" s="75"/>
      <c r="H23" s="95"/>
      <c r="I23" s="75"/>
      <c r="J23" s="75"/>
    </row>
    <row r="24" spans="1:15" s="4" customFormat="1">
      <c r="B24" s="38"/>
      <c r="C24" s="95"/>
      <c r="D24" s="95"/>
      <c r="E24" s="95"/>
      <c r="F24" s="95"/>
      <c r="G24" s="75"/>
      <c r="H24" s="95"/>
      <c r="I24" s="75"/>
      <c r="J24" s="75"/>
    </row>
    <row r="25" spans="1:15" s="4" customFormat="1">
      <c r="C25" s="97" t="s">
        <v>80</v>
      </c>
      <c r="D25" s="97"/>
      <c r="E25" s="98"/>
      <c r="F25" s="97"/>
      <c r="G25" s="75"/>
      <c r="H25" s="97"/>
      <c r="I25" s="75"/>
      <c r="J25" s="75"/>
    </row>
    <row r="26" spans="1:15" s="4" customFormat="1">
      <c r="B26" s="38"/>
      <c r="C26" s="94"/>
      <c r="D26" s="94"/>
      <c r="E26" s="95"/>
      <c r="F26" s="94"/>
      <c r="G26" s="75"/>
      <c r="H26" s="94"/>
      <c r="I26" s="75"/>
      <c r="J26" s="75"/>
    </row>
    <row r="27" spans="1:15" s="4" customFormat="1">
      <c r="A27" s="16" t="s">
        <v>9</v>
      </c>
      <c r="B27" s="37" t="s">
        <v>8</v>
      </c>
      <c r="C27" s="147">
        <v>19.899999999999999</v>
      </c>
      <c r="D27" s="99"/>
      <c r="E27" s="96" t="s">
        <v>75</v>
      </c>
      <c r="F27" s="94"/>
      <c r="G27" s="100"/>
      <c r="H27" s="94"/>
      <c r="I27" s="75"/>
      <c r="J27" s="101"/>
    </row>
    <row r="28" spans="1:15" s="4" customFormat="1">
      <c r="B28" s="38"/>
      <c r="C28" s="94"/>
      <c r="D28" s="94"/>
      <c r="E28" s="95"/>
      <c r="F28" s="94"/>
      <c r="G28" s="74"/>
      <c r="H28" s="94"/>
      <c r="I28" s="102"/>
      <c r="J28" s="75"/>
      <c r="M28" s="1"/>
    </row>
    <row r="29" spans="1:15" s="4" customFormat="1">
      <c r="A29" s="17" t="s">
        <v>11</v>
      </c>
      <c r="B29" s="37" t="s">
        <v>113</v>
      </c>
      <c r="C29" s="148">
        <v>0.81</v>
      </c>
      <c r="D29" s="103"/>
      <c r="E29" s="96" t="s">
        <v>75</v>
      </c>
      <c r="F29" s="103"/>
      <c r="G29" s="74"/>
      <c r="H29" s="103"/>
      <c r="I29" s="104"/>
      <c r="J29" s="75"/>
      <c r="M29" s="1"/>
    </row>
    <row r="30" spans="1:15" s="4" customFormat="1">
      <c r="B30" s="38"/>
      <c r="C30" s="94"/>
      <c r="D30" s="94"/>
      <c r="E30" s="95"/>
      <c r="F30" s="94"/>
      <c r="G30" s="105"/>
      <c r="H30" s="94"/>
      <c r="I30" s="101"/>
      <c r="J30" s="75"/>
      <c r="M30" s="1"/>
      <c r="O30" s="60"/>
    </row>
    <row r="31" spans="1:15" s="4" customFormat="1">
      <c r="A31" s="17" t="s">
        <v>12</v>
      </c>
      <c r="B31" s="37" t="s">
        <v>126</v>
      </c>
      <c r="C31" s="148">
        <f>+(((0.6%+0.61%+0.62%)/3)*5+((0.48%+0.49%+0.5%)/3)*7)/12</f>
        <v>5.4000000000000012E-3</v>
      </c>
      <c r="D31" s="106"/>
      <c r="E31" s="96" t="s">
        <v>75</v>
      </c>
      <c r="F31" s="106"/>
      <c r="G31" s="107"/>
      <c r="H31" s="108"/>
      <c r="I31" s="109"/>
      <c r="J31" s="110"/>
      <c r="K31" s="54"/>
      <c r="M31" s="1"/>
      <c r="O31" s="60"/>
    </row>
    <row r="32" spans="1:15" s="4" customFormat="1">
      <c r="B32" s="38"/>
      <c r="C32" s="94"/>
      <c r="D32" s="94"/>
      <c r="E32" s="95"/>
      <c r="F32" s="94"/>
      <c r="G32" s="107"/>
      <c r="H32" s="111"/>
      <c r="I32" s="110"/>
      <c r="J32" s="110"/>
      <c r="K32" s="54"/>
    </row>
    <row r="33" spans="1:11" s="4" customFormat="1">
      <c r="A33" s="17" t="s">
        <v>14</v>
      </c>
      <c r="B33" s="37" t="s">
        <v>166</v>
      </c>
      <c r="C33" s="147">
        <v>7.35</v>
      </c>
      <c r="D33" s="106"/>
      <c r="E33" s="96" t="s">
        <v>75</v>
      </c>
      <c r="F33" s="106"/>
      <c r="G33" s="112"/>
      <c r="H33" s="106"/>
      <c r="I33" s="101"/>
      <c r="J33" s="75"/>
    </row>
    <row r="34" spans="1:11" s="4" customFormat="1">
      <c r="B34" s="38"/>
      <c r="C34" s="94"/>
      <c r="D34" s="94"/>
      <c r="E34" s="95"/>
      <c r="F34" s="94"/>
      <c r="G34" s="100"/>
      <c r="H34" s="94"/>
      <c r="I34" s="101"/>
      <c r="J34" s="75"/>
    </row>
    <row r="35" spans="1:11" s="4" customFormat="1">
      <c r="A35" s="17" t="s">
        <v>22</v>
      </c>
      <c r="B35" s="37" t="s">
        <v>114</v>
      </c>
      <c r="C35" s="149">
        <f>(C27*C29*C132)*(100%-(C31))</f>
        <v>140439.94682400001</v>
      </c>
      <c r="D35" s="106"/>
      <c r="E35" s="96"/>
      <c r="F35" s="106"/>
      <c r="G35" s="100"/>
      <c r="H35" s="106"/>
      <c r="I35" s="101"/>
      <c r="J35" s="75"/>
    </row>
    <row r="36" spans="1:11" s="4" customFormat="1">
      <c r="B36" s="38"/>
      <c r="C36" s="113"/>
      <c r="D36" s="94"/>
      <c r="E36" s="95"/>
      <c r="F36" s="94"/>
      <c r="G36" s="100"/>
      <c r="H36" s="94"/>
      <c r="I36" s="114"/>
      <c r="J36" s="101"/>
    </row>
    <row r="37" spans="1:11" s="4" customFormat="1">
      <c r="A37" s="16"/>
      <c r="B37" s="37"/>
      <c r="C37" s="115"/>
      <c r="D37" s="106"/>
      <c r="E37" s="75"/>
      <c r="F37" s="106"/>
      <c r="G37" s="75"/>
      <c r="H37" s="106"/>
      <c r="I37" s="75"/>
      <c r="J37" s="75"/>
    </row>
    <row r="38" spans="1:11" s="4" customFormat="1">
      <c r="A38" s="17" t="s">
        <v>26</v>
      </c>
      <c r="B38" s="4" t="s">
        <v>17</v>
      </c>
      <c r="C38" s="116" t="s">
        <v>37</v>
      </c>
      <c r="D38" s="75"/>
      <c r="E38" s="75"/>
      <c r="F38" s="75"/>
      <c r="G38" s="100"/>
      <c r="H38" s="75"/>
      <c r="I38" s="117"/>
      <c r="J38" s="75"/>
    </row>
    <row r="39" spans="1:11" s="4" customFormat="1">
      <c r="B39" s="38"/>
      <c r="C39" s="94"/>
      <c r="D39" s="94"/>
      <c r="E39" s="118"/>
      <c r="F39" s="119"/>
      <c r="G39" s="75"/>
      <c r="H39" s="94"/>
      <c r="I39" s="75"/>
      <c r="J39" s="75"/>
    </row>
    <row r="40" spans="1:11" s="4" customFormat="1">
      <c r="B40" s="68" t="s">
        <v>15</v>
      </c>
      <c r="C40" s="147">
        <f>SUM(C41)</f>
        <v>20561893.005461041</v>
      </c>
      <c r="D40" s="75"/>
      <c r="E40" s="120" t="s">
        <v>75</v>
      </c>
      <c r="F40" s="75"/>
      <c r="G40" s="121"/>
      <c r="H40" s="106"/>
      <c r="I40" s="75"/>
      <c r="J40" s="75"/>
    </row>
    <row r="41" spans="1:11" s="4" customFormat="1">
      <c r="B41" s="69" t="s">
        <v>127</v>
      </c>
      <c r="C41" s="119">
        <v>20561893.005461041</v>
      </c>
      <c r="D41" s="75"/>
      <c r="E41" s="122"/>
      <c r="F41" s="75"/>
      <c r="G41" s="123"/>
      <c r="H41" s="75"/>
      <c r="I41" s="117"/>
      <c r="J41" s="75"/>
    </row>
    <row r="42" spans="1:11" s="4" customFormat="1">
      <c r="C42" s="75"/>
      <c r="D42" s="75"/>
      <c r="E42" s="122"/>
      <c r="F42" s="75"/>
      <c r="G42" s="123"/>
      <c r="H42" s="75"/>
      <c r="I42" s="117"/>
      <c r="J42" s="100"/>
      <c r="K42" s="70"/>
    </row>
    <row r="43" spans="1:11" s="4" customFormat="1">
      <c r="B43" s="68" t="s">
        <v>16</v>
      </c>
      <c r="C43" s="147">
        <f>SUM(C44:C46)</f>
        <v>11223892.295405999</v>
      </c>
      <c r="D43" s="75"/>
      <c r="E43" s="120" t="s">
        <v>75</v>
      </c>
      <c r="F43" s="75"/>
      <c r="G43" s="75"/>
      <c r="H43" s="75"/>
      <c r="I43" s="124"/>
      <c r="J43" s="110"/>
    </row>
    <row r="44" spans="1:11" s="4" customFormat="1">
      <c r="B44" s="58" t="s">
        <v>175</v>
      </c>
      <c r="C44" s="119">
        <v>9936689.2954059988</v>
      </c>
      <c r="D44" s="75"/>
      <c r="E44" s="122"/>
      <c r="F44" s="75"/>
      <c r="G44" s="123"/>
      <c r="H44" s="75"/>
      <c r="I44" s="124"/>
      <c r="J44" s="110"/>
    </row>
    <row r="45" spans="1:11" s="4" customFormat="1">
      <c r="B45" s="58" t="s">
        <v>176</v>
      </c>
      <c r="C45" s="119">
        <v>940873</v>
      </c>
      <c r="D45" s="75"/>
      <c r="E45" s="122"/>
      <c r="F45" s="75"/>
      <c r="G45" s="123"/>
      <c r="H45" s="75"/>
      <c r="I45" s="117"/>
      <c r="J45" s="125"/>
    </row>
    <row r="46" spans="1:11" s="4" customFormat="1">
      <c r="B46" s="69" t="s">
        <v>128</v>
      </c>
      <c r="C46" s="119">
        <v>346329.99999999994</v>
      </c>
      <c r="D46" s="75"/>
      <c r="E46" s="122"/>
      <c r="F46" s="75"/>
      <c r="G46" s="123"/>
      <c r="H46" s="75"/>
      <c r="I46" s="117"/>
      <c r="J46" s="125"/>
    </row>
    <row r="47" spans="1:11" s="4" customFormat="1">
      <c r="B47" s="58"/>
      <c r="C47" s="119"/>
      <c r="D47" s="75"/>
      <c r="E47" s="122"/>
      <c r="F47" s="75"/>
      <c r="G47" s="126"/>
      <c r="H47" s="75"/>
      <c r="I47" s="124"/>
      <c r="J47" s="125"/>
    </row>
    <row r="48" spans="1:11" s="4" customFormat="1">
      <c r="B48" s="68" t="s">
        <v>182</v>
      </c>
      <c r="C48" s="147">
        <f>SUM(C49:C50)</f>
        <v>2655000</v>
      </c>
      <c r="D48" s="75"/>
      <c r="E48" s="120" t="s">
        <v>75</v>
      </c>
      <c r="F48" s="75"/>
      <c r="G48" s="127"/>
      <c r="H48" s="75"/>
      <c r="I48" s="128"/>
      <c r="J48" s="75"/>
    </row>
    <row r="49" spans="1:11" s="4" customFormat="1">
      <c r="B49" s="58" t="s">
        <v>179</v>
      </c>
      <c r="C49" s="119">
        <v>1262600</v>
      </c>
      <c r="D49" s="75"/>
      <c r="E49" s="75"/>
      <c r="F49" s="119"/>
      <c r="G49" s="123"/>
      <c r="H49" s="94"/>
      <c r="I49" s="75"/>
      <c r="J49" s="75"/>
      <c r="K49" s="60"/>
    </row>
    <row r="50" spans="1:11" s="4" customFormat="1">
      <c r="B50" s="58" t="s">
        <v>180</v>
      </c>
      <c r="C50" s="119">
        <v>1392400</v>
      </c>
      <c r="D50" s="94"/>
      <c r="E50" s="118"/>
      <c r="F50" s="119"/>
      <c r="G50" s="75"/>
      <c r="H50" s="94"/>
      <c r="I50" s="75"/>
      <c r="J50" s="75"/>
    </row>
    <row r="51" spans="1:11" s="4" customFormat="1">
      <c r="B51" s="58"/>
      <c r="C51" s="119"/>
      <c r="D51" s="94"/>
      <c r="E51" s="118"/>
      <c r="F51" s="119"/>
      <c r="G51" s="75"/>
      <c r="H51" s="94"/>
      <c r="I51" s="75"/>
      <c r="J51" s="75"/>
    </row>
    <row r="52" spans="1:11" s="4" customFormat="1">
      <c r="B52" s="68" t="s">
        <v>181</v>
      </c>
      <c r="C52" s="147">
        <v>148643.62690449649</v>
      </c>
      <c r="D52" s="94"/>
      <c r="E52" s="120" t="s">
        <v>75</v>
      </c>
      <c r="F52" s="119"/>
      <c r="G52" s="75"/>
      <c r="H52" s="94"/>
      <c r="I52" s="75"/>
      <c r="J52" s="75"/>
    </row>
    <row r="53" spans="1:11" s="4" customFormat="1">
      <c r="B53" s="67"/>
      <c r="C53" s="111"/>
      <c r="D53" s="94"/>
      <c r="E53" s="118"/>
      <c r="F53" s="119"/>
      <c r="G53" s="123"/>
      <c r="H53" s="94"/>
      <c r="I53" s="75"/>
      <c r="J53" s="75"/>
    </row>
    <row r="54" spans="1:11" s="4" customFormat="1">
      <c r="B54" s="68" t="s">
        <v>174</v>
      </c>
      <c r="C54" s="147">
        <f>0.04*(C43+C40)</f>
        <v>1271431.4120346815</v>
      </c>
      <c r="D54" s="75"/>
      <c r="E54" s="120" t="s">
        <v>75</v>
      </c>
      <c r="F54" s="119"/>
      <c r="G54" s="123"/>
      <c r="H54" s="94"/>
      <c r="I54" s="75"/>
      <c r="J54" s="75"/>
    </row>
    <row r="55" spans="1:11" s="4" customFormat="1">
      <c r="B55" s="58"/>
      <c r="C55" s="94"/>
      <c r="D55" s="94"/>
      <c r="E55" s="118"/>
      <c r="F55" s="119"/>
      <c r="G55" s="75"/>
      <c r="H55" s="94"/>
      <c r="I55" s="75"/>
      <c r="J55" s="75"/>
    </row>
    <row r="57" spans="1:11">
      <c r="A57" s="17" t="s">
        <v>28</v>
      </c>
      <c r="B57" s="1" t="s">
        <v>81</v>
      </c>
      <c r="C57" s="116" t="s">
        <v>18</v>
      </c>
      <c r="E57" s="97" t="s">
        <v>117</v>
      </c>
    </row>
    <row r="58" spans="1:11" s="4" customFormat="1">
      <c r="B58" s="38"/>
      <c r="C58" s="94"/>
      <c r="D58" s="94"/>
      <c r="E58" s="95"/>
      <c r="F58" s="94"/>
      <c r="G58" s="75"/>
      <c r="H58" s="94"/>
      <c r="I58" s="75"/>
      <c r="J58" s="75"/>
    </row>
    <row r="59" spans="1:11" s="30" customFormat="1">
      <c r="B59" s="133" t="s">
        <v>178</v>
      </c>
      <c r="C59" s="143"/>
      <c r="D59" s="74"/>
      <c r="E59" s="147">
        <v>436881.36008918617</v>
      </c>
      <c r="F59" s="74"/>
      <c r="G59" s="120" t="s">
        <v>75</v>
      </c>
      <c r="H59" s="121">
        <f>0.001*Calculations!E7*1000</f>
        <v>140439.94682400001</v>
      </c>
      <c r="I59" s="130"/>
      <c r="J59" s="107"/>
    </row>
    <row r="60" spans="1:11" s="54" customFormat="1" ht="12" customHeight="1">
      <c r="B60" s="134"/>
      <c r="C60" s="94"/>
      <c r="D60" s="94"/>
      <c r="E60" s="95"/>
      <c r="F60" s="94"/>
      <c r="G60" s="75"/>
      <c r="H60" s="111"/>
      <c r="I60" s="129"/>
      <c r="J60" s="110"/>
    </row>
    <row r="61" spans="1:11" s="30" customFormat="1" ht="15" customHeight="1">
      <c r="B61" s="133" t="s">
        <v>116</v>
      </c>
      <c r="C61" s="148">
        <v>4.0000000000000001E-3</v>
      </c>
      <c r="D61" s="74"/>
      <c r="E61" s="147">
        <f>C61*(C40+C43)</f>
        <v>127143.14120346816</v>
      </c>
      <c r="F61" s="74"/>
      <c r="G61" s="96" t="s">
        <v>75</v>
      </c>
      <c r="H61" s="121">
        <f>0.001*Calculations!E8*1000</f>
        <v>140439.94682400001</v>
      </c>
      <c r="I61" s="130"/>
      <c r="J61" s="130"/>
    </row>
    <row r="62" spans="1:11" s="54" customFormat="1">
      <c r="B62" s="134"/>
      <c r="C62" s="94"/>
      <c r="D62" s="94"/>
      <c r="E62" s="95"/>
      <c r="F62" s="94"/>
      <c r="G62" s="75"/>
      <c r="H62" s="111"/>
      <c r="I62" s="110"/>
      <c r="J62" s="110"/>
    </row>
    <row r="63" spans="1:11" s="30" customFormat="1">
      <c r="B63" s="133" t="s">
        <v>133</v>
      </c>
      <c r="C63" s="147"/>
      <c r="D63" s="74"/>
      <c r="E63" s="147">
        <v>107000</v>
      </c>
      <c r="F63" s="74"/>
      <c r="G63" s="96" t="s">
        <v>75</v>
      </c>
      <c r="H63" s="121">
        <f>0.001*Calculations!E16*1000</f>
        <v>6118914.3807762545</v>
      </c>
      <c r="I63" s="131"/>
      <c r="J63" s="107"/>
    </row>
    <row r="64" spans="1:11" s="4" customFormat="1">
      <c r="B64" s="134"/>
      <c r="C64" s="94"/>
      <c r="D64" s="94"/>
      <c r="E64" s="95"/>
      <c r="F64" s="94"/>
      <c r="G64" s="75"/>
      <c r="H64" s="94"/>
      <c r="I64" s="75"/>
      <c r="J64" s="75"/>
    </row>
    <row r="65" spans="1:11">
      <c r="B65" s="133" t="s">
        <v>132</v>
      </c>
      <c r="C65" s="148">
        <v>0.01</v>
      </c>
      <c r="G65" s="96" t="s">
        <v>75</v>
      </c>
    </row>
    <row r="66" spans="1:11" s="4" customFormat="1">
      <c r="B66" s="134"/>
      <c r="C66" s="94"/>
      <c r="D66" s="94"/>
      <c r="E66" s="95"/>
      <c r="F66" s="94"/>
      <c r="G66" s="75"/>
      <c r="H66" s="94"/>
      <c r="I66" s="75"/>
      <c r="J66" s="75"/>
    </row>
    <row r="67" spans="1:11">
      <c r="B67" s="133" t="s">
        <v>74</v>
      </c>
      <c r="C67" s="148">
        <v>0.01</v>
      </c>
      <c r="G67" s="96" t="s">
        <v>75</v>
      </c>
    </row>
    <row r="68" spans="1:11">
      <c r="B68" s="133"/>
      <c r="C68" s="94"/>
      <c r="G68" s="96"/>
    </row>
    <row r="69" spans="1:11">
      <c r="B69" s="133" t="s">
        <v>164</v>
      </c>
      <c r="C69" s="148">
        <v>7.4999999999999997E-3</v>
      </c>
      <c r="G69" s="96" t="s">
        <v>75</v>
      </c>
    </row>
    <row r="70" spans="1:11">
      <c r="E70" s="75"/>
    </row>
    <row r="71" spans="1:11">
      <c r="E71" s="75"/>
    </row>
    <row r="72" spans="1:11">
      <c r="A72" s="17" t="s">
        <v>34</v>
      </c>
      <c r="B72" s="1" t="s">
        <v>19</v>
      </c>
      <c r="C72" s="116" t="s">
        <v>18</v>
      </c>
      <c r="E72" s="116" t="s">
        <v>47</v>
      </c>
      <c r="G72" s="116" t="s">
        <v>48</v>
      </c>
    </row>
    <row r="73" spans="1:11" s="4" customFormat="1">
      <c r="B73" s="38"/>
      <c r="C73" s="94"/>
      <c r="D73" s="94"/>
      <c r="E73" s="95"/>
      <c r="F73" s="94"/>
      <c r="G73" s="75"/>
      <c r="H73" s="94"/>
      <c r="I73" s="75"/>
      <c r="J73" s="75"/>
    </row>
    <row r="74" spans="1:11">
      <c r="B74" s="133" t="s">
        <v>20</v>
      </c>
      <c r="C74" s="147">
        <f>1/E74</f>
        <v>0.05</v>
      </c>
      <c r="E74" s="149">
        <v>20</v>
      </c>
      <c r="G74" s="147">
        <v>0</v>
      </c>
      <c r="I74" s="96" t="s">
        <v>75</v>
      </c>
    </row>
    <row r="75" spans="1:11" s="4" customFormat="1">
      <c r="B75" s="134"/>
      <c r="C75" s="94"/>
      <c r="D75" s="94"/>
      <c r="E75" s="95"/>
      <c r="F75" s="94"/>
      <c r="G75" s="75"/>
      <c r="H75" s="94"/>
      <c r="I75" s="75"/>
      <c r="J75" s="75"/>
    </row>
    <row r="76" spans="1:11">
      <c r="B76" s="133" t="s">
        <v>21</v>
      </c>
      <c r="C76" s="147">
        <f>1/E76</f>
        <v>0.1</v>
      </c>
      <c r="E76" s="149">
        <v>10</v>
      </c>
      <c r="G76" s="147">
        <v>0</v>
      </c>
      <c r="I76" s="96" t="s">
        <v>75</v>
      </c>
      <c r="K76" s="30"/>
    </row>
    <row r="77" spans="1:11">
      <c r="E77" s="75"/>
      <c r="K77" s="30"/>
    </row>
    <row r="78" spans="1:11">
      <c r="A78" s="17" t="s">
        <v>62</v>
      </c>
      <c r="B78" s="1" t="s">
        <v>230</v>
      </c>
      <c r="C78" s="147">
        <v>0.5</v>
      </c>
      <c r="E78" s="149">
        <v>2</v>
      </c>
      <c r="G78" s="147">
        <v>0</v>
      </c>
      <c r="I78" s="96" t="s">
        <v>75</v>
      </c>
      <c r="K78" s="30"/>
    </row>
    <row r="79" spans="1:11">
      <c r="E79" s="75"/>
      <c r="K79" s="30"/>
    </row>
    <row r="80" spans="1:11">
      <c r="A80" s="17" t="s">
        <v>63</v>
      </c>
      <c r="B80" s="1" t="s">
        <v>23</v>
      </c>
      <c r="C80" s="116" t="s">
        <v>18</v>
      </c>
      <c r="E80" s="75"/>
    </row>
    <row r="81" spans="1:10" s="4" customFormat="1">
      <c r="B81" s="38"/>
      <c r="C81" s="94"/>
      <c r="D81" s="94"/>
      <c r="E81" s="95"/>
      <c r="F81" s="94"/>
      <c r="G81" s="75"/>
      <c r="H81" s="94"/>
      <c r="I81" s="75"/>
      <c r="J81" s="75"/>
    </row>
    <row r="82" spans="1:10">
      <c r="B82" s="6" t="s">
        <v>25</v>
      </c>
      <c r="C82" s="147">
        <v>0.3</v>
      </c>
      <c r="E82" s="96" t="s">
        <v>75</v>
      </c>
    </row>
    <row r="83" spans="1:10" s="4" customFormat="1">
      <c r="B83" s="38"/>
      <c r="C83" s="94"/>
      <c r="D83" s="94"/>
      <c r="E83" s="95"/>
      <c r="F83" s="94"/>
      <c r="G83" s="75"/>
      <c r="H83" s="94"/>
      <c r="I83" s="75"/>
      <c r="J83" s="75"/>
    </row>
    <row r="84" spans="1:10">
      <c r="B84" s="6" t="s">
        <v>39</v>
      </c>
      <c r="C84" s="147">
        <v>0.05</v>
      </c>
      <c r="E84" s="96" t="s">
        <v>75</v>
      </c>
    </row>
    <row r="86" spans="1:10">
      <c r="A86" s="17" t="s">
        <v>68</v>
      </c>
      <c r="B86" s="1" t="s">
        <v>77</v>
      </c>
      <c r="C86" s="150">
        <v>0.12</v>
      </c>
      <c r="E86" s="96" t="s">
        <v>75</v>
      </c>
    </row>
    <row r="88" spans="1:10">
      <c r="A88" s="17" t="s">
        <v>70</v>
      </c>
      <c r="B88" s="1" t="s">
        <v>64</v>
      </c>
      <c r="C88" s="143">
        <v>2.6909999999999998</v>
      </c>
      <c r="E88" s="96" t="s">
        <v>75</v>
      </c>
    </row>
    <row r="90" spans="1:10">
      <c r="A90" s="17" t="s">
        <v>111</v>
      </c>
      <c r="B90" s="1" t="s">
        <v>29</v>
      </c>
    </row>
    <row r="91" spans="1:10" s="4" customFormat="1">
      <c r="B91" s="38"/>
      <c r="C91" s="94"/>
      <c r="D91" s="94"/>
      <c r="E91" s="95"/>
      <c r="F91" s="94"/>
      <c r="G91" s="75"/>
      <c r="H91" s="94"/>
      <c r="I91" s="75"/>
      <c r="J91" s="75"/>
    </row>
    <row r="92" spans="1:10">
      <c r="B92" s="6" t="s">
        <v>96</v>
      </c>
      <c r="C92" s="147">
        <f>+(12.4+3.45)/2</f>
        <v>7.9250000000000007</v>
      </c>
      <c r="E92" s="96" t="s">
        <v>75</v>
      </c>
    </row>
    <row r="93" spans="1:10" s="4" customFormat="1">
      <c r="B93" s="38"/>
      <c r="C93" s="94"/>
      <c r="D93" s="94"/>
      <c r="E93" s="95"/>
      <c r="F93" s="94"/>
      <c r="G93" s="75"/>
      <c r="H93" s="94"/>
      <c r="I93" s="75"/>
      <c r="J93" s="75"/>
    </row>
    <row r="94" spans="1:10">
      <c r="B94" s="6" t="s">
        <v>97</v>
      </c>
      <c r="C94" s="143">
        <v>1.2648999999999999</v>
      </c>
      <c r="E94" s="96" t="s">
        <v>75</v>
      </c>
    </row>
    <row r="95" spans="1:10" s="4" customFormat="1">
      <c r="B95" s="38"/>
      <c r="C95" s="94"/>
      <c r="D95" s="94"/>
      <c r="E95" s="95"/>
      <c r="F95" s="94"/>
      <c r="G95" s="75"/>
      <c r="H95" s="94"/>
      <c r="I95" s="75"/>
      <c r="J95" s="75"/>
    </row>
    <row r="96" spans="1:10">
      <c r="B96" s="66" t="s">
        <v>156</v>
      </c>
      <c r="C96" s="151">
        <v>0.64969480000000002</v>
      </c>
      <c r="E96" s="96" t="s">
        <v>75</v>
      </c>
      <c r="G96" s="107"/>
    </row>
    <row r="97" spans="1:10" s="4" customFormat="1">
      <c r="B97" s="38"/>
      <c r="C97" s="94"/>
      <c r="D97" s="94"/>
      <c r="E97" s="95"/>
      <c r="F97" s="94"/>
      <c r="G97" s="75"/>
      <c r="H97" s="94"/>
      <c r="I97" s="75"/>
      <c r="J97" s="75"/>
    </row>
    <row r="98" spans="1:10">
      <c r="B98" s="6" t="s">
        <v>43</v>
      </c>
      <c r="C98" s="149">
        <v>21</v>
      </c>
      <c r="E98" s="96"/>
    </row>
    <row r="99" spans="1:10" s="4" customFormat="1">
      <c r="B99" s="38"/>
      <c r="C99" s="94"/>
      <c r="D99" s="94"/>
      <c r="E99" s="95"/>
      <c r="F99" s="94"/>
      <c r="G99" s="75"/>
      <c r="H99" s="94"/>
      <c r="I99" s="75"/>
      <c r="J99" s="75"/>
    </row>
    <row r="100" spans="1:10">
      <c r="A100" s="17" t="s">
        <v>88</v>
      </c>
      <c r="B100" s="1" t="s">
        <v>195</v>
      </c>
      <c r="C100" s="148">
        <v>0.02</v>
      </c>
      <c r="E100" s="96" t="s">
        <v>75</v>
      </c>
    </row>
    <row r="102" spans="1:10">
      <c r="A102" s="17" t="s">
        <v>89</v>
      </c>
      <c r="B102" s="1" t="s">
        <v>196</v>
      </c>
    </row>
    <row r="104" spans="1:10">
      <c r="B104" s="6" t="s">
        <v>205</v>
      </c>
      <c r="C104" s="148">
        <v>0.6</v>
      </c>
      <c r="E104" s="120" t="s">
        <v>75</v>
      </c>
    </row>
    <row r="106" spans="1:10">
      <c r="B106" s="6" t="s">
        <v>217</v>
      </c>
      <c r="C106" s="148">
        <v>0.62962962962962965</v>
      </c>
      <c r="E106" s="120" t="s">
        <v>75</v>
      </c>
    </row>
    <row r="107" spans="1:10">
      <c r="C107" s="139"/>
    </row>
    <row r="108" spans="1:10">
      <c r="B108" s="6" t="s">
        <v>218</v>
      </c>
      <c r="C108" s="148">
        <v>0.37037037037037035</v>
      </c>
      <c r="E108" s="120" t="s">
        <v>75</v>
      </c>
    </row>
    <row r="110" spans="1:10">
      <c r="B110" s="6" t="s">
        <v>199</v>
      </c>
      <c r="C110" s="148">
        <f>6.25%+C122</f>
        <v>6.9863999999999996E-2</v>
      </c>
      <c r="E110" s="120" t="s">
        <v>75</v>
      </c>
    </row>
    <row r="111" spans="1:10">
      <c r="B111" s="6"/>
      <c r="C111" s="140"/>
      <c r="E111" s="120"/>
    </row>
    <row r="112" spans="1:10">
      <c r="B112" s="6" t="s">
        <v>201</v>
      </c>
      <c r="C112" s="148">
        <f>5.85%+C122</f>
        <v>6.5863999999999992E-2</v>
      </c>
      <c r="E112" s="120" t="s">
        <v>75</v>
      </c>
    </row>
    <row r="114" spans="1:5">
      <c r="B114" s="6" t="s">
        <v>202</v>
      </c>
      <c r="C114" s="147">
        <f>+C82*Calculations!E30</f>
        <v>283943.42330175836</v>
      </c>
      <c r="E114" s="120"/>
    </row>
    <row r="115" spans="1:5">
      <c r="B115" s="6"/>
      <c r="C115" s="119"/>
      <c r="E115" s="120"/>
    </row>
    <row r="116" spans="1:5">
      <c r="B116" s="6" t="s">
        <v>203</v>
      </c>
      <c r="C116" s="147">
        <f>+C82*Calculations!E31</f>
        <v>157462.64702806636</v>
      </c>
      <c r="E116" s="120"/>
    </row>
    <row r="118" spans="1:5">
      <c r="B118" s="6" t="s">
        <v>200</v>
      </c>
      <c r="C118" s="147">
        <v>15</v>
      </c>
      <c r="E118" s="120" t="s">
        <v>75</v>
      </c>
    </row>
    <row r="119" spans="1:5">
      <c r="B119" s="6"/>
      <c r="C119" s="118"/>
      <c r="E119" s="120"/>
    </row>
    <row r="120" spans="1:5">
      <c r="B120" s="6" t="s">
        <v>204</v>
      </c>
      <c r="C120" s="147">
        <v>12</v>
      </c>
      <c r="E120" s="120" t="s">
        <v>75</v>
      </c>
    </row>
    <row r="121" spans="1:5">
      <c r="B121" s="6"/>
      <c r="C121" s="118"/>
      <c r="E121" s="120"/>
    </row>
    <row r="122" spans="1:5">
      <c r="B122" s="6" t="s">
        <v>210</v>
      </c>
      <c r="C122" s="148">
        <v>7.3639999999999999E-3</v>
      </c>
      <c r="E122" s="120" t="s">
        <v>75</v>
      </c>
    </row>
    <row r="124" spans="1:5">
      <c r="A124" s="24" t="s">
        <v>31</v>
      </c>
    </row>
    <row r="126" spans="1:5">
      <c r="B126" s="1" t="s">
        <v>32</v>
      </c>
      <c r="C126" s="102">
        <v>30</v>
      </c>
    </row>
    <row r="128" spans="1:5">
      <c r="B128" s="1" t="s">
        <v>33</v>
      </c>
      <c r="C128" s="74">
        <v>12</v>
      </c>
    </row>
    <row r="130" spans="2:5">
      <c r="B130" s="1" t="s">
        <v>44</v>
      </c>
      <c r="C130" s="74">
        <v>24</v>
      </c>
    </row>
    <row r="132" spans="2:5">
      <c r="B132" s="1" t="s">
        <v>45</v>
      </c>
      <c r="C132" s="74">
        <v>8760</v>
      </c>
      <c r="E132" s="132"/>
    </row>
  </sheetData>
  <phoneticPr fontId="9" type="noConversion"/>
  <hyperlinks>
    <hyperlink ref="E10" location="Evidence!C6" display="evidence"/>
    <hyperlink ref="E40" location="Evidence!C22" display="evidence"/>
    <hyperlink ref="E16" location="Evidence!C6" display="evidence"/>
    <hyperlink ref="E43" location="Evidence!C24" display="evidence"/>
    <hyperlink ref="E33" location="Evidence!C20" display="evidence"/>
    <hyperlink ref="E12" location="Evidence!C8" display="evidence"/>
    <hyperlink ref="E18" location="Evidence!C8" display="evidence"/>
    <hyperlink ref="E23" location="Evidence!C12" display="evidence"/>
    <hyperlink ref="E27" location="Evidence!C14" display="evidence"/>
    <hyperlink ref="E29" location="Evidence!C16" display="evidence"/>
    <hyperlink ref="E31" location="Evidence!C18" display="evidence"/>
    <hyperlink ref="G59" location="Evidence!C34" display="evidence"/>
    <hyperlink ref="G61" location="Evidence!C36" display="evidence"/>
    <hyperlink ref="G63" location="Evidence!C38" display="evidence"/>
    <hyperlink ref="G65" location="Evidence!C40" display="evidence"/>
    <hyperlink ref="G67" location="Evidence!C42" display="evidence"/>
    <hyperlink ref="I74" location="Evidence!C46" display="evidence"/>
    <hyperlink ref="I76" location="Evidence!C46" display="evidence"/>
    <hyperlink ref="E82" location="Evidence!C48" display="evidence"/>
    <hyperlink ref="E84" location="Evidence!C50" display="evidence"/>
    <hyperlink ref="E86" location="Evidence!C52" display="evidence"/>
    <hyperlink ref="E88" location="Evidence!C54" display="evidence"/>
    <hyperlink ref="E92" location="Evidence!C56" display="evidence"/>
    <hyperlink ref="E94" location="Evidence!C58" display="evidence"/>
    <hyperlink ref="E96" location="Evidence!C60" display="evidence"/>
    <hyperlink ref="G69" location="Evidence!C44" display="evidence"/>
    <hyperlink ref="E48" location="Evidence!C26" display="evidence"/>
    <hyperlink ref="E54" location="Evidence!C30" display="evidence"/>
    <hyperlink ref="E52" location="Evidence!C28" display="evidence"/>
    <hyperlink ref="E100" location="Evidence!C64" display="evidence"/>
    <hyperlink ref="E110" location="Evidence!C70" display="evidence"/>
    <hyperlink ref="E118" location="Evidence!C72" display="evidence"/>
    <hyperlink ref="E106" location="Evidence!C68" display="evidence"/>
    <hyperlink ref="E122" location="Evidence!C74" display="evidence"/>
    <hyperlink ref="E104" location="Evidence!C66" display="evidence"/>
    <hyperlink ref="E108" location="Evidence!C68" display="evidence"/>
    <hyperlink ref="E112" location="Evidence!C70" display="evidence"/>
    <hyperlink ref="E120" location="Evidence!C72" display="evidence"/>
    <hyperlink ref="I78" location="Evidence!C76" display="evidence"/>
  </hyperlink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91"/>
  <sheetViews>
    <sheetView workbookViewId="0">
      <selection activeCell="A2" sqref="A2"/>
    </sheetView>
  </sheetViews>
  <sheetFormatPr baseColWidth="10" defaultColWidth="9.140625" defaultRowHeight="11.25"/>
  <cols>
    <col min="1" max="1" width="4.5703125" style="1" customWidth="1"/>
    <col min="2" max="2" width="34.42578125" style="1" bestFit="1" customWidth="1"/>
    <col min="3" max="3" width="14" style="1" bestFit="1" customWidth="1"/>
    <col min="4" max="4" width="3" style="1" customWidth="1"/>
    <col min="5" max="5" width="14.28515625" style="1" bestFit="1" customWidth="1"/>
    <col min="6" max="6" width="3" style="1" customWidth="1"/>
    <col min="7" max="7" width="14.28515625" style="1" bestFit="1" customWidth="1"/>
    <col min="8" max="8" width="3" style="1" customWidth="1"/>
    <col min="9" max="9" width="13.28515625" style="1" bestFit="1" customWidth="1"/>
    <col min="10" max="10" width="11.7109375" style="1" bestFit="1" customWidth="1"/>
    <col min="11" max="11" width="14" style="1" bestFit="1" customWidth="1"/>
    <col min="12" max="12" width="9.140625" style="1"/>
    <col min="13" max="13" width="9.5703125" style="1" bestFit="1" customWidth="1"/>
    <col min="14" max="16384" width="9.140625" style="1"/>
  </cols>
  <sheetData>
    <row r="2" spans="1:13" s="2" customFormat="1" ht="12.75">
      <c r="A2" s="15" t="str">
        <f>Inputs!A3</f>
        <v>Potrero Hydropower Plant, Peru</v>
      </c>
    </row>
    <row r="3" spans="1:13" s="2" customFormat="1" ht="12.75"/>
    <row r="4" spans="1:13" s="2" customFormat="1" ht="12.75">
      <c r="A4" s="15" t="s">
        <v>30</v>
      </c>
    </row>
    <row r="6" spans="1:13" ht="15">
      <c r="E6" s="18"/>
      <c r="F6" s="18"/>
      <c r="G6" s="18"/>
      <c r="M6" s="64"/>
    </row>
    <row r="7" spans="1:13">
      <c r="A7" s="17" t="s">
        <v>4</v>
      </c>
      <c r="B7" s="1" t="s">
        <v>46</v>
      </c>
      <c r="E7" s="65">
        <f>Inputs!C35</f>
        <v>140439.94682400001</v>
      </c>
      <c r="G7" s="3"/>
    </row>
    <row r="8" spans="1:13">
      <c r="A8" s="17"/>
      <c r="B8" s="1" t="s">
        <v>115</v>
      </c>
      <c r="E8" s="65">
        <f>+E7</f>
        <v>140439.94682400001</v>
      </c>
      <c r="G8" s="3"/>
    </row>
    <row r="9" spans="1:13">
      <c r="A9" s="17"/>
      <c r="E9" s="3"/>
      <c r="G9" s="3"/>
    </row>
    <row r="10" spans="1:13">
      <c r="A10" s="17"/>
      <c r="E10" s="3"/>
      <c r="G10" s="3"/>
    </row>
    <row r="11" spans="1:13">
      <c r="A11" s="17" t="s">
        <v>7</v>
      </c>
      <c r="B11" s="1" t="s">
        <v>120</v>
      </c>
      <c r="D11" s="18"/>
      <c r="E11" s="18"/>
      <c r="F11" s="18"/>
      <c r="G11" s="18"/>
      <c r="H11" s="18"/>
      <c r="L11" s="3"/>
    </row>
    <row r="12" spans="1:13">
      <c r="A12" s="17"/>
      <c r="E12" s="3"/>
      <c r="G12" s="3"/>
    </row>
    <row r="13" spans="1:13">
      <c r="B13" s="6" t="s">
        <v>35</v>
      </c>
      <c r="E13" s="3">
        <f>(((Inputs!$C$10*Inputs!$C$12/Inputs!$C$130))*E8*1000)</f>
        <v>1363431.2934882944</v>
      </c>
      <c r="I13" s="23"/>
      <c r="J13" s="23"/>
      <c r="K13" s="23"/>
      <c r="L13" s="14"/>
    </row>
    <row r="14" spans="1:13">
      <c r="B14" s="6" t="s">
        <v>36</v>
      </c>
      <c r="E14" s="3">
        <f>(((Inputs!$C$16*Inputs!$C$18)/Inputs!$C$130)*E8*1000)</f>
        <v>4755483.0872879606</v>
      </c>
      <c r="I14" s="23"/>
      <c r="J14" s="23"/>
      <c r="K14" s="23"/>
    </row>
    <row r="15" spans="1:13">
      <c r="A15" s="17"/>
      <c r="E15" s="3"/>
    </row>
    <row r="16" spans="1:13">
      <c r="D16" s="19"/>
      <c r="E16" s="20">
        <f>SUM(E13:E14)</f>
        <v>6118914.3807762545</v>
      </c>
      <c r="F16" s="19"/>
      <c r="G16" s="3">
        <f>+E16/140440</f>
        <v>43.569598268130548</v>
      </c>
      <c r="L16" s="3"/>
    </row>
    <row r="17" spans="1:12">
      <c r="B17" s="1" t="s">
        <v>101</v>
      </c>
      <c r="D17" s="19"/>
      <c r="E17" s="29">
        <f>(Inputs!$C$33*Inputs!$C$23*1000*12)</f>
        <v>532936.4166</v>
      </c>
      <c r="F17" s="19"/>
      <c r="H17" s="30"/>
      <c r="L17" s="3"/>
    </row>
    <row r="18" spans="1:12">
      <c r="B18" s="1" t="s">
        <v>49</v>
      </c>
      <c r="D18" s="19"/>
      <c r="E18" s="20">
        <f>SUM(E16:E17)</f>
        <v>6651850.7973762546</v>
      </c>
      <c r="F18" s="14"/>
      <c r="H18" s="30"/>
      <c r="L18" s="3"/>
    </row>
    <row r="19" spans="1:12">
      <c r="D19" s="19"/>
      <c r="F19" s="19"/>
      <c r="L19" s="3"/>
    </row>
    <row r="20" spans="1:12">
      <c r="A20" s="17" t="s">
        <v>10</v>
      </c>
      <c r="B20" s="1" t="s">
        <v>38</v>
      </c>
      <c r="F20" s="51"/>
      <c r="G20" s="51"/>
      <c r="H20" s="51"/>
      <c r="I20" s="77"/>
      <c r="K20" s="79"/>
    </row>
    <row r="21" spans="1:12">
      <c r="A21" s="17"/>
      <c r="B21" s="62" t="s">
        <v>90</v>
      </c>
      <c r="C21" s="78">
        <v>0.2</v>
      </c>
      <c r="D21" s="51"/>
      <c r="E21" s="65">
        <f>$E$24*C21</f>
        <v>7172172.067961243</v>
      </c>
      <c r="F21" s="51"/>
      <c r="G21" s="51"/>
      <c r="H21" s="51"/>
      <c r="I21" s="77"/>
      <c r="K21" s="79"/>
    </row>
    <row r="22" spans="1:12">
      <c r="B22" s="62" t="s">
        <v>91</v>
      </c>
      <c r="C22" s="78">
        <v>0.5</v>
      </c>
      <c r="D22" s="51"/>
      <c r="E22" s="65">
        <f>$E$24*C22</f>
        <v>17930430.169903107</v>
      </c>
      <c r="F22" s="51"/>
      <c r="G22" s="51"/>
      <c r="H22" s="51"/>
      <c r="I22" s="77"/>
      <c r="K22" s="51"/>
    </row>
    <row r="23" spans="1:12">
      <c r="B23" s="62" t="s">
        <v>162</v>
      </c>
      <c r="C23" s="78">
        <v>0.3</v>
      </c>
      <c r="D23" s="51"/>
      <c r="E23" s="65">
        <f>$E$24*C23</f>
        <v>10758258.101941863</v>
      </c>
      <c r="F23" s="51"/>
      <c r="G23" s="51"/>
      <c r="H23" s="51"/>
      <c r="I23" s="77"/>
      <c r="K23" s="51"/>
    </row>
    <row r="24" spans="1:12">
      <c r="C24" s="65"/>
      <c r="D24" s="51"/>
      <c r="E24" s="80">
        <f>+Inputs!C40+Inputs!C43+Inputs!C48+Inputs!C52+Inputs!C54</f>
        <v>35860860.339806214</v>
      </c>
      <c r="F24" s="51"/>
      <c r="G24" s="65"/>
      <c r="H24" s="51"/>
      <c r="J24" s="82"/>
      <c r="K24" s="51"/>
      <c r="L24" s="14"/>
    </row>
    <row r="25" spans="1:12">
      <c r="I25" s="11"/>
      <c r="J25" s="11"/>
    </row>
    <row r="26" spans="1:12">
      <c r="B26" s="89" t="s">
        <v>197</v>
      </c>
      <c r="C26" s="22">
        <f>1-C27</f>
        <v>0.4</v>
      </c>
      <c r="E26" s="3">
        <f>+C26*E24</f>
        <v>14344344.135922486</v>
      </c>
      <c r="I26" s="11"/>
      <c r="J26" s="11"/>
    </row>
    <row r="27" spans="1:12">
      <c r="B27" s="90" t="s">
        <v>198</v>
      </c>
      <c r="C27" s="91">
        <f>+Inputs!C104</f>
        <v>0.6</v>
      </c>
      <c r="D27" s="27"/>
      <c r="E27" s="92">
        <f>+C27*E24</f>
        <v>21516516.203883726</v>
      </c>
      <c r="I27" s="11"/>
      <c r="J27" s="11"/>
    </row>
    <row r="28" spans="1:12">
      <c r="B28" s="89" t="s">
        <v>206</v>
      </c>
      <c r="C28" s="22">
        <f>+Inputs!C106</f>
        <v>0.62962962962962965</v>
      </c>
      <c r="E28" s="3">
        <f>+C28*E27</f>
        <v>13547436.128371235</v>
      </c>
      <c r="I28" s="11"/>
      <c r="J28" s="11"/>
    </row>
    <row r="29" spans="1:12">
      <c r="B29" s="89" t="s">
        <v>207</v>
      </c>
      <c r="C29" s="22">
        <f>+Inputs!C108</f>
        <v>0.37037037037037035</v>
      </c>
      <c r="E29" s="3">
        <f>+C29*E27</f>
        <v>7969080.0755124912</v>
      </c>
      <c r="I29" s="11"/>
      <c r="J29" s="11"/>
    </row>
    <row r="30" spans="1:12">
      <c r="B30" s="89" t="s">
        <v>208</v>
      </c>
      <c r="C30" s="22">
        <f>+Inputs!C110</f>
        <v>6.9863999999999996E-2</v>
      </c>
      <c r="E30" s="81">
        <f>+C30*E28</f>
        <v>946478.07767252787</v>
      </c>
      <c r="I30" s="11"/>
      <c r="J30" s="11"/>
    </row>
    <row r="31" spans="1:12">
      <c r="B31" s="89" t="s">
        <v>209</v>
      </c>
      <c r="C31" s="22">
        <f>+Inputs!C112</f>
        <v>6.5863999999999992E-2</v>
      </c>
      <c r="E31" s="81">
        <f>+C31*E29</f>
        <v>524875.4900935546</v>
      </c>
      <c r="I31" s="11"/>
      <c r="J31" s="11"/>
    </row>
    <row r="32" spans="1:12">
      <c r="C32" s="3"/>
      <c r="I32" s="11"/>
      <c r="J32" s="11"/>
    </row>
    <row r="33" spans="1:13">
      <c r="A33" s="17" t="s">
        <v>9</v>
      </c>
      <c r="B33" s="1" t="s">
        <v>81</v>
      </c>
      <c r="K33" s="23"/>
      <c r="L33" s="11"/>
      <c r="M33" s="23"/>
    </row>
    <row r="34" spans="1:13">
      <c r="A34" s="17"/>
      <c r="B34" s="6" t="str">
        <f>+Inputs!B59</f>
        <v>Operation and maintenance - preventive</v>
      </c>
      <c r="E34" s="3">
        <f>Inputs!E59</f>
        <v>436881.36008918617</v>
      </c>
      <c r="K34" s="23"/>
      <c r="L34" s="11"/>
      <c r="M34" s="23"/>
    </row>
    <row r="35" spans="1:13">
      <c r="A35" s="17"/>
      <c r="B35" s="6" t="str">
        <f>+Inputs!B61</f>
        <v xml:space="preserve">Insurance </v>
      </c>
      <c r="E35" s="3">
        <f>Inputs!E61</f>
        <v>127143.14120346816</v>
      </c>
      <c r="K35" s="23"/>
      <c r="L35" s="11"/>
      <c r="M35" s="23"/>
    </row>
    <row r="36" spans="1:13">
      <c r="B36" s="6" t="str">
        <f>+Inputs!B65</f>
        <v>OSINERG (% of revenues)</v>
      </c>
      <c r="E36" s="3">
        <f>Inputs!$C$65*(E18)</f>
        <v>66518.507973762549</v>
      </c>
      <c r="K36" s="23"/>
    </row>
    <row r="37" spans="1:13">
      <c r="B37" s="6" t="str">
        <f>+Inputs!B67</f>
        <v>Water Tariff (% of the electricity tariff)</v>
      </c>
      <c r="E37" s="3">
        <f>Inputs!$C$67*(E16)</f>
        <v>61189.143807762543</v>
      </c>
      <c r="K37" s="23"/>
    </row>
    <row r="38" spans="1:13">
      <c r="B38" s="6" t="str">
        <f>+Inputs!B69</f>
        <v>COES Tariff (% of annual incomes)</v>
      </c>
      <c r="E38" s="3">
        <f>Inputs!$C$69*(E18)</f>
        <v>49888.880980321905</v>
      </c>
      <c r="K38" s="23"/>
    </row>
    <row r="39" spans="1:13">
      <c r="B39" s="6"/>
      <c r="E39" s="25">
        <f>SUM(E34:E38)</f>
        <v>741621.03405450133</v>
      </c>
      <c r="K39" s="23"/>
    </row>
    <row r="40" spans="1:13">
      <c r="E40" s="22"/>
      <c r="K40" s="23"/>
    </row>
    <row r="41" spans="1:13">
      <c r="B41" s="6" t="s">
        <v>130</v>
      </c>
      <c r="E41" s="3">
        <f>Inputs!E63</f>
        <v>107000</v>
      </c>
      <c r="G41" s="40"/>
      <c r="K41" s="23"/>
    </row>
    <row r="42" spans="1:13">
      <c r="E42" s="22"/>
      <c r="K42" s="23"/>
    </row>
    <row r="43" spans="1:13">
      <c r="A43" s="17" t="s">
        <v>11</v>
      </c>
      <c r="B43" s="1" t="s">
        <v>82</v>
      </c>
      <c r="E43" s="29"/>
    </row>
    <row r="44" spans="1:13">
      <c r="B44" s="6" t="s">
        <v>20</v>
      </c>
      <c r="E44" s="3">
        <f>Inputs!$C$74*Inputs!$C$40</f>
        <v>1028094.650273052</v>
      </c>
      <c r="G44" s="3"/>
      <c r="J44" s="11"/>
      <c r="K44" s="3"/>
      <c r="L44" s="4"/>
    </row>
    <row r="45" spans="1:13">
      <c r="B45" s="6" t="s">
        <v>21</v>
      </c>
      <c r="E45" s="3">
        <f>Inputs!$C$76*Inputs!$C$43</f>
        <v>1122389.2295406</v>
      </c>
      <c r="G45" s="3"/>
      <c r="K45" s="22"/>
    </row>
    <row r="47" spans="1:13">
      <c r="A47" s="17" t="s">
        <v>12</v>
      </c>
      <c r="B47" s="1" t="s">
        <v>232</v>
      </c>
      <c r="E47" s="29">
        <f>+(Inputs!$C$48+Inputs!$C$52+Inputs!$C$54)*Inputs!$C$78</f>
        <v>2037537.519469589</v>
      </c>
    </row>
    <row r="49" spans="1:13">
      <c r="A49" s="17" t="s">
        <v>13</v>
      </c>
      <c r="B49" s="1" t="s">
        <v>42</v>
      </c>
      <c r="C49" s="18" t="s">
        <v>76</v>
      </c>
      <c r="D49" s="24"/>
      <c r="E49" s="18" t="s">
        <v>160</v>
      </c>
      <c r="G49" s="18" t="s">
        <v>57</v>
      </c>
      <c r="K49" s="18"/>
      <c r="M49" s="18"/>
    </row>
    <row r="50" spans="1:13">
      <c r="C50" s="17">
        <v>1</v>
      </c>
      <c r="E50" s="76">
        <f>Inputs!$C$96*$E$7</f>
        <v>91243.103163829321</v>
      </c>
      <c r="G50" s="76">
        <f>E50*Inputs!$C$92*Inputs!$C$94</f>
        <v>914651.20444602706</v>
      </c>
      <c r="K50" s="3"/>
      <c r="M50" s="11"/>
    </row>
    <row r="51" spans="1:13">
      <c r="C51" s="17">
        <v>2</v>
      </c>
      <c r="E51" s="76">
        <f>Inputs!$C$96*$E$7</f>
        <v>91243.103163829321</v>
      </c>
      <c r="G51" s="76">
        <f>E51*Inputs!$C$92*Inputs!$C$94</f>
        <v>914651.20444602706</v>
      </c>
      <c r="K51" s="11"/>
      <c r="M51" s="11"/>
    </row>
    <row r="52" spans="1:13">
      <c r="C52" s="17">
        <v>3</v>
      </c>
      <c r="E52" s="76">
        <f>Inputs!$C$96*$E$7</f>
        <v>91243.103163829321</v>
      </c>
      <c r="G52" s="76">
        <f>E52*Inputs!$C$92*Inputs!$C$94</f>
        <v>914651.20444602706</v>
      </c>
    </row>
    <row r="53" spans="1:13">
      <c r="C53" s="17">
        <v>4</v>
      </c>
      <c r="E53" s="76">
        <f>Inputs!$C$96*$E$7</f>
        <v>91243.103163829321</v>
      </c>
      <c r="G53" s="76">
        <f>E53*Inputs!$C$92*Inputs!$C$94</f>
        <v>914651.20444602706</v>
      </c>
    </row>
    <row r="54" spans="1:13">
      <c r="C54" s="17">
        <v>5</v>
      </c>
      <c r="E54" s="76">
        <f>Inputs!$C$96*$E$7</f>
        <v>91243.103163829321</v>
      </c>
      <c r="G54" s="76">
        <f>E54*Inputs!$C$92*Inputs!$C$94</f>
        <v>914651.20444602706</v>
      </c>
    </row>
    <row r="55" spans="1:13">
      <c r="C55" s="17">
        <v>6</v>
      </c>
      <c r="E55" s="76">
        <f>Inputs!$C$96*$E$7</f>
        <v>91243.103163829321</v>
      </c>
      <c r="G55" s="76">
        <f>E55*Inputs!$C$92*Inputs!$C$94</f>
        <v>914651.20444602706</v>
      </c>
    </row>
    <row r="56" spans="1:13">
      <c r="C56" s="17">
        <v>7</v>
      </c>
      <c r="E56" s="76">
        <f>Inputs!$C$96*$E$7</f>
        <v>91243.103163829321</v>
      </c>
      <c r="G56" s="76">
        <f>E56*Inputs!$C$92*Inputs!$C$94</f>
        <v>914651.20444602706</v>
      </c>
    </row>
    <row r="57" spans="1:13">
      <c r="C57" s="17">
        <v>8</v>
      </c>
      <c r="E57" s="76">
        <f>Inputs!$C$96*$E$7</f>
        <v>91243.103163829321</v>
      </c>
      <c r="G57" s="76">
        <f>E57*Inputs!$C$92*Inputs!$C$94</f>
        <v>914651.20444602706</v>
      </c>
    </row>
    <row r="58" spans="1:13">
      <c r="C58" s="17">
        <v>9</v>
      </c>
      <c r="E58" s="76">
        <f>Inputs!$C$96*$E$7</f>
        <v>91243.103163829321</v>
      </c>
      <c r="G58" s="76">
        <f>E58*Inputs!$C$92*Inputs!$C$94</f>
        <v>914651.20444602706</v>
      </c>
    </row>
    <row r="59" spans="1:13">
      <c r="C59" s="17">
        <v>10</v>
      </c>
      <c r="E59" s="76">
        <f>Inputs!$C$96*$E$7</f>
        <v>91243.103163829321</v>
      </c>
      <c r="G59" s="76">
        <f>E59*Inputs!$C$92*Inputs!$C$94</f>
        <v>914651.20444602706</v>
      </c>
    </row>
    <row r="60" spans="1:13">
      <c r="C60" s="17">
        <v>11</v>
      </c>
      <c r="E60" s="76">
        <f>Inputs!$C$96*$E$7</f>
        <v>91243.103163829321</v>
      </c>
      <c r="G60" s="76">
        <f>E60*Inputs!$C$92*Inputs!$C$94</f>
        <v>914651.20444602706</v>
      </c>
    </row>
    <row r="61" spans="1:13">
      <c r="C61" s="17">
        <v>12</v>
      </c>
      <c r="E61" s="76">
        <f>Inputs!$C$96*$E$7</f>
        <v>91243.103163829321</v>
      </c>
      <c r="G61" s="76">
        <f>E61*Inputs!$C$92*Inputs!$C$94</f>
        <v>914651.20444602706</v>
      </c>
    </row>
    <row r="62" spans="1:13">
      <c r="C62" s="17">
        <v>13</v>
      </c>
      <c r="E62" s="76">
        <f>Inputs!$C$96*$E$7</f>
        <v>91243.103163829321</v>
      </c>
      <c r="G62" s="76">
        <f>E62*Inputs!$C$92*Inputs!$C$94</f>
        <v>914651.20444602706</v>
      </c>
    </row>
    <row r="63" spans="1:13">
      <c r="C63" s="17">
        <v>14</v>
      </c>
      <c r="E63" s="76">
        <f>Inputs!$C$96*$E$7</f>
        <v>91243.103163829321</v>
      </c>
      <c r="G63" s="76">
        <f>E63*Inputs!$C$92*Inputs!$C$94</f>
        <v>914651.20444602706</v>
      </c>
    </row>
    <row r="64" spans="1:13">
      <c r="C64" s="17">
        <v>15</v>
      </c>
      <c r="E64" s="76">
        <f>Inputs!$C$96*$E$7</f>
        <v>91243.103163829321</v>
      </c>
      <c r="G64" s="76">
        <f>E64*Inputs!$C$92*Inputs!$C$94</f>
        <v>914651.20444602706</v>
      </c>
    </row>
    <row r="65" spans="2:7">
      <c r="C65" s="17">
        <v>16</v>
      </c>
      <c r="E65" s="76">
        <f>Inputs!$C$96*$E$7</f>
        <v>91243.103163829321</v>
      </c>
      <c r="G65" s="76">
        <f>E65*Inputs!$C$92*Inputs!$C$94</f>
        <v>914651.20444602706</v>
      </c>
    </row>
    <row r="66" spans="2:7">
      <c r="C66" s="17">
        <v>17</v>
      </c>
      <c r="E66" s="76">
        <f>Inputs!$C$96*$E$7</f>
        <v>91243.103163829321</v>
      </c>
      <c r="G66" s="76">
        <f>E66*Inputs!$C$92*Inputs!$C$94</f>
        <v>914651.20444602706</v>
      </c>
    </row>
    <row r="67" spans="2:7">
      <c r="C67" s="17">
        <v>18</v>
      </c>
      <c r="E67" s="76">
        <f>Inputs!$C$96*$E$7</f>
        <v>91243.103163829321</v>
      </c>
      <c r="G67" s="76">
        <f>E67*Inputs!$C$92*Inputs!$C$94</f>
        <v>914651.20444602706</v>
      </c>
    </row>
    <row r="68" spans="2:7">
      <c r="C68" s="17">
        <v>19</v>
      </c>
      <c r="E68" s="76">
        <f>Inputs!$C$96*$E$7</f>
        <v>91243.103163829321</v>
      </c>
      <c r="G68" s="76">
        <f>E68*Inputs!$C$92*Inputs!$C$94</f>
        <v>914651.20444602706</v>
      </c>
    </row>
    <row r="69" spans="2:7">
      <c r="C69" s="17">
        <v>20</v>
      </c>
      <c r="E69" s="76">
        <f>Inputs!$C$96*$E$7</f>
        <v>91243.103163829321</v>
      </c>
      <c r="G69" s="76">
        <f>E69*Inputs!$C$92*Inputs!$C$94</f>
        <v>914651.20444602706</v>
      </c>
    </row>
    <row r="70" spans="2:7">
      <c r="C70" s="17">
        <v>21</v>
      </c>
      <c r="E70" s="76">
        <f>Inputs!$C$96*$E$7</f>
        <v>91243.103163829321</v>
      </c>
      <c r="G70" s="76">
        <f>E70*Inputs!$C$92*Inputs!$C$94</f>
        <v>914651.20444602706</v>
      </c>
    </row>
    <row r="71" spans="2:7">
      <c r="C71" s="17"/>
      <c r="E71" s="11"/>
      <c r="G71" s="11"/>
    </row>
    <row r="75" spans="2:7">
      <c r="B75" s="7" t="s">
        <v>105</v>
      </c>
    </row>
    <row r="76" spans="2:7">
      <c r="B76" s="5" t="s">
        <v>83</v>
      </c>
      <c r="C76" s="154" t="s">
        <v>84</v>
      </c>
      <c r="D76" s="5"/>
      <c r="E76" s="154" t="s">
        <v>85</v>
      </c>
      <c r="F76" s="5"/>
      <c r="G76" s="154" t="s">
        <v>86</v>
      </c>
    </row>
    <row r="77" spans="2:7">
      <c r="B77" s="27"/>
      <c r="C77" s="155"/>
      <c r="D77" s="27"/>
      <c r="E77" s="155"/>
      <c r="F77" s="27"/>
      <c r="G77" s="155"/>
    </row>
    <row r="78" spans="2:7">
      <c r="B78" s="1" t="str">
        <f>B7</f>
        <v>Estimated Energy Sold (MWh per year)</v>
      </c>
      <c r="C78" s="26">
        <f>(E13+E14)/$E$24</f>
        <v>0.1706293246396029</v>
      </c>
      <c r="E78" s="26">
        <f>(E13+E14)/($E$18)</f>
        <v>0.91988148369019185</v>
      </c>
      <c r="G78" s="17" t="str">
        <f t="shared" ref="G78:G84" si="0">IF(OR(C78&gt;=0.19,E78&gt;=0.19),"YES","NO")</f>
        <v>YES</v>
      </c>
    </row>
    <row r="79" spans="2:7">
      <c r="B79" s="1" t="s">
        <v>101</v>
      </c>
      <c r="C79" s="26">
        <f>(E17)/$E$24</f>
        <v>1.4861227855385019E-2</v>
      </c>
      <c r="E79" s="26">
        <f>(E17)/($E$18)</f>
        <v>8.011851630980818E-2</v>
      </c>
      <c r="G79" s="17" t="str">
        <f>IF(OR(C79&gt;=0.19,E79&gt;=0.19),"YES","NO")</f>
        <v>NO</v>
      </c>
    </row>
    <row r="80" spans="2:7">
      <c r="B80" s="1" t="str">
        <f>B20</f>
        <v>Investment Costs (US$)</v>
      </c>
      <c r="C80" s="26">
        <f>$E$24/$E$24</f>
        <v>1</v>
      </c>
      <c r="E80" s="26">
        <f>$E$24/($E$18)</f>
        <v>5.3911101484644117</v>
      </c>
      <c r="G80" s="17" t="str">
        <f>IF(OR(C80&gt;=0.19,E80&gt;=0.19),"YES","NO")</f>
        <v>YES</v>
      </c>
    </row>
    <row r="81" spans="2:7">
      <c r="B81" s="1" t="str">
        <f>B34</f>
        <v>Operation and maintenance - preventive</v>
      </c>
      <c r="C81" s="26">
        <f>$E$34/$E$24</f>
        <v>1.2182679276220259E-2</v>
      </c>
      <c r="E81" s="26">
        <f>$E$34/($E$18)</f>
        <v>6.5678165881518105E-2</v>
      </c>
      <c r="G81" s="17" t="str">
        <f t="shared" si="0"/>
        <v>NO</v>
      </c>
    </row>
    <row r="82" spans="2:7">
      <c r="B82" s="1" t="str">
        <f>B35</f>
        <v xml:space="preserve">Insurance </v>
      </c>
      <c r="C82" s="26">
        <f>$E$35/$E$24</f>
        <v>3.5454570804687845E-3</v>
      </c>
      <c r="E82" s="26">
        <f>$E$35/($E$18)</f>
        <v>1.9113949647460268E-2</v>
      </c>
      <c r="G82" s="17" t="str">
        <f t="shared" si="0"/>
        <v>NO</v>
      </c>
    </row>
    <row r="83" spans="2:7">
      <c r="B83" s="1" t="str">
        <f>B36</f>
        <v>OSINERG (% of revenues)</v>
      </c>
      <c r="C83" s="26">
        <f>$E$36/$E$24</f>
        <v>1.8549055249498791E-3</v>
      </c>
      <c r="E83" s="26">
        <f>$E$36/($E$18)</f>
        <v>0.01</v>
      </c>
      <c r="G83" s="17" t="str">
        <f t="shared" si="0"/>
        <v>NO</v>
      </c>
    </row>
    <row r="84" spans="2:7">
      <c r="B84" s="1" t="str">
        <f>B37</f>
        <v>Water Tariff (% of the electricity tariff)</v>
      </c>
      <c r="C84" s="26">
        <f>$E$37/$E$24</f>
        <v>1.7062932463960288E-3</v>
      </c>
      <c r="E84" s="26">
        <f>$E$37/($E$18)</f>
        <v>9.1988148369019172E-3</v>
      </c>
      <c r="G84" s="17" t="str">
        <f t="shared" si="0"/>
        <v>NO</v>
      </c>
    </row>
    <row r="85" spans="2:7">
      <c r="B85" s="1" t="str">
        <f>B38</f>
        <v>COES Tariff (% of annual incomes)</v>
      </c>
      <c r="C85" s="26">
        <f>$E$38/$E$24</f>
        <v>1.3911791437124091E-3</v>
      </c>
      <c r="E85" s="26">
        <f>$E$38/($E$18)</f>
        <v>7.4999999999999997E-3</v>
      </c>
      <c r="G85" s="17" t="str">
        <f>IF(OR(C85&gt;=0.19,E85&gt;=0.19),"YES","NO")</f>
        <v>NO</v>
      </c>
    </row>
    <row r="86" spans="2:7">
      <c r="B86" s="1" t="s">
        <v>93</v>
      </c>
      <c r="C86" s="26">
        <f>SUM(C81:C85)</f>
        <v>2.0680514271747361E-2</v>
      </c>
      <c r="E86" s="26">
        <f>SUM(E81:E85)</f>
        <v>0.11149093036588029</v>
      </c>
      <c r="G86" s="17" t="str">
        <f>IF(OR(C86&gt;=0.19,E86&gt;=0.19),"YES","NO")</f>
        <v>NO</v>
      </c>
    </row>
    <row r="87" spans="2:7">
      <c r="C87" s="26"/>
      <c r="E87" s="26"/>
      <c r="G87" s="17"/>
    </row>
    <row r="91" spans="2:7">
      <c r="C91" s="61"/>
    </row>
  </sheetData>
  <mergeCells count="3">
    <mergeCell ref="C76:C77"/>
    <mergeCell ref="E76:E77"/>
    <mergeCell ref="G76:G77"/>
  </mergeCells>
  <phoneticPr fontId="9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BB74"/>
  <sheetViews>
    <sheetView zoomScaleNormal="100" workbookViewId="0">
      <selection activeCell="A2" sqref="A2"/>
    </sheetView>
  </sheetViews>
  <sheetFormatPr baseColWidth="10" defaultColWidth="9.140625" defaultRowHeight="11.25"/>
  <cols>
    <col min="1" max="1" width="31.140625" style="1" customWidth="1"/>
    <col min="2" max="2" width="17.5703125" style="1" bestFit="1" customWidth="1"/>
    <col min="3" max="3" width="18" style="1" bestFit="1" customWidth="1"/>
    <col min="4" max="4" width="17.85546875" style="1" bestFit="1" customWidth="1"/>
    <col min="5" max="24" width="16.7109375" style="1" bestFit="1" customWidth="1"/>
    <col min="25" max="44" width="16" style="1" bestFit="1" customWidth="1"/>
    <col min="45" max="54" width="16.28515625" style="4" bestFit="1" customWidth="1"/>
    <col min="55" max="16384" width="9.140625" style="4"/>
  </cols>
  <sheetData>
    <row r="2" spans="1:54">
      <c r="A2" s="36" t="str">
        <f>Inputs!A3</f>
        <v>Potrero Hydropower Plant, Peru</v>
      </c>
      <c r="B2" s="36"/>
    </row>
    <row r="3" spans="1:54">
      <c r="A3" s="24"/>
      <c r="B3" s="24"/>
    </row>
    <row r="4" spans="1:54">
      <c r="A4" s="36" t="s">
        <v>0</v>
      </c>
      <c r="B4" s="36"/>
    </row>
    <row r="7" spans="1:54" s="5" customFormat="1" ht="36" customHeight="1">
      <c r="A7" s="33" t="s">
        <v>60</v>
      </c>
      <c r="B7" s="34" t="s">
        <v>131</v>
      </c>
      <c r="C7" s="34" t="s">
        <v>78</v>
      </c>
      <c r="D7" s="34" t="s">
        <v>79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34">
        <v>13</v>
      </c>
      <c r="R7" s="34">
        <v>14</v>
      </c>
      <c r="S7" s="34">
        <v>15</v>
      </c>
      <c r="T7" s="34">
        <v>16</v>
      </c>
      <c r="U7" s="34">
        <v>17</v>
      </c>
      <c r="V7" s="34">
        <v>18</v>
      </c>
      <c r="W7" s="34">
        <v>19</v>
      </c>
      <c r="X7" s="34">
        <v>20</v>
      </c>
      <c r="Y7" s="34">
        <v>21</v>
      </c>
      <c r="Z7" s="34">
        <v>22</v>
      </c>
      <c r="AA7" s="34">
        <v>23</v>
      </c>
      <c r="AB7" s="34">
        <v>24</v>
      </c>
      <c r="AC7" s="34">
        <v>25</v>
      </c>
      <c r="AD7" s="34">
        <v>26</v>
      </c>
      <c r="AE7" s="34">
        <v>27</v>
      </c>
      <c r="AF7" s="34">
        <v>28</v>
      </c>
      <c r="AG7" s="34">
        <v>29</v>
      </c>
      <c r="AH7" s="34">
        <v>30</v>
      </c>
      <c r="AI7" s="34">
        <v>31</v>
      </c>
      <c r="AJ7" s="34">
        <v>32</v>
      </c>
      <c r="AK7" s="34">
        <v>33</v>
      </c>
      <c r="AL7" s="34">
        <v>34</v>
      </c>
      <c r="AM7" s="34">
        <v>35</v>
      </c>
      <c r="AN7" s="34">
        <v>36</v>
      </c>
      <c r="AO7" s="34">
        <v>37</v>
      </c>
      <c r="AP7" s="34">
        <v>38</v>
      </c>
      <c r="AQ7" s="34">
        <v>39</v>
      </c>
      <c r="AR7" s="34">
        <v>40</v>
      </c>
      <c r="AS7" s="34">
        <v>41</v>
      </c>
      <c r="AT7" s="34">
        <v>42</v>
      </c>
      <c r="AU7" s="34">
        <v>43</v>
      </c>
      <c r="AV7" s="34">
        <v>44</v>
      </c>
      <c r="AW7" s="34">
        <v>45</v>
      </c>
      <c r="AX7" s="34">
        <v>46</v>
      </c>
      <c r="AY7" s="34">
        <v>47</v>
      </c>
      <c r="AZ7" s="34">
        <v>48</v>
      </c>
      <c r="BA7" s="34">
        <v>49</v>
      </c>
      <c r="BB7" s="34">
        <v>50</v>
      </c>
    </row>
    <row r="8" spans="1:54">
      <c r="AS8" s="1"/>
      <c r="AT8" s="1"/>
      <c r="AU8" s="1"/>
      <c r="AV8" s="1"/>
      <c r="AW8" s="1"/>
      <c r="AX8" s="1"/>
      <c r="AY8" s="1"/>
      <c r="AZ8" s="1"/>
      <c r="BA8" s="1"/>
      <c r="BB8" s="1"/>
    </row>
    <row r="9" spans="1:54" s="9" customFormat="1">
      <c r="A9" s="7" t="s">
        <v>49</v>
      </c>
      <c r="B9" s="7"/>
      <c r="C9" s="7"/>
      <c r="D9" s="7"/>
      <c r="E9" s="8">
        <f t="shared" ref="E9:AR9" si="0">SUM(E10:E11)</f>
        <v>6651850.7973762546</v>
      </c>
      <c r="F9" s="8">
        <f t="shared" si="0"/>
        <v>6651850.7973762546</v>
      </c>
      <c r="G9" s="8">
        <f t="shared" si="0"/>
        <v>6651850.7973762546</v>
      </c>
      <c r="H9" s="8">
        <f t="shared" si="0"/>
        <v>6651850.7973762546</v>
      </c>
      <c r="I9" s="8">
        <f t="shared" si="0"/>
        <v>6651850.7973762546</v>
      </c>
      <c r="J9" s="8">
        <f t="shared" si="0"/>
        <v>6651850.7973762546</v>
      </c>
      <c r="K9" s="8">
        <f t="shared" si="0"/>
        <v>6651850.7973762546</v>
      </c>
      <c r="L9" s="8">
        <f t="shared" si="0"/>
        <v>6651850.7973762546</v>
      </c>
      <c r="M9" s="8">
        <f t="shared" si="0"/>
        <v>6651850.7973762546</v>
      </c>
      <c r="N9" s="8">
        <f t="shared" si="0"/>
        <v>6651850.7973762546</v>
      </c>
      <c r="O9" s="8">
        <f t="shared" si="0"/>
        <v>6651850.7973762546</v>
      </c>
      <c r="P9" s="8">
        <f t="shared" si="0"/>
        <v>6651850.7973762546</v>
      </c>
      <c r="Q9" s="8">
        <f t="shared" si="0"/>
        <v>6651850.7973762546</v>
      </c>
      <c r="R9" s="8">
        <f t="shared" si="0"/>
        <v>6651850.7973762546</v>
      </c>
      <c r="S9" s="8">
        <f t="shared" si="0"/>
        <v>6651850.7973762546</v>
      </c>
      <c r="T9" s="8">
        <f t="shared" si="0"/>
        <v>6651850.7973762546</v>
      </c>
      <c r="U9" s="8">
        <f t="shared" si="0"/>
        <v>6651850.7973762546</v>
      </c>
      <c r="V9" s="8">
        <f t="shared" si="0"/>
        <v>6651850.7973762546</v>
      </c>
      <c r="W9" s="8">
        <f t="shared" si="0"/>
        <v>6651850.7973762546</v>
      </c>
      <c r="X9" s="8">
        <f t="shared" si="0"/>
        <v>6651850.7973762546</v>
      </c>
      <c r="Y9" s="8">
        <f t="shared" si="0"/>
        <v>6651850.7973762546</v>
      </c>
      <c r="Z9" s="8">
        <f t="shared" si="0"/>
        <v>6651850.7973762546</v>
      </c>
      <c r="AA9" s="8">
        <f t="shared" si="0"/>
        <v>6651850.7973762546</v>
      </c>
      <c r="AB9" s="8">
        <f t="shared" si="0"/>
        <v>6651850.7973762546</v>
      </c>
      <c r="AC9" s="8">
        <f t="shared" si="0"/>
        <v>6651850.7973762546</v>
      </c>
      <c r="AD9" s="8">
        <f t="shared" si="0"/>
        <v>6651850.7973762546</v>
      </c>
      <c r="AE9" s="8">
        <f t="shared" si="0"/>
        <v>6651850.7973762546</v>
      </c>
      <c r="AF9" s="8">
        <f t="shared" si="0"/>
        <v>6651850.7973762546</v>
      </c>
      <c r="AG9" s="8">
        <f t="shared" si="0"/>
        <v>6651850.7973762546</v>
      </c>
      <c r="AH9" s="8">
        <f t="shared" si="0"/>
        <v>6651850.7973762546</v>
      </c>
      <c r="AI9" s="8">
        <f t="shared" si="0"/>
        <v>6651850.7973762546</v>
      </c>
      <c r="AJ9" s="8">
        <f t="shared" si="0"/>
        <v>6651850.7973762546</v>
      </c>
      <c r="AK9" s="8">
        <f t="shared" si="0"/>
        <v>6651850.7973762546</v>
      </c>
      <c r="AL9" s="8">
        <f t="shared" si="0"/>
        <v>6651850.7973762546</v>
      </c>
      <c r="AM9" s="8">
        <f t="shared" si="0"/>
        <v>6651850.7973762546</v>
      </c>
      <c r="AN9" s="8">
        <f t="shared" si="0"/>
        <v>6651850.7973762546</v>
      </c>
      <c r="AO9" s="8">
        <f t="shared" si="0"/>
        <v>6651850.7973762546</v>
      </c>
      <c r="AP9" s="8">
        <f t="shared" si="0"/>
        <v>6651850.7973762546</v>
      </c>
      <c r="AQ9" s="8">
        <f t="shared" si="0"/>
        <v>6651850.7973762546</v>
      </c>
      <c r="AR9" s="8">
        <f t="shared" si="0"/>
        <v>6651850.7973762546</v>
      </c>
      <c r="AS9" s="8">
        <f t="shared" ref="AS9:BB9" si="1">SUM(AS10:AS11)</f>
        <v>6651850.7973762546</v>
      </c>
      <c r="AT9" s="8">
        <f t="shared" si="1"/>
        <v>6651850.7973762546</v>
      </c>
      <c r="AU9" s="8">
        <f t="shared" si="1"/>
        <v>6651850.7973762546</v>
      </c>
      <c r="AV9" s="8">
        <f t="shared" si="1"/>
        <v>6651850.7973762546</v>
      </c>
      <c r="AW9" s="8">
        <f t="shared" si="1"/>
        <v>6651850.7973762546</v>
      </c>
      <c r="AX9" s="8">
        <f t="shared" si="1"/>
        <v>6651850.7973762546</v>
      </c>
      <c r="AY9" s="8">
        <f t="shared" si="1"/>
        <v>6651850.7973762546</v>
      </c>
      <c r="AZ9" s="8">
        <f t="shared" si="1"/>
        <v>6651850.7973762546</v>
      </c>
      <c r="BA9" s="8">
        <f t="shared" si="1"/>
        <v>6651850.7973762546</v>
      </c>
      <c r="BB9" s="8">
        <f t="shared" si="1"/>
        <v>6651850.7973762546</v>
      </c>
    </row>
    <row r="10" spans="1:54" s="9" customFormat="1">
      <c r="A10" s="6" t="s">
        <v>92</v>
      </c>
      <c r="B10" s="6"/>
      <c r="C10" s="7"/>
      <c r="D10" s="7"/>
      <c r="E10" s="3">
        <f>(Calculations!$E$13+Calculations!$E$14)</f>
        <v>6118914.3807762545</v>
      </c>
      <c r="F10" s="3">
        <f>(Calculations!$E$13+Calculations!$E$14)</f>
        <v>6118914.3807762545</v>
      </c>
      <c r="G10" s="3">
        <f>(Calculations!$E$13+Calculations!$E$14)</f>
        <v>6118914.3807762545</v>
      </c>
      <c r="H10" s="3">
        <f>(Calculations!$E$13+Calculations!$E$14)</f>
        <v>6118914.3807762545</v>
      </c>
      <c r="I10" s="3">
        <f>(Calculations!$E$13+Calculations!$E$14)</f>
        <v>6118914.3807762545</v>
      </c>
      <c r="J10" s="3">
        <f>(Calculations!$E$13+Calculations!$E$14)</f>
        <v>6118914.3807762545</v>
      </c>
      <c r="K10" s="3">
        <f>(Calculations!$E$13+Calculations!$E$14)</f>
        <v>6118914.3807762545</v>
      </c>
      <c r="L10" s="3">
        <f>(Calculations!$E$13+Calculations!$E$14)</f>
        <v>6118914.3807762545</v>
      </c>
      <c r="M10" s="3">
        <f>(Calculations!$E$13+Calculations!$E$14)</f>
        <v>6118914.3807762545</v>
      </c>
      <c r="N10" s="3">
        <f>(Calculations!$E$13+Calculations!$E$14)</f>
        <v>6118914.3807762545</v>
      </c>
      <c r="O10" s="3">
        <f>(Calculations!$E$13+Calculations!$E$14)</f>
        <v>6118914.3807762545</v>
      </c>
      <c r="P10" s="3">
        <f>(Calculations!$E$13+Calculations!$E$14)</f>
        <v>6118914.3807762545</v>
      </c>
      <c r="Q10" s="3">
        <f>(Calculations!$E$13+Calculations!$E$14)</f>
        <v>6118914.3807762545</v>
      </c>
      <c r="R10" s="3">
        <f>(Calculations!$E$13+Calculations!$E$14)</f>
        <v>6118914.3807762545</v>
      </c>
      <c r="S10" s="3">
        <f>(Calculations!$E$13+Calculations!$E$14)</f>
        <v>6118914.3807762545</v>
      </c>
      <c r="T10" s="3">
        <f>(Calculations!$E$13+Calculations!$E$14)</f>
        <v>6118914.3807762545</v>
      </c>
      <c r="U10" s="3">
        <f>(Calculations!$E$13+Calculations!$E$14)</f>
        <v>6118914.3807762545</v>
      </c>
      <c r="V10" s="3">
        <f>(Calculations!$E$13+Calculations!$E$14)</f>
        <v>6118914.3807762545</v>
      </c>
      <c r="W10" s="3">
        <f>(Calculations!$E$13+Calculations!$E$14)</f>
        <v>6118914.3807762545</v>
      </c>
      <c r="X10" s="3">
        <f>(Calculations!$E$13+Calculations!$E$14)</f>
        <v>6118914.3807762545</v>
      </c>
      <c r="Y10" s="3">
        <f>(Calculations!$E$13+Calculations!$E$14)</f>
        <v>6118914.3807762545</v>
      </c>
      <c r="Z10" s="3">
        <f>(Calculations!$E$13+Calculations!$E$14)</f>
        <v>6118914.3807762545</v>
      </c>
      <c r="AA10" s="3">
        <f>(Calculations!$E$13+Calculations!$E$14)</f>
        <v>6118914.3807762545</v>
      </c>
      <c r="AB10" s="3">
        <f>(Calculations!$E$13+Calculations!$E$14)</f>
        <v>6118914.3807762545</v>
      </c>
      <c r="AC10" s="3">
        <f>(Calculations!$E$13+Calculations!$E$14)</f>
        <v>6118914.3807762545</v>
      </c>
      <c r="AD10" s="3">
        <f>(Calculations!$E$13+Calculations!$E$14)</f>
        <v>6118914.3807762545</v>
      </c>
      <c r="AE10" s="3">
        <f>(Calculations!$E$13+Calculations!$E$14)</f>
        <v>6118914.3807762545</v>
      </c>
      <c r="AF10" s="3">
        <f>(Calculations!$E$13+Calculations!$E$14)</f>
        <v>6118914.3807762545</v>
      </c>
      <c r="AG10" s="3">
        <f>(Calculations!$E$13+Calculations!$E$14)</f>
        <v>6118914.3807762545</v>
      </c>
      <c r="AH10" s="3">
        <f>(Calculations!$E$13+Calculations!$E$14)</f>
        <v>6118914.3807762545</v>
      </c>
      <c r="AI10" s="3">
        <f>(Calculations!$E$13+Calculations!$E$14)</f>
        <v>6118914.3807762545</v>
      </c>
      <c r="AJ10" s="3">
        <f>(Calculations!$E$13+Calculations!$E$14)</f>
        <v>6118914.3807762545</v>
      </c>
      <c r="AK10" s="3">
        <f>(Calculations!$E$13+Calculations!$E$14)</f>
        <v>6118914.3807762545</v>
      </c>
      <c r="AL10" s="3">
        <f>(Calculations!$E$13+Calculations!$E$14)</f>
        <v>6118914.3807762545</v>
      </c>
      <c r="AM10" s="3">
        <f>(Calculations!$E$13+Calculations!$E$14)</f>
        <v>6118914.3807762545</v>
      </c>
      <c r="AN10" s="3">
        <f>(Calculations!$E$13+Calculations!$E$14)</f>
        <v>6118914.3807762545</v>
      </c>
      <c r="AO10" s="3">
        <f>(Calculations!$E$13+Calculations!$E$14)</f>
        <v>6118914.3807762545</v>
      </c>
      <c r="AP10" s="3">
        <f>(Calculations!$E$13+Calculations!$E$14)</f>
        <v>6118914.3807762545</v>
      </c>
      <c r="AQ10" s="3">
        <f>(Calculations!$E$13+Calculations!$E$14)</f>
        <v>6118914.3807762545</v>
      </c>
      <c r="AR10" s="3">
        <f>(Calculations!$E$13+Calculations!$E$14)</f>
        <v>6118914.3807762545</v>
      </c>
      <c r="AS10" s="3">
        <f>(Calculations!$E$13+Calculations!$E$14)</f>
        <v>6118914.3807762545</v>
      </c>
      <c r="AT10" s="3">
        <f>(Calculations!$E$13+Calculations!$E$14)</f>
        <v>6118914.3807762545</v>
      </c>
      <c r="AU10" s="3">
        <f>(Calculations!$E$13+Calculations!$E$14)</f>
        <v>6118914.3807762545</v>
      </c>
      <c r="AV10" s="3">
        <f>(Calculations!$E$13+Calculations!$E$14)</f>
        <v>6118914.3807762545</v>
      </c>
      <c r="AW10" s="3">
        <f>(Calculations!$E$13+Calculations!$E$14)</f>
        <v>6118914.3807762545</v>
      </c>
      <c r="AX10" s="3">
        <f>(Calculations!$E$13+Calculations!$E$14)</f>
        <v>6118914.3807762545</v>
      </c>
      <c r="AY10" s="3">
        <f>(Calculations!$E$13+Calculations!$E$14)</f>
        <v>6118914.3807762545</v>
      </c>
      <c r="AZ10" s="3">
        <f>(Calculations!$E$13+Calculations!$E$14)</f>
        <v>6118914.3807762545</v>
      </c>
      <c r="BA10" s="3">
        <f>(Calculations!$E$13+Calculations!$E$14)</f>
        <v>6118914.3807762545</v>
      </c>
      <c r="BB10" s="3">
        <f>(Calculations!$E$13+Calculations!$E$14)</f>
        <v>6118914.3807762545</v>
      </c>
    </row>
    <row r="11" spans="1:54" s="9" customFormat="1">
      <c r="A11" s="6" t="s">
        <v>100</v>
      </c>
      <c r="B11" s="6"/>
      <c r="C11" s="7"/>
      <c r="D11" s="7"/>
      <c r="E11" s="3">
        <f>Calculations!$E17</f>
        <v>532936.4166</v>
      </c>
      <c r="F11" s="3">
        <f>Calculations!$E17</f>
        <v>532936.4166</v>
      </c>
      <c r="G11" s="3">
        <f>Calculations!$E17</f>
        <v>532936.4166</v>
      </c>
      <c r="H11" s="3">
        <f>Calculations!$E17</f>
        <v>532936.4166</v>
      </c>
      <c r="I11" s="3">
        <f>Calculations!$E17</f>
        <v>532936.4166</v>
      </c>
      <c r="J11" s="3">
        <f>Calculations!$E17</f>
        <v>532936.4166</v>
      </c>
      <c r="K11" s="3">
        <f>Calculations!$E17</f>
        <v>532936.4166</v>
      </c>
      <c r="L11" s="3">
        <f>Calculations!$E17</f>
        <v>532936.4166</v>
      </c>
      <c r="M11" s="3">
        <f>Calculations!$E17</f>
        <v>532936.4166</v>
      </c>
      <c r="N11" s="3">
        <f>Calculations!$E17</f>
        <v>532936.4166</v>
      </c>
      <c r="O11" s="3">
        <f>Calculations!$E17</f>
        <v>532936.4166</v>
      </c>
      <c r="P11" s="3">
        <f>Calculations!$E17</f>
        <v>532936.4166</v>
      </c>
      <c r="Q11" s="3">
        <f>Calculations!$E17</f>
        <v>532936.4166</v>
      </c>
      <c r="R11" s="3">
        <f>Calculations!$E17</f>
        <v>532936.4166</v>
      </c>
      <c r="S11" s="3">
        <f>Calculations!$E17</f>
        <v>532936.4166</v>
      </c>
      <c r="T11" s="3">
        <f>Calculations!$E17</f>
        <v>532936.4166</v>
      </c>
      <c r="U11" s="3">
        <f>Calculations!$E17</f>
        <v>532936.4166</v>
      </c>
      <c r="V11" s="3">
        <f>Calculations!$E17</f>
        <v>532936.4166</v>
      </c>
      <c r="W11" s="3">
        <f>Calculations!$E17</f>
        <v>532936.4166</v>
      </c>
      <c r="X11" s="3">
        <f>Calculations!$E17</f>
        <v>532936.4166</v>
      </c>
      <c r="Y11" s="3">
        <f>Calculations!$E17</f>
        <v>532936.4166</v>
      </c>
      <c r="Z11" s="3">
        <f>Calculations!$E17</f>
        <v>532936.4166</v>
      </c>
      <c r="AA11" s="3">
        <f>Calculations!$E17</f>
        <v>532936.4166</v>
      </c>
      <c r="AB11" s="3">
        <f>Calculations!$E17</f>
        <v>532936.4166</v>
      </c>
      <c r="AC11" s="3">
        <f>Calculations!$E17</f>
        <v>532936.4166</v>
      </c>
      <c r="AD11" s="3">
        <f>Calculations!$E17</f>
        <v>532936.4166</v>
      </c>
      <c r="AE11" s="3">
        <f>Calculations!$E17</f>
        <v>532936.4166</v>
      </c>
      <c r="AF11" s="3">
        <f>Calculations!$E17</f>
        <v>532936.4166</v>
      </c>
      <c r="AG11" s="3">
        <f>Calculations!$E17</f>
        <v>532936.4166</v>
      </c>
      <c r="AH11" s="3">
        <f>Calculations!$E17</f>
        <v>532936.4166</v>
      </c>
      <c r="AI11" s="3">
        <f>Calculations!$E17</f>
        <v>532936.4166</v>
      </c>
      <c r="AJ11" s="3">
        <f>Calculations!$E17</f>
        <v>532936.4166</v>
      </c>
      <c r="AK11" s="3">
        <f>Calculations!$E17</f>
        <v>532936.4166</v>
      </c>
      <c r="AL11" s="3">
        <f>Calculations!$E17</f>
        <v>532936.4166</v>
      </c>
      <c r="AM11" s="3">
        <f>Calculations!$E17</f>
        <v>532936.4166</v>
      </c>
      <c r="AN11" s="3">
        <f>Calculations!$E17</f>
        <v>532936.4166</v>
      </c>
      <c r="AO11" s="3">
        <f>Calculations!$E17</f>
        <v>532936.4166</v>
      </c>
      <c r="AP11" s="3">
        <f>Calculations!$E17</f>
        <v>532936.4166</v>
      </c>
      <c r="AQ11" s="3">
        <f>Calculations!$E17</f>
        <v>532936.4166</v>
      </c>
      <c r="AR11" s="3">
        <f>Calculations!$E17</f>
        <v>532936.4166</v>
      </c>
      <c r="AS11" s="3">
        <f>Calculations!$E17</f>
        <v>532936.4166</v>
      </c>
      <c r="AT11" s="3">
        <f>Calculations!$E17</f>
        <v>532936.4166</v>
      </c>
      <c r="AU11" s="3">
        <f>Calculations!$E17</f>
        <v>532936.4166</v>
      </c>
      <c r="AV11" s="3">
        <f>Calculations!$E17</f>
        <v>532936.4166</v>
      </c>
      <c r="AW11" s="3">
        <f>Calculations!$E17</f>
        <v>532936.4166</v>
      </c>
      <c r="AX11" s="3">
        <f>Calculations!$E17</f>
        <v>532936.4166</v>
      </c>
      <c r="AY11" s="3">
        <f>Calculations!$E17</f>
        <v>532936.4166</v>
      </c>
      <c r="AZ11" s="3">
        <f>Calculations!$E17</f>
        <v>532936.4166</v>
      </c>
      <c r="BA11" s="3">
        <f>Calculations!$E17</f>
        <v>532936.4166</v>
      </c>
      <c r="BB11" s="3">
        <f>Calculations!$E17</f>
        <v>532936.4166</v>
      </c>
    </row>
    <row r="12" spans="1:54">
      <c r="AS12" s="1"/>
      <c r="AT12" s="1"/>
      <c r="AU12" s="1"/>
      <c r="AV12" s="1"/>
      <c r="AW12" s="1"/>
      <c r="AX12" s="1"/>
      <c r="AY12" s="1"/>
      <c r="AZ12" s="1"/>
      <c r="BA12" s="1"/>
      <c r="BB12" s="1"/>
    </row>
    <row r="13" spans="1:54" s="9" customFormat="1">
      <c r="A13" s="7" t="s">
        <v>118</v>
      </c>
      <c r="B13" s="7"/>
      <c r="C13" s="7"/>
      <c r="D13" s="7"/>
      <c r="E13" s="10">
        <f t="shared" ref="E13:AR13" si="2">SUM(E14:E19)</f>
        <v>-750358.66125628504</v>
      </c>
      <c r="F13" s="10">
        <f t="shared" si="2"/>
        <v>-759271.04100210452</v>
      </c>
      <c r="G13" s="10">
        <f t="shared" si="2"/>
        <v>-768361.66834284028</v>
      </c>
      <c r="H13" s="10">
        <f t="shared" si="2"/>
        <v>-777634.1082303907</v>
      </c>
      <c r="I13" s="10">
        <f t="shared" si="2"/>
        <v>-787091.99691569223</v>
      </c>
      <c r="J13" s="10">
        <f t="shared" si="2"/>
        <v>-796739.04337469989</v>
      </c>
      <c r="K13" s="10">
        <f t="shared" si="2"/>
        <v>-806579.03076288744</v>
      </c>
      <c r="L13" s="10">
        <f t="shared" si="2"/>
        <v>-816615.8178988389</v>
      </c>
      <c r="M13" s="10">
        <f t="shared" si="2"/>
        <v>-826853.34077750938</v>
      </c>
      <c r="N13" s="10">
        <f t="shared" si="2"/>
        <v>-837295.61411375331</v>
      </c>
      <c r="O13" s="10">
        <f t="shared" si="2"/>
        <v>-847946.73291672196</v>
      </c>
      <c r="P13" s="10">
        <f t="shared" si="2"/>
        <v>-858810.87409575027</v>
      </c>
      <c r="Q13" s="10">
        <f t="shared" si="2"/>
        <v>-869892.29809835891</v>
      </c>
      <c r="R13" s="10">
        <f t="shared" si="2"/>
        <v>-881195.35058101988</v>
      </c>
      <c r="S13" s="10">
        <f t="shared" si="2"/>
        <v>-892724.46411333373</v>
      </c>
      <c r="T13" s="10">
        <f t="shared" si="2"/>
        <v>-904484.15991629427</v>
      </c>
      <c r="U13" s="10">
        <f t="shared" si="2"/>
        <v>-916479.04963531392</v>
      </c>
      <c r="V13" s="10">
        <f t="shared" si="2"/>
        <v>-928713.83714871376</v>
      </c>
      <c r="W13" s="10">
        <f t="shared" si="2"/>
        <v>-941193.32041238167</v>
      </c>
      <c r="X13" s="10">
        <f t="shared" si="2"/>
        <v>-953922.39334132313</v>
      </c>
      <c r="Y13" s="10">
        <f t="shared" si="2"/>
        <v>-966906.04772884317</v>
      </c>
      <c r="Z13" s="10">
        <f t="shared" si="2"/>
        <v>-980149.37520411378</v>
      </c>
      <c r="AA13" s="10">
        <f t="shared" si="2"/>
        <v>-993657.56922888965</v>
      </c>
      <c r="AB13" s="10">
        <f t="shared" si="2"/>
        <v>-1007435.9271341612</v>
      </c>
      <c r="AC13" s="10">
        <f t="shared" si="2"/>
        <v>-1021489.8521975381</v>
      </c>
      <c r="AD13" s="10">
        <f t="shared" si="2"/>
        <v>-1035824.8557621826</v>
      </c>
      <c r="AE13" s="10">
        <f t="shared" si="2"/>
        <v>-1050446.5593981198</v>
      </c>
      <c r="AF13" s="10">
        <f t="shared" si="2"/>
        <v>-1065360.6971067761</v>
      </c>
      <c r="AG13" s="10">
        <f t="shared" si="2"/>
        <v>-1080573.1175696054</v>
      </c>
      <c r="AH13" s="10">
        <f t="shared" si="2"/>
        <v>-1096089.7864416912</v>
      </c>
      <c r="AI13" s="10">
        <f t="shared" si="2"/>
        <v>-1111916.7886912185</v>
      </c>
      <c r="AJ13" s="10">
        <f t="shared" si="2"/>
        <v>-1128060.3309857368</v>
      </c>
      <c r="AK13" s="10">
        <f t="shared" si="2"/>
        <v>-1144526.7441261453</v>
      </c>
      <c r="AL13" s="10">
        <f t="shared" si="2"/>
        <v>-1161322.4855293615</v>
      </c>
      <c r="AM13" s="10">
        <f t="shared" si="2"/>
        <v>-1178454.1417606424</v>
      </c>
      <c r="AN13" s="10">
        <f t="shared" si="2"/>
        <v>-1195928.4311165491</v>
      </c>
      <c r="AO13" s="10">
        <f t="shared" si="2"/>
        <v>-1213752.2062595738</v>
      </c>
      <c r="AP13" s="10">
        <f t="shared" si="2"/>
        <v>-1231932.4569054588</v>
      </c>
      <c r="AQ13" s="10">
        <f t="shared" si="2"/>
        <v>-1250476.3125642615</v>
      </c>
      <c r="AR13" s="10">
        <f t="shared" si="2"/>
        <v>-1269391.0453362407</v>
      </c>
      <c r="AS13" s="10">
        <f t="shared" ref="AS13:BB13" si="3">SUM(AS14:AS19)</f>
        <v>-1288684.0727636591</v>
      </c>
      <c r="AT13" s="10">
        <f t="shared" si="3"/>
        <v>-1308362.9607396259</v>
      </c>
      <c r="AU13" s="10">
        <f t="shared" si="3"/>
        <v>-1328435.4264751121</v>
      </c>
      <c r="AV13" s="10">
        <f t="shared" si="3"/>
        <v>-1348909.3415253081</v>
      </c>
      <c r="AW13" s="10">
        <f t="shared" si="3"/>
        <v>-1369792.7348765081</v>
      </c>
      <c r="AX13" s="10">
        <f t="shared" si="3"/>
        <v>-1391093.7960947321</v>
      </c>
      <c r="AY13" s="10">
        <f t="shared" si="3"/>
        <v>-1412820.8785373201</v>
      </c>
      <c r="AZ13" s="10">
        <f t="shared" si="3"/>
        <v>-1434982.5026287602</v>
      </c>
      <c r="BA13" s="10">
        <f t="shared" si="3"/>
        <v>-1457587.3592020292</v>
      </c>
      <c r="BB13" s="10">
        <f t="shared" si="3"/>
        <v>-1480644.3129067635</v>
      </c>
    </row>
    <row r="14" spans="1:54">
      <c r="A14" s="6" t="str">
        <f>+Calculations!B34</f>
        <v>Operation and maintenance - preventive</v>
      </c>
      <c r="B14" s="6"/>
      <c r="E14" s="3">
        <f>-Calculations!$E34*((1+Inputs!$C$100)^E7)</f>
        <v>-445618.98729096988</v>
      </c>
      <c r="F14" s="3">
        <f>-Calculations!$E34*((1+Inputs!$C$100)^F7)</f>
        <v>-454531.36703678931</v>
      </c>
      <c r="G14" s="3">
        <f>-Calculations!$E34*((1+Inputs!$C$100)^G7)</f>
        <v>-463621.99437752506</v>
      </c>
      <c r="H14" s="3">
        <f>-Calculations!$E34*((1+Inputs!$C$100)^H7)</f>
        <v>-472894.43426507554</v>
      </c>
      <c r="I14" s="3">
        <f>-Calculations!$E34*((1+Inputs!$C$100)^I7)</f>
        <v>-482352.32295037707</v>
      </c>
      <c r="J14" s="3">
        <f>-Calculations!$E34*((1+Inputs!$C$100)^J7)</f>
        <v>-491999.36940938467</v>
      </c>
      <c r="K14" s="3">
        <f>-Calculations!$E34*((1+Inputs!$C$100)^K7)</f>
        <v>-501839.35679757223</v>
      </c>
      <c r="L14" s="3">
        <f>-Calculations!$E34*((1+Inputs!$C$100)^L7)</f>
        <v>-511876.14393352374</v>
      </c>
      <c r="M14" s="3">
        <f>-Calculations!$E34*((1+Inputs!$C$100)^M7)</f>
        <v>-522113.66681219422</v>
      </c>
      <c r="N14" s="3">
        <f>-Calculations!$E34*((1+Inputs!$C$100)^N7)</f>
        <v>-532555.94014843809</v>
      </c>
      <c r="O14" s="3">
        <f>-Calculations!$E34*((1+Inputs!$C$100)^O7)</f>
        <v>-543207.05895140674</v>
      </c>
      <c r="P14" s="3">
        <f>-Calculations!$E34*((1+Inputs!$C$100)^P7)</f>
        <v>-554071.20013043506</v>
      </c>
      <c r="Q14" s="3">
        <f>-Calculations!$E34*((1+Inputs!$C$100)^Q7)</f>
        <v>-565152.62413304369</v>
      </c>
      <c r="R14" s="3">
        <f>-Calculations!$E34*((1+Inputs!$C$100)^R7)</f>
        <v>-576455.67661570467</v>
      </c>
      <c r="S14" s="3">
        <f>-Calculations!$E34*((1+Inputs!$C$100)^S7)</f>
        <v>-587984.79014801851</v>
      </c>
      <c r="T14" s="3">
        <f>-Calculations!$E34*((1+Inputs!$C$100)^T7)</f>
        <v>-599744.48595097905</v>
      </c>
      <c r="U14" s="3">
        <f>-Calculations!$E34*((1+Inputs!$C$100)^U7)</f>
        <v>-611739.3756699987</v>
      </c>
      <c r="V14" s="3">
        <f>-Calculations!$E34*((1+Inputs!$C$100)^V7)</f>
        <v>-623974.16318339854</v>
      </c>
      <c r="W14" s="3">
        <f>-Calculations!$E34*((1+Inputs!$C$100)^W7)</f>
        <v>-636453.64644706645</v>
      </c>
      <c r="X14" s="3">
        <f>-Calculations!$E34*((1+Inputs!$C$100)^X7)</f>
        <v>-649182.71937600791</v>
      </c>
      <c r="Y14" s="3">
        <f>-Calculations!$E34*((1+Inputs!$C$100)^Y7)</f>
        <v>-662166.37376352795</v>
      </c>
      <c r="Z14" s="3">
        <f>-Calculations!$E34*((1+Inputs!$C$100)^Z7)</f>
        <v>-675409.70123879856</v>
      </c>
      <c r="AA14" s="3">
        <f>-Calculations!$E34*((1+Inputs!$C$100)^AA7)</f>
        <v>-688917.89526357444</v>
      </c>
      <c r="AB14" s="3">
        <f>-Calculations!$E34*((1+Inputs!$C$100)^AB7)</f>
        <v>-702696.25316884601</v>
      </c>
      <c r="AC14" s="3">
        <f>-Calculations!$E34*((1+Inputs!$C$100)^AC7)</f>
        <v>-716750.17823222291</v>
      </c>
      <c r="AD14" s="3">
        <f>-Calculations!$E34*((1+Inputs!$C$100)^AD7)</f>
        <v>-731085.1817968674</v>
      </c>
      <c r="AE14" s="3">
        <f>-Calculations!$E34*((1+Inputs!$C$100)^AE7)</f>
        <v>-745706.88543280459</v>
      </c>
      <c r="AF14" s="3">
        <f>-Calculations!$E34*((1+Inputs!$C$100)^AF7)</f>
        <v>-760621.02314146084</v>
      </c>
      <c r="AG14" s="3">
        <f>-Calculations!$E34*((1+Inputs!$C$100)^AG7)</f>
        <v>-775833.44360429002</v>
      </c>
      <c r="AH14" s="3">
        <f>-Calculations!$E34*((1+Inputs!$C$100)^AH7)</f>
        <v>-791350.11247637589</v>
      </c>
      <c r="AI14" s="3">
        <f>-Calculations!$E34*((1+Inputs!$C$100)^AI7)</f>
        <v>-807177.11472590314</v>
      </c>
      <c r="AJ14" s="3">
        <f>-Calculations!$E34*((1+Inputs!$C$100)^AJ7)</f>
        <v>-823320.65702042147</v>
      </c>
      <c r="AK14" s="3">
        <f>-Calculations!$E34*((1+Inputs!$C$100)^AK7)</f>
        <v>-839787.07016082993</v>
      </c>
      <c r="AL14" s="3">
        <f>-Calculations!$E34*((1+Inputs!$C$100)^AL7)</f>
        <v>-856582.81156404642</v>
      </c>
      <c r="AM14" s="3">
        <f>-Calculations!$E34*((1+Inputs!$C$100)^AM7)</f>
        <v>-873714.46779532731</v>
      </c>
      <c r="AN14" s="3">
        <f>-Calculations!$E34*((1+Inputs!$C$100)^AN7)</f>
        <v>-891188.75715123385</v>
      </c>
      <c r="AO14" s="3">
        <f>-Calculations!$E34*((1+Inputs!$C$100)^AO7)</f>
        <v>-909012.53229425859</v>
      </c>
      <c r="AP14" s="3">
        <f>-Calculations!$E34*((1+Inputs!$C$100)^AP7)</f>
        <v>-927192.78294014384</v>
      </c>
      <c r="AQ14" s="3">
        <f>-Calculations!$E34*((1+Inputs!$C$100)^AQ7)</f>
        <v>-945736.63859894639</v>
      </c>
      <c r="AR14" s="3">
        <f>-Calculations!$E34*((1+Inputs!$C$100)^AR7)</f>
        <v>-964651.37137092557</v>
      </c>
      <c r="AS14" s="3">
        <f>-Calculations!$E34*((1+Inputs!$C$100)^AS7)</f>
        <v>-983944.39879834407</v>
      </c>
      <c r="AT14" s="3">
        <f>-Calculations!$E34*((1+Inputs!$C$100)^AT7)</f>
        <v>-1003623.2867743109</v>
      </c>
      <c r="AU14" s="3">
        <f>-Calculations!$E34*((1+Inputs!$C$100)^AU7)</f>
        <v>-1023695.752509797</v>
      </c>
      <c r="AV14" s="3">
        <f>-Calculations!$E34*((1+Inputs!$C$100)^AV7)</f>
        <v>-1044169.6675599931</v>
      </c>
      <c r="AW14" s="3">
        <f>-Calculations!$E34*((1+Inputs!$C$100)^AW7)</f>
        <v>-1065053.060911193</v>
      </c>
      <c r="AX14" s="3">
        <f>-Calculations!$E34*((1+Inputs!$C$100)^AX7)</f>
        <v>-1086354.122129417</v>
      </c>
      <c r="AY14" s="3">
        <f>-Calculations!$E34*((1+Inputs!$C$100)^AY7)</f>
        <v>-1108081.204572005</v>
      </c>
      <c r="AZ14" s="3">
        <f>-Calculations!$E34*((1+Inputs!$C$100)^AZ7)</f>
        <v>-1130242.8286634451</v>
      </c>
      <c r="BA14" s="3">
        <f>-Calculations!$E34*((1+Inputs!$C$100)^BA7)</f>
        <v>-1152847.6852367141</v>
      </c>
      <c r="BB14" s="3">
        <f>-Calculations!$E34*((1+Inputs!$C$100)^BB7)</f>
        <v>-1175904.6389414484</v>
      </c>
    </row>
    <row r="15" spans="1:54">
      <c r="A15" s="6" t="str">
        <f>+Calculations!B35</f>
        <v xml:space="preserve">Insurance </v>
      </c>
      <c r="B15" s="6"/>
      <c r="E15" s="3">
        <f>-Calculations!$E35</f>
        <v>-127143.14120346816</v>
      </c>
      <c r="F15" s="3">
        <f>-Calculations!$E35</f>
        <v>-127143.14120346816</v>
      </c>
      <c r="G15" s="3">
        <f>-Calculations!$E35</f>
        <v>-127143.14120346816</v>
      </c>
      <c r="H15" s="3">
        <f>-Calculations!$E35</f>
        <v>-127143.14120346816</v>
      </c>
      <c r="I15" s="3">
        <f>-Calculations!$E35</f>
        <v>-127143.14120346816</v>
      </c>
      <c r="J15" s="3">
        <f>-Calculations!$E35</f>
        <v>-127143.14120346816</v>
      </c>
      <c r="K15" s="3">
        <f>-Calculations!$E35</f>
        <v>-127143.14120346816</v>
      </c>
      <c r="L15" s="3">
        <f>-Calculations!$E35</f>
        <v>-127143.14120346816</v>
      </c>
      <c r="M15" s="3">
        <f>-Calculations!$E35</f>
        <v>-127143.14120346816</v>
      </c>
      <c r="N15" s="3">
        <f>-Calculations!$E35</f>
        <v>-127143.14120346816</v>
      </c>
      <c r="O15" s="3">
        <f>-Calculations!$E35</f>
        <v>-127143.14120346816</v>
      </c>
      <c r="P15" s="3">
        <f>-Calculations!$E35</f>
        <v>-127143.14120346816</v>
      </c>
      <c r="Q15" s="3">
        <f>-Calculations!$E35</f>
        <v>-127143.14120346816</v>
      </c>
      <c r="R15" s="3">
        <f>-Calculations!$E35</f>
        <v>-127143.14120346816</v>
      </c>
      <c r="S15" s="3">
        <f>-Calculations!$E35</f>
        <v>-127143.14120346816</v>
      </c>
      <c r="T15" s="3">
        <f>-Calculations!$E35</f>
        <v>-127143.14120346816</v>
      </c>
      <c r="U15" s="3">
        <f>-Calculations!$E35</f>
        <v>-127143.14120346816</v>
      </c>
      <c r="V15" s="3">
        <f>-Calculations!$E35</f>
        <v>-127143.14120346816</v>
      </c>
      <c r="W15" s="3">
        <f>-Calculations!$E35</f>
        <v>-127143.14120346816</v>
      </c>
      <c r="X15" s="3">
        <f>-Calculations!$E35</f>
        <v>-127143.14120346816</v>
      </c>
      <c r="Y15" s="3">
        <f>-Calculations!$E35</f>
        <v>-127143.14120346816</v>
      </c>
      <c r="Z15" s="3">
        <f>-Calculations!$E35</f>
        <v>-127143.14120346816</v>
      </c>
      <c r="AA15" s="3">
        <f>-Calculations!$E35</f>
        <v>-127143.14120346816</v>
      </c>
      <c r="AB15" s="3">
        <f>-Calculations!$E35</f>
        <v>-127143.14120346816</v>
      </c>
      <c r="AC15" s="3">
        <f>-Calculations!$E35</f>
        <v>-127143.14120346816</v>
      </c>
      <c r="AD15" s="3">
        <f>-Calculations!$E35</f>
        <v>-127143.14120346816</v>
      </c>
      <c r="AE15" s="3">
        <f>-Calculations!$E35</f>
        <v>-127143.14120346816</v>
      </c>
      <c r="AF15" s="3">
        <f>-Calculations!$E35</f>
        <v>-127143.14120346816</v>
      </c>
      <c r="AG15" s="3">
        <f>-Calculations!$E35</f>
        <v>-127143.14120346816</v>
      </c>
      <c r="AH15" s="3">
        <f>-Calculations!$E35</f>
        <v>-127143.14120346816</v>
      </c>
      <c r="AI15" s="3">
        <f>-Calculations!$E35</f>
        <v>-127143.14120346816</v>
      </c>
      <c r="AJ15" s="3">
        <f>-Calculations!$E35</f>
        <v>-127143.14120346816</v>
      </c>
      <c r="AK15" s="3">
        <f>-Calculations!$E35</f>
        <v>-127143.14120346816</v>
      </c>
      <c r="AL15" s="3">
        <f>-Calculations!$E35</f>
        <v>-127143.14120346816</v>
      </c>
      <c r="AM15" s="3">
        <f>-Calculations!$E35</f>
        <v>-127143.14120346816</v>
      </c>
      <c r="AN15" s="3">
        <f>-Calculations!$E35</f>
        <v>-127143.14120346816</v>
      </c>
      <c r="AO15" s="3">
        <f>-Calculations!$E35</f>
        <v>-127143.14120346816</v>
      </c>
      <c r="AP15" s="3">
        <f>-Calculations!$E35</f>
        <v>-127143.14120346816</v>
      </c>
      <c r="AQ15" s="3">
        <f>-Calculations!$E35</f>
        <v>-127143.14120346816</v>
      </c>
      <c r="AR15" s="3">
        <f>-Calculations!$E35</f>
        <v>-127143.14120346816</v>
      </c>
      <c r="AS15" s="3">
        <f>-Calculations!$E35</f>
        <v>-127143.14120346816</v>
      </c>
      <c r="AT15" s="3">
        <f>-Calculations!$E35</f>
        <v>-127143.14120346816</v>
      </c>
      <c r="AU15" s="3">
        <f>-Calculations!$E35</f>
        <v>-127143.14120346816</v>
      </c>
      <c r="AV15" s="3">
        <f>-Calculations!$E35</f>
        <v>-127143.14120346816</v>
      </c>
      <c r="AW15" s="3">
        <f>-Calculations!$E35</f>
        <v>-127143.14120346816</v>
      </c>
      <c r="AX15" s="3">
        <f>-Calculations!$E35</f>
        <v>-127143.14120346816</v>
      </c>
      <c r="AY15" s="3">
        <f>-Calculations!$E35</f>
        <v>-127143.14120346816</v>
      </c>
      <c r="AZ15" s="3">
        <f>-Calculations!$E35</f>
        <v>-127143.14120346816</v>
      </c>
      <c r="BA15" s="3">
        <f>-Calculations!$E35</f>
        <v>-127143.14120346816</v>
      </c>
      <c r="BB15" s="3">
        <f>-Calculations!$E35</f>
        <v>-127143.14120346816</v>
      </c>
    </row>
    <row r="16" spans="1:54">
      <c r="A16" s="6" t="s">
        <v>40</v>
      </c>
      <c r="B16" s="6"/>
      <c r="E16" s="3">
        <f>-Inputs!$C$65*E9</f>
        <v>-66518.507973762549</v>
      </c>
      <c r="F16" s="3">
        <f>-Inputs!$C$65*F9</f>
        <v>-66518.507973762549</v>
      </c>
      <c r="G16" s="3">
        <f>-Inputs!$C$65*G9</f>
        <v>-66518.507973762549</v>
      </c>
      <c r="H16" s="3">
        <f>-Inputs!$C$65*H9</f>
        <v>-66518.507973762549</v>
      </c>
      <c r="I16" s="3">
        <f>-Inputs!$C$65*I9</f>
        <v>-66518.507973762549</v>
      </c>
      <c r="J16" s="3">
        <f>-Inputs!$C$65*J9</f>
        <v>-66518.507973762549</v>
      </c>
      <c r="K16" s="3">
        <f>-Inputs!$C$65*K9</f>
        <v>-66518.507973762549</v>
      </c>
      <c r="L16" s="3">
        <f>-Inputs!$C$65*L9</f>
        <v>-66518.507973762549</v>
      </c>
      <c r="M16" s="3">
        <f>-Inputs!$C$65*M9</f>
        <v>-66518.507973762549</v>
      </c>
      <c r="N16" s="3">
        <f>-Inputs!$C$65*N9</f>
        <v>-66518.507973762549</v>
      </c>
      <c r="O16" s="3">
        <f>-Inputs!$C$65*O9</f>
        <v>-66518.507973762549</v>
      </c>
      <c r="P16" s="3">
        <f>-Inputs!$C$65*P9</f>
        <v>-66518.507973762549</v>
      </c>
      <c r="Q16" s="3">
        <f>-Inputs!$C$65*Q9</f>
        <v>-66518.507973762549</v>
      </c>
      <c r="R16" s="3">
        <f>-Inputs!$C$65*R9</f>
        <v>-66518.507973762549</v>
      </c>
      <c r="S16" s="3">
        <f>-Inputs!$C$65*S9</f>
        <v>-66518.507973762549</v>
      </c>
      <c r="T16" s="3">
        <f>-Inputs!$C$65*T9</f>
        <v>-66518.507973762549</v>
      </c>
      <c r="U16" s="3">
        <f>-Inputs!$C$65*U9</f>
        <v>-66518.507973762549</v>
      </c>
      <c r="V16" s="3">
        <f>-Inputs!$C$65*V9</f>
        <v>-66518.507973762549</v>
      </c>
      <c r="W16" s="3">
        <f>-Inputs!$C$65*W9</f>
        <v>-66518.507973762549</v>
      </c>
      <c r="X16" s="3">
        <f>-Inputs!$C$65*X9</f>
        <v>-66518.507973762549</v>
      </c>
      <c r="Y16" s="3">
        <f>-Inputs!$C$65*Y9</f>
        <v>-66518.507973762549</v>
      </c>
      <c r="Z16" s="3">
        <f>-Inputs!$C$65*Z9</f>
        <v>-66518.507973762549</v>
      </c>
      <c r="AA16" s="3">
        <f>-Inputs!$C$65*AA9</f>
        <v>-66518.507973762549</v>
      </c>
      <c r="AB16" s="3">
        <f>-Inputs!$C$65*AB9</f>
        <v>-66518.507973762549</v>
      </c>
      <c r="AC16" s="3">
        <f>-Inputs!$C$65*AC9</f>
        <v>-66518.507973762549</v>
      </c>
      <c r="AD16" s="3">
        <f>-Inputs!$C$65*AD9</f>
        <v>-66518.507973762549</v>
      </c>
      <c r="AE16" s="3">
        <f>-Inputs!$C$65*AE9</f>
        <v>-66518.507973762549</v>
      </c>
      <c r="AF16" s="3">
        <f>-Inputs!$C$65*AF9</f>
        <v>-66518.507973762549</v>
      </c>
      <c r="AG16" s="3">
        <f>-Inputs!$C$65*AG9</f>
        <v>-66518.507973762549</v>
      </c>
      <c r="AH16" s="3">
        <f>-Inputs!$C$65*AH9</f>
        <v>-66518.507973762549</v>
      </c>
      <c r="AI16" s="3">
        <f>-Inputs!$C$65*AI9</f>
        <v>-66518.507973762549</v>
      </c>
      <c r="AJ16" s="3">
        <f>-Inputs!$C$65*AJ9</f>
        <v>-66518.507973762549</v>
      </c>
      <c r="AK16" s="3">
        <f>-Inputs!$C$65*AK9</f>
        <v>-66518.507973762549</v>
      </c>
      <c r="AL16" s="3">
        <f>-Inputs!$C$65*AL9</f>
        <v>-66518.507973762549</v>
      </c>
      <c r="AM16" s="3">
        <f>-Inputs!$C$65*AM9</f>
        <v>-66518.507973762549</v>
      </c>
      <c r="AN16" s="3">
        <f>-Inputs!$C$65*AN9</f>
        <v>-66518.507973762549</v>
      </c>
      <c r="AO16" s="3">
        <f>-Inputs!$C$65*AO9</f>
        <v>-66518.507973762549</v>
      </c>
      <c r="AP16" s="3">
        <f>-Inputs!$C$65*AP9</f>
        <v>-66518.507973762549</v>
      </c>
      <c r="AQ16" s="3">
        <f>-Inputs!$C$65*AQ9</f>
        <v>-66518.507973762549</v>
      </c>
      <c r="AR16" s="3">
        <f>-Inputs!$C$65*AR9</f>
        <v>-66518.507973762549</v>
      </c>
      <c r="AS16" s="3">
        <f>-Inputs!$C$65*AS9</f>
        <v>-66518.507973762549</v>
      </c>
      <c r="AT16" s="3">
        <f>-Inputs!$C$65*AT9</f>
        <v>-66518.507973762549</v>
      </c>
      <c r="AU16" s="3">
        <f>-Inputs!$C$65*AU9</f>
        <v>-66518.507973762549</v>
      </c>
      <c r="AV16" s="3">
        <f>-Inputs!$C$65*AV9</f>
        <v>-66518.507973762549</v>
      </c>
      <c r="AW16" s="3">
        <f>-Inputs!$C$65*AW9</f>
        <v>-66518.507973762549</v>
      </c>
      <c r="AX16" s="3">
        <f>-Inputs!$C$65*AX9</f>
        <v>-66518.507973762549</v>
      </c>
      <c r="AY16" s="3">
        <f>-Inputs!$C$65*AY9</f>
        <v>-66518.507973762549</v>
      </c>
      <c r="AZ16" s="3">
        <f>-Inputs!$C$65*AZ9</f>
        <v>-66518.507973762549</v>
      </c>
      <c r="BA16" s="3">
        <f>-Inputs!$C$65*BA9</f>
        <v>-66518.507973762549</v>
      </c>
      <c r="BB16" s="3">
        <f>-Inputs!$C$65*BB9</f>
        <v>-66518.507973762549</v>
      </c>
    </row>
    <row r="17" spans="1:54">
      <c r="A17" s="6" t="s">
        <v>41</v>
      </c>
      <c r="B17" s="6"/>
      <c r="E17" s="3">
        <f>-Inputs!$C$67*(E10)</f>
        <v>-61189.143807762543</v>
      </c>
      <c r="F17" s="3">
        <f>-Inputs!$C$67*(F10)</f>
        <v>-61189.143807762543</v>
      </c>
      <c r="G17" s="3">
        <f>-Inputs!$C$67*(G10)</f>
        <v>-61189.143807762543</v>
      </c>
      <c r="H17" s="3">
        <f>-Inputs!$C$67*(H10)</f>
        <v>-61189.143807762543</v>
      </c>
      <c r="I17" s="3">
        <f>-Inputs!$C$67*(I10)</f>
        <v>-61189.143807762543</v>
      </c>
      <c r="J17" s="3">
        <f>-Inputs!$C$67*(J10)</f>
        <v>-61189.143807762543</v>
      </c>
      <c r="K17" s="3">
        <f>-Inputs!$C$67*(K10)</f>
        <v>-61189.143807762543</v>
      </c>
      <c r="L17" s="3">
        <f>-Inputs!$C$67*(L10)</f>
        <v>-61189.143807762543</v>
      </c>
      <c r="M17" s="3">
        <f>-Inputs!$C$67*(M10)</f>
        <v>-61189.143807762543</v>
      </c>
      <c r="N17" s="3">
        <f>-Inputs!$C$67*(N10)</f>
        <v>-61189.143807762543</v>
      </c>
      <c r="O17" s="3">
        <f>-Inputs!$C$67*(O10)</f>
        <v>-61189.143807762543</v>
      </c>
      <c r="P17" s="3">
        <f>-Inputs!$C$67*(P10)</f>
        <v>-61189.143807762543</v>
      </c>
      <c r="Q17" s="3">
        <f>-Inputs!$C$67*(Q10)</f>
        <v>-61189.143807762543</v>
      </c>
      <c r="R17" s="3">
        <f>-Inputs!$C$67*(R10)</f>
        <v>-61189.143807762543</v>
      </c>
      <c r="S17" s="3">
        <f>-Inputs!$C$67*(S10)</f>
        <v>-61189.143807762543</v>
      </c>
      <c r="T17" s="3">
        <f>-Inputs!$C$67*(T10)</f>
        <v>-61189.143807762543</v>
      </c>
      <c r="U17" s="3">
        <f>-Inputs!$C$67*(U10)</f>
        <v>-61189.143807762543</v>
      </c>
      <c r="V17" s="3">
        <f>-Inputs!$C$67*(V10)</f>
        <v>-61189.143807762543</v>
      </c>
      <c r="W17" s="3">
        <f>-Inputs!$C$67*(W10)</f>
        <v>-61189.143807762543</v>
      </c>
      <c r="X17" s="3">
        <f>-Inputs!$C$67*(X10)</f>
        <v>-61189.143807762543</v>
      </c>
      <c r="Y17" s="3">
        <f>-Inputs!$C$67*(Y10)</f>
        <v>-61189.143807762543</v>
      </c>
      <c r="Z17" s="3">
        <f>-Inputs!$C$67*(Z10)</f>
        <v>-61189.143807762543</v>
      </c>
      <c r="AA17" s="3">
        <f>-Inputs!$C$67*(AA10)</f>
        <v>-61189.143807762543</v>
      </c>
      <c r="AB17" s="3">
        <f>-Inputs!$C$67*(AB10)</f>
        <v>-61189.143807762543</v>
      </c>
      <c r="AC17" s="3">
        <f>-Inputs!$C$67*(AC10)</f>
        <v>-61189.143807762543</v>
      </c>
      <c r="AD17" s="3">
        <f>-Inputs!$C$67*(AD10)</f>
        <v>-61189.143807762543</v>
      </c>
      <c r="AE17" s="3">
        <f>-Inputs!$C$67*(AE10)</f>
        <v>-61189.143807762543</v>
      </c>
      <c r="AF17" s="3">
        <f>-Inputs!$C$67*(AF10)</f>
        <v>-61189.143807762543</v>
      </c>
      <c r="AG17" s="3">
        <f>-Inputs!$C$67*(AG10)</f>
        <v>-61189.143807762543</v>
      </c>
      <c r="AH17" s="3">
        <f>-Inputs!$C$67*(AH10)</f>
        <v>-61189.143807762543</v>
      </c>
      <c r="AI17" s="3">
        <f>-Inputs!$C$67*(AI10)</f>
        <v>-61189.143807762543</v>
      </c>
      <c r="AJ17" s="3">
        <f>-Inputs!$C$67*(AJ10)</f>
        <v>-61189.143807762543</v>
      </c>
      <c r="AK17" s="3">
        <f>-Inputs!$C$67*(AK10)</f>
        <v>-61189.143807762543</v>
      </c>
      <c r="AL17" s="3">
        <f>-Inputs!$C$67*(AL10)</f>
        <v>-61189.143807762543</v>
      </c>
      <c r="AM17" s="3">
        <f>-Inputs!$C$67*(AM10)</f>
        <v>-61189.143807762543</v>
      </c>
      <c r="AN17" s="3">
        <f>-Inputs!$C$67*(AN10)</f>
        <v>-61189.143807762543</v>
      </c>
      <c r="AO17" s="3">
        <f>-Inputs!$C$67*(AO10)</f>
        <v>-61189.143807762543</v>
      </c>
      <c r="AP17" s="3">
        <f>-Inputs!$C$67*(AP10)</f>
        <v>-61189.143807762543</v>
      </c>
      <c r="AQ17" s="3">
        <f>-Inputs!$C$67*(AQ10)</f>
        <v>-61189.143807762543</v>
      </c>
      <c r="AR17" s="3">
        <f>-Inputs!$C$67*(AR10)</f>
        <v>-61189.143807762543</v>
      </c>
      <c r="AS17" s="3">
        <f>-Inputs!$C$67*(AS10)</f>
        <v>-61189.143807762543</v>
      </c>
      <c r="AT17" s="3">
        <f>-Inputs!$C$67*(AT10)</f>
        <v>-61189.143807762543</v>
      </c>
      <c r="AU17" s="3">
        <f>-Inputs!$C$67*(AU10)</f>
        <v>-61189.143807762543</v>
      </c>
      <c r="AV17" s="3">
        <f>-Inputs!$C$67*(AV10)</f>
        <v>-61189.143807762543</v>
      </c>
      <c r="AW17" s="3">
        <f>-Inputs!$C$67*(AW10)</f>
        <v>-61189.143807762543</v>
      </c>
      <c r="AX17" s="3">
        <f>-Inputs!$C$67*(AX10)</f>
        <v>-61189.143807762543</v>
      </c>
      <c r="AY17" s="3">
        <f>-Inputs!$C$67*(AY10)</f>
        <v>-61189.143807762543</v>
      </c>
      <c r="AZ17" s="3">
        <f>-Inputs!$C$67*(AZ10)</f>
        <v>-61189.143807762543</v>
      </c>
      <c r="BA17" s="3">
        <f>-Inputs!$C$67*(BA10)</f>
        <v>-61189.143807762543</v>
      </c>
      <c r="BB17" s="3">
        <f>-Inputs!$C$67*(BB10)</f>
        <v>-61189.143807762543</v>
      </c>
    </row>
    <row r="18" spans="1:54">
      <c r="A18" s="6" t="s">
        <v>129</v>
      </c>
      <c r="B18" s="6"/>
      <c r="E18" s="3">
        <f>-Inputs!$C$69*E9</f>
        <v>-49888.880980321905</v>
      </c>
      <c r="F18" s="3">
        <f>-Inputs!$C$69*F9</f>
        <v>-49888.880980321905</v>
      </c>
      <c r="G18" s="3">
        <f>-Inputs!$C$69*G9</f>
        <v>-49888.880980321905</v>
      </c>
      <c r="H18" s="3">
        <f>-Inputs!$C$69*H9</f>
        <v>-49888.880980321905</v>
      </c>
      <c r="I18" s="3">
        <f>-Inputs!$C$69*I9</f>
        <v>-49888.880980321905</v>
      </c>
      <c r="J18" s="3">
        <f>-Inputs!$C$69*J9</f>
        <v>-49888.880980321905</v>
      </c>
      <c r="K18" s="3">
        <f>-Inputs!$C$69*K9</f>
        <v>-49888.880980321905</v>
      </c>
      <c r="L18" s="3">
        <f>-Inputs!$C$69*L9</f>
        <v>-49888.880980321905</v>
      </c>
      <c r="M18" s="3">
        <f>-Inputs!$C$69*M9</f>
        <v>-49888.880980321905</v>
      </c>
      <c r="N18" s="3">
        <f>-Inputs!$C$69*N9</f>
        <v>-49888.880980321905</v>
      </c>
      <c r="O18" s="3">
        <f>-Inputs!$C$69*O9</f>
        <v>-49888.880980321905</v>
      </c>
      <c r="P18" s="3">
        <f>-Inputs!$C$69*P9</f>
        <v>-49888.880980321905</v>
      </c>
      <c r="Q18" s="3">
        <f>-Inputs!$C$69*Q9</f>
        <v>-49888.880980321905</v>
      </c>
      <c r="R18" s="3">
        <f>-Inputs!$C$69*R9</f>
        <v>-49888.880980321905</v>
      </c>
      <c r="S18" s="3">
        <f>-Inputs!$C$69*S9</f>
        <v>-49888.880980321905</v>
      </c>
      <c r="T18" s="3">
        <f>-Inputs!$C$69*T9</f>
        <v>-49888.880980321905</v>
      </c>
      <c r="U18" s="3">
        <f>-Inputs!$C$69*U9</f>
        <v>-49888.880980321905</v>
      </c>
      <c r="V18" s="3">
        <f>-Inputs!$C$69*V9</f>
        <v>-49888.880980321905</v>
      </c>
      <c r="W18" s="3">
        <f>-Inputs!$C$69*W9</f>
        <v>-49888.880980321905</v>
      </c>
      <c r="X18" s="3">
        <f>-Inputs!$C$69*X9</f>
        <v>-49888.880980321905</v>
      </c>
      <c r="Y18" s="3">
        <f>-Inputs!$C$69*Y9</f>
        <v>-49888.880980321905</v>
      </c>
      <c r="Z18" s="3">
        <f>-Inputs!$C$69*Z9</f>
        <v>-49888.880980321905</v>
      </c>
      <c r="AA18" s="3">
        <f>-Inputs!$C$69*AA9</f>
        <v>-49888.880980321905</v>
      </c>
      <c r="AB18" s="3">
        <f>-Inputs!$C$69*AB9</f>
        <v>-49888.880980321905</v>
      </c>
      <c r="AC18" s="3">
        <f>-Inputs!$C$69*AC9</f>
        <v>-49888.880980321905</v>
      </c>
      <c r="AD18" s="3">
        <f>-Inputs!$C$69*AD9</f>
        <v>-49888.880980321905</v>
      </c>
      <c r="AE18" s="3">
        <f>-Inputs!$C$69*AE9</f>
        <v>-49888.880980321905</v>
      </c>
      <c r="AF18" s="3">
        <f>-Inputs!$C$69*AF9</f>
        <v>-49888.880980321905</v>
      </c>
      <c r="AG18" s="3">
        <f>-Inputs!$C$69*AG9</f>
        <v>-49888.880980321905</v>
      </c>
      <c r="AH18" s="3">
        <f>-Inputs!$C$69*AH9</f>
        <v>-49888.880980321905</v>
      </c>
      <c r="AI18" s="3">
        <f>-Inputs!$C$69*AI9</f>
        <v>-49888.880980321905</v>
      </c>
      <c r="AJ18" s="3">
        <f>-Inputs!$C$69*AJ9</f>
        <v>-49888.880980321905</v>
      </c>
      <c r="AK18" s="3">
        <f>-Inputs!$C$69*AK9</f>
        <v>-49888.880980321905</v>
      </c>
      <c r="AL18" s="3">
        <f>-Inputs!$C$69*AL9</f>
        <v>-49888.880980321905</v>
      </c>
      <c r="AM18" s="3">
        <f>-Inputs!$C$69*AM9</f>
        <v>-49888.880980321905</v>
      </c>
      <c r="AN18" s="3">
        <f>-Inputs!$C$69*AN9</f>
        <v>-49888.880980321905</v>
      </c>
      <c r="AO18" s="3">
        <f>-Inputs!$C$69*AO9</f>
        <v>-49888.880980321905</v>
      </c>
      <c r="AP18" s="3">
        <f>-Inputs!$C$69*AP9</f>
        <v>-49888.880980321905</v>
      </c>
      <c r="AQ18" s="3">
        <f>-Inputs!$C$69*AQ9</f>
        <v>-49888.880980321905</v>
      </c>
      <c r="AR18" s="3">
        <f>-Inputs!$C$69*AR9</f>
        <v>-49888.880980321905</v>
      </c>
      <c r="AS18" s="3">
        <f>-Inputs!$C$69*AS9</f>
        <v>-49888.880980321905</v>
      </c>
      <c r="AT18" s="3">
        <f>-Inputs!$C$69*AT9</f>
        <v>-49888.880980321905</v>
      </c>
      <c r="AU18" s="3">
        <f>-Inputs!$C$69*AU9</f>
        <v>-49888.880980321905</v>
      </c>
      <c r="AV18" s="3">
        <f>-Inputs!$C$69*AV9</f>
        <v>-49888.880980321905</v>
      </c>
      <c r="AW18" s="3">
        <f>-Inputs!$C$69*AW9</f>
        <v>-49888.880980321905</v>
      </c>
      <c r="AX18" s="3">
        <f>-Inputs!$C$69*AX9</f>
        <v>-49888.880980321905</v>
      </c>
      <c r="AY18" s="3">
        <f>-Inputs!$C$69*AY9</f>
        <v>-49888.880980321905</v>
      </c>
      <c r="AZ18" s="3">
        <f>-Inputs!$C$69*AZ9</f>
        <v>-49888.880980321905</v>
      </c>
      <c r="BA18" s="3">
        <f>-Inputs!$C$69*BA9</f>
        <v>-49888.880980321905</v>
      </c>
      <c r="BB18" s="3">
        <f>-Inputs!$C$69*BB9</f>
        <v>-49888.880980321905</v>
      </c>
    </row>
    <row r="19" spans="1:54">
      <c r="AS19" s="1"/>
      <c r="AT19" s="1"/>
      <c r="AU19" s="1"/>
      <c r="AV19" s="1"/>
      <c r="AW19" s="1"/>
      <c r="AX19" s="1"/>
      <c r="AY19" s="1"/>
      <c r="AZ19" s="1"/>
      <c r="BA19" s="1"/>
      <c r="BB19" s="1"/>
    </row>
    <row r="20" spans="1:54">
      <c r="A20" s="7" t="s">
        <v>51</v>
      </c>
      <c r="B20" s="7"/>
      <c r="C20" s="3"/>
      <c r="D20" s="3"/>
      <c r="E20" s="12">
        <f t="shared" ref="E20:AR20" si="4">E9+E13</f>
        <v>5901492.1361199692</v>
      </c>
      <c r="F20" s="12">
        <f t="shared" si="4"/>
        <v>5892579.7563741505</v>
      </c>
      <c r="G20" s="12">
        <f t="shared" si="4"/>
        <v>5883489.1290334146</v>
      </c>
      <c r="H20" s="12">
        <f t="shared" si="4"/>
        <v>5874216.689145864</v>
      </c>
      <c r="I20" s="12">
        <f t="shared" si="4"/>
        <v>5864758.8004605621</v>
      </c>
      <c r="J20" s="12">
        <f t="shared" si="4"/>
        <v>5855111.754001555</v>
      </c>
      <c r="K20" s="12">
        <f t="shared" si="4"/>
        <v>5845271.766613367</v>
      </c>
      <c r="L20" s="12">
        <f t="shared" si="4"/>
        <v>5835234.9794774158</v>
      </c>
      <c r="M20" s="12">
        <f t="shared" si="4"/>
        <v>5824997.4565987457</v>
      </c>
      <c r="N20" s="12">
        <f t="shared" si="4"/>
        <v>5814555.1832625009</v>
      </c>
      <c r="O20" s="12">
        <f t="shared" si="4"/>
        <v>5803904.0644595325</v>
      </c>
      <c r="P20" s="12">
        <f t="shared" si="4"/>
        <v>5793039.9232805045</v>
      </c>
      <c r="Q20" s="12">
        <f t="shared" si="4"/>
        <v>5781958.4992778953</v>
      </c>
      <c r="R20" s="12">
        <f t="shared" si="4"/>
        <v>5770655.4467952345</v>
      </c>
      <c r="S20" s="12">
        <f t="shared" si="4"/>
        <v>5759126.3332629204</v>
      </c>
      <c r="T20" s="12">
        <f t="shared" si="4"/>
        <v>5747366.6374599598</v>
      </c>
      <c r="U20" s="12">
        <f t="shared" si="4"/>
        <v>5735371.7477409411</v>
      </c>
      <c r="V20" s="12">
        <f t="shared" si="4"/>
        <v>5723136.9602275407</v>
      </c>
      <c r="W20" s="12">
        <f t="shared" si="4"/>
        <v>5710657.476963873</v>
      </c>
      <c r="X20" s="12">
        <f t="shared" si="4"/>
        <v>5697928.4040349312</v>
      </c>
      <c r="Y20" s="12">
        <f t="shared" si="4"/>
        <v>5684944.7496474115</v>
      </c>
      <c r="Z20" s="12">
        <f t="shared" si="4"/>
        <v>5671701.4221721403</v>
      </c>
      <c r="AA20" s="12">
        <f t="shared" si="4"/>
        <v>5658193.2281473652</v>
      </c>
      <c r="AB20" s="12">
        <f t="shared" si="4"/>
        <v>5644414.8702420937</v>
      </c>
      <c r="AC20" s="12">
        <f t="shared" si="4"/>
        <v>5630360.9451787164</v>
      </c>
      <c r="AD20" s="12">
        <f t="shared" si="4"/>
        <v>5616025.9416140718</v>
      </c>
      <c r="AE20" s="12">
        <f t="shared" si="4"/>
        <v>5601404.2379781343</v>
      </c>
      <c r="AF20" s="12">
        <f t="shared" si="4"/>
        <v>5586490.1002694787</v>
      </c>
      <c r="AG20" s="12">
        <f t="shared" si="4"/>
        <v>5571277.6798066497</v>
      </c>
      <c r="AH20" s="12">
        <f t="shared" si="4"/>
        <v>5555761.0109345634</v>
      </c>
      <c r="AI20" s="12">
        <f t="shared" si="4"/>
        <v>5539934.0086850356</v>
      </c>
      <c r="AJ20" s="12">
        <f t="shared" si="4"/>
        <v>5523790.4663905175</v>
      </c>
      <c r="AK20" s="12">
        <f t="shared" si="4"/>
        <v>5507324.0532501098</v>
      </c>
      <c r="AL20" s="12">
        <f t="shared" si="4"/>
        <v>5490528.3118468933</v>
      </c>
      <c r="AM20" s="12">
        <f t="shared" si="4"/>
        <v>5473396.6556156119</v>
      </c>
      <c r="AN20" s="12">
        <f t="shared" si="4"/>
        <v>5455922.3662597053</v>
      </c>
      <c r="AO20" s="12">
        <f t="shared" si="4"/>
        <v>5438098.5911166808</v>
      </c>
      <c r="AP20" s="12">
        <f t="shared" si="4"/>
        <v>5419918.3404707955</v>
      </c>
      <c r="AQ20" s="12">
        <f t="shared" si="4"/>
        <v>5401374.4848119933</v>
      </c>
      <c r="AR20" s="12">
        <f t="shared" si="4"/>
        <v>5382459.7520400137</v>
      </c>
      <c r="AS20" s="12">
        <f t="shared" ref="AS20:BB20" si="5">AS9+AS13</f>
        <v>5363166.7246125955</v>
      </c>
      <c r="AT20" s="12">
        <f t="shared" si="5"/>
        <v>5343487.836636629</v>
      </c>
      <c r="AU20" s="12">
        <f t="shared" si="5"/>
        <v>5323415.3709011422</v>
      </c>
      <c r="AV20" s="12">
        <f t="shared" si="5"/>
        <v>5302941.4558509467</v>
      </c>
      <c r="AW20" s="12">
        <f t="shared" si="5"/>
        <v>5282058.0624997467</v>
      </c>
      <c r="AX20" s="12">
        <f t="shared" si="5"/>
        <v>5260757.0012815222</v>
      </c>
      <c r="AY20" s="12">
        <f t="shared" si="5"/>
        <v>5239029.918838935</v>
      </c>
      <c r="AZ20" s="12">
        <f t="shared" si="5"/>
        <v>5216868.2947474942</v>
      </c>
      <c r="BA20" s="12">
        <f t="shared" si="5"/>
        <v>5194263.4381742254</v>
      </c>
      <c r="BB20" s="12">
        <f t="shared" si="5"/>
        <v>5171206.4844694911</v>
      </c>
    </row>
    <row r="21" spans="1:54"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>
      <c r="A22" s="1" t="s">
        <v>19</v>
      </c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1:54">
      <c r="A23" s="6" t="s">
        <v>20</v>
      </c>
      <c r="B23" s="6"/>
      <c r="E23" s="3">
        <f>(IF(E7&lt;=Inputs!$E$74,Calculations!$E$44,0))*-1</f>
        <v>-1028094.650273052</v>
      </c>
      <c r="F23" s="3">
        <f>(IF(F7&lt;=Inputs!$E$74,Calculations!$E$44,0))*-1</f>
        <v>-1028094.650273052</v>
      </c>
      <c r="G23" s="3">
        <f>(IF(G7&lt;=Inputs!$E$74,Calculations!$E$44,0))*-1</f>
        <v>-1028094.650273052</v>
      </c>
      <c r="H23" s="3">
        <f>(IF(H7&lt;=Inputs!$E$74,Calculations!$E$44,0))*-1</f>
        <v>-1028094.650273052</v>
      </c>
      <c r="I23" s="3">
        <f>(IF(I7&lt;=Inputs!$E$74,Calculations!$E$44,0))*-1</f>
        <v>-1028094.650273052</v>
      </c>
      <c r="J23" s="3">
        <f>(IF(J7&lt;=Inputs!$E$74,Calculations!$E$44,0))*-1</f>
        <v>-1028094.650273052</v>
      </c>
      <c r="K23" s="3">
        <f>(IF(K7&lt;=Inputs!$E$74,Calculations!$E$44,0))*-1</f>
        <v>-1028094.650273052</v>
      </c>
      <c r="L23" s="3">
        <f>(IF(L7&lt;=Inputs!$E$74,Calculations!$E$44,0))*-1</f>
        <v>-1028094.650273052</v>
      </c>
      <c r="M23" s="3">
        <f>(IF(M7&lt;=Inputs!$E$74,Calculations!$E$44,0))*-1</f>
        <v>-1028094.650273052</v>
      </c>
      <c r="N23" s="3">
        <f>(IF(N7&lt;=Inputs!$E$74,Calculations!$E$44,0))*-1</f>
        <v>-1028094.650273052</v>
      </c>
      <c r="O23" s="3">
        <f>(IF(O7&lt;=Inputs!$E$74,Calculations!$E$44,0))*-1</f>
        <v>-1028094.650273052</v>
      </c>
      <c r="P23" s="3">
        <f>(IF(P7&lt;=Inputs!$E$74,Calculations!$E$44,0))*-1</f>
        <v>-1028094.650273052</v>
      </c>
      <c r="Q23" s="3">
        <f>(IF(Q7&lt;=Inputs!$E$74,Calculations!$E$44,0))*-1</f>
        <v>-1028094.650273052</v>
      </c>
      <c r="R23" s="3">
        <f>(IF(R7&lt;=Inputs!$E$74,Calculations!$E$44,0))*-1</f>
        <v>-1028094.650273052</v>
      </c>
      <c r="S23" s="3">
        <f>(IF(S7&lt;=Inputs!$E$74,Calculations!$E$44,0))*-1</f>
        <v>-1028094.650273052</v>
      </c>
      <c r="T23" s="3">
        <f>(IF(T7&lt;=Inputs!$E$74,Calculations!$E$44,0))*-1</f>
        <v>-1028094.650273052</v>
      </c>
      <c r="U23" s="3">
        <f>(IF(U7&lt;=Inputs!$E$74,Calculations!$E$44,0))*-1</f>
        <v>-1028094.650273052</v>
      </c>
      <c r="V23" s="3">
        <f>(IF(V7&lt;=Inputs!$E$74,Calculations!$E$44,0))*-1</f>
        <v>-1028094.650273052</v>
      </c>
      <c r="W23" s="3">
        <f>(IF(W7&lt;=Inputs!$E$74,Calculations!$E$44,0))*-1</f>
        <v>-1028094.650273052</v>
      </c>
      <c r="X23" s="3">
        <f>(IF(X7&lt;=Inputs!$E$74,Calculations!$E$44,0))*-1</f>
        <v>-1028094.650273052</v>
      </c>
      <c r="Y23" s="3">
        <f>(IF(Y7&lt;=Inputs!$E$74,Calculations!$E$44,0))*-1</f>
        <v>0</v>
      </c>
      <c r="Z23" s="3">
        <f>(IF(Z7&lt;=Inputs!$E$74,Calculations!$E$44,0))*-1</f>
        <v>0</v>
      </c>
      <c r="AA23" s="3">
        <f>(IF(AA7&lt;=Inputs!$E$74,Calculations!$E$44,0))*-1</f>
        <v>0</v>
      </c>
      <c r="AB23" s="3">
        <f>(IF(AB7&lt;=Inputs!$E$74,Calculations!$E$44,0))*-1</f>
        <v>0</v>
      </c>
      <c r="AC23" s="3">
        <f>(IF(AC7&lt;=Inputs!$E$74,Calculations!$E$44,0))*-1</f>
        <v>0</v>
      </c>
      <c r="AD23" s="3">
        <f>(IF(AD7&lt;=Inputs!$E$74,Calculations!$E$44,0))*-1</f>
        <v>0</v>
      </c>
      <c r="AE23" s="3">
        <f>(IF(AE7&lt;=Inputs!$E$74,Calculations!$E$44,0))*-1</f>
        <v>0</v>
      </c>
      <c r="AF23" s="3">
        <f>(IF(AF7&lt;=Inputs!$E$74,Calculations!$E$44,0))*-1</f>
        <v>0</v>
      </c>
      <c r="AG23" s="3">
        <f>(IF(AG7&lt;=Inputs!$E$74,Calculations!$E$44,0))*-1</f>
        <v>0</v>
      </c>
      <c r="AH23" s="3">
        <f>(IF(AH7&lt;=Inputs!$E$74,Calculations!$E$44,0))*-1</f>
        <v>0</v>
      </c>
      <c r="AI23" s="3">
        <f>(IF(AI7&lt;=Inputs!$E$74,Calculations!$E$44,0))*-1</f>
        <v>0</v>
      </c>
      <c r="AJ23" s="3">
        <f>(IF(AJ7&lt;=Inputs!$E$74,Calculations!$E$44,0))*-1</f>
        <v>0</v>
      </c>
      <c r="AK23" s="3">
        <f>(IF(AK7&lt;=Inputs!$E$74,Calculations!$E$44,0))*-1</f>
        <v>0</v>
      </c>
      <c r="AL23" s="3">
        <f>(IF(AL7&lt;=Inputs!$E$74,Calculations!$E$44,0))*-1</f>
        <v>0</v>
      </c>
      <c r="AM23" s="3">
        <f>(IF(AM7&lt;=Inputs!$E$74,Calculations!$E$44,0))*-1</f>
        <v>0</v>
      </c>
      <c r="AN23" s="3">
        <f>(IF(AN7&lt;=Inputs!$E$74,Calculations!$E$44,0))*-1</f>
        <v>0</v>
      </c>
      <c r="AO23" s="3">
        <f>(IF(AO7&lt;=Inputs!$E$74,Calculations!$E$44,0))*-1</f>
        <v>0</v>
      </c>
      <c r="AP23" s="3">
        <f>(IF(AP7&lt;=Inputs!$E$74,Calculations!$E$44,0))*-1</f>
        <v>0</v>
      </c>
      <c r="AQ23" s="3">
        <f>(IF(AQ7&lt;=Inputs!$E$74,Calculations!$E$44,0))*-1</f>
        <v>0</v>
      </c>
      <c r="AR23" s="3">
        <f>(IF(AR7&lt;=Inputs!$E$74,Calculations!$E$44,0))*-1</f>
        <v>0</v>
      </c>
      <c r="AS23" s="3">
        <f>(IF(AS7&lt;=Inputs!$E$74,Calculations!$E$44,0))*-1</f>
        <v>0</v>
      </c>
      <c r="AT23" s="3">
        <f>(IF(AT7&lt;=Inputs!$E$74,Calculations!$E$44,0))*-1</f>
        <v>0</v>
      </c>
      <c r="AU23" s="3">
        <f>(IF(AU7&lt;=Inputs!$E$74,Calculations!$E$44,0))*-1</f>
        <v>0</v>
      </c>
      <c r="AV23" s="3">
        <f>(IF(AV7&lt;=Inputs!$E$74,Calculations!$E$44,0))*-1</f>
        <v>0</v>
      </c>
      <c r="AW23" s="3">
        <f>(IF(AW7&lt;=Inputs!$E$74,Calculations!$E$44,0))*-1</f>
        <v>0</v>
      </c>
      <c r="AX23" s="3">
        <f>(IF(AX7&lt;=Inputs!$E$74,Calculations!$E$44,0))*-1</f>
        <v>0</v>
      </c>
      <c r="AY23" s="3">
        <f>(IF(AY7&lt;=Inputs!$E$74,Calculations!$E$44,0))*-1</f>
        <v>0</v>
      </c>
      <c r="AZ23" s="3">
        <f>(IF(AZ7&lt;=Inputs!$E$74,Calculations!$E$44,0))*-1</f>
        <v>0</v>
      </c>
      <c r="BA23" s="3">
        <f>(IF(BA7&lt;=Inputs!$E$74,Calculations!$E$44,0))*-1</f>
        <v>0</v>
      </c>
      <c r="BB23" s="3">
        <f>(IF(BB7&lt;=Inputs!$E$74,Calculations!$E$44,0))*-1</f>
        <v>0</v>
      </c>
    </row>
    <row r="24" spans="1:54">
      <c r="A24" s="6" t="s">
        <v>52</v>
      </c>
      <c r="B24" s="6"/>
      <c r="E24" s="3">
        <f>(IF(E7&lt;=Inputs!$E$76,Calculations!$E$45,0))*-1</f>
        <v>-1122389.2295406</v>
      </c>
      <c r="F24" s="3">
        <f>(IF(F7&lt;=Inputs!$E$76,Calculations!$E$45,0))*-1</f>
        <v>-1122389.2295406</v>
      </c>
      <c r="G24" s="3">
        <f>(IF(G7&lt;=Inputs!$E$76,Calculations!$E$45,0))*-1</f>
        <v>-1122389.2295406</v>
      </c>
      <c r="H24" s="3">
        <f>(IF(H7&lt;=Inputs!$E$76,Calculations!$E$45,0))*-1</f>
        <v>-1122389.2295406</v>
      </c>
      <c r="I24" s="3">
        <f>(IF(I7&lt;=Inputs!$E$76,Calculations!$E$45,0))*-1</f>
        <v>-1122389.2295406</v>
      </c>
      <c r="J24" s="3">
        <f>(IF(J7&lt;=Inputs!$E$76,Calculations!$E$45,0))*-1</f>
        <v>-1122389.2295406</v>
      </c>
      <c r="K24" s="3">
        <f>(IF(K7&lt;=Inputs!$E$76,Calculations!$E$45,0))*-1</f>
        <v>-1122389.2295406</v>
      </c>
      <c r="L24" s="3">
        <f>(IF(L7&lt;=Inputs!$E$76,Calculations!$E$45,0))*-1</f>
        <v>-1122389.2295406</v>
      </c>
      <c r="M24" s="3">
        <f>(IF(M7&lt;=Inputs!$E$76,Calculations!$E$45,0))*-1</f>
        <v>-1122389.2295406</v>
      </c>
      <c r="N24" s="3">
        <f>(IF(N7&lt;=Inputs!$E$76,Calculations!$E$45,0))*-1</f>
        <v>-1122389.2295406</v>
      </c>
      <c r="O24" s="3">
        <f>(IF(O7&lt;=Inputs!$E$76,Calculations!$E$45,0))*-1</f>
        <v>0</v>
      </c>
      <c r="P24" s="3">
        <f>(IF(P7&lt;=Inputs!$E$76,Calculations!$E$45,0))*-1</f>
        <v>0</v>
      </c>
      <c r="Q24" s="3">
        <f>(IF(Q7&lt;=Inputs!$E$76,Calculations!$E$45,0))*-1</f>
        <v>0</v>
      </c>
      <c r="R24" s="3">
        <f>(IF(R7&lt;=Inputs!$E$76,Calculations!$E$45,0))*-1</f>
        <v>0</v>
      </c>
      <c r="S24" s="3">
        <f>(IF(S7&lt;=Inputs!$E$76,Calculations!$E$45,0))*-1</f>
        <v>0</v>
      </c>
      <c r="T24" s="3">
        <f>(IF(T7&lt;=Inputs!$E$76,Calculations!$E$45,0))*-1</f>
        <v>0</v>
      </c>
      <c r="U24" s="3">
        <f>(IF(U7&lt;=Inputs!$E$76,Calculations!$E$45,0))*-1</f>
        <v>0</v>
      </c>
      <c r="V24" s="3">
        <f>(IF(V7&lt;=Inputs!$E$76,Calculations!$E$45,0))*-1</f>
        <v>0</v>
      </c>
      <c r="W24" s="3">
        <f>(IF(W7&lt;=Inputs!$E$76,Calculations!$E$45,0))*-1</f>
        <v>0</v>
      </c>
      <c r="X24" s="3">
        <f>(IF(X7&lt;=Inputs!$E$76,Calculations!$E$45,0))*-1</f>
        <v>0</v>
      </c>
      <c r="Y24" s="3">
        <f>(IF(Y7&lt;=Inputs!$E$76,Calculations!$E$45,0))*-1</f>
        <v>0</v>
      </c>
      <c r="Z24" s="3">
        <f>(IF(Z7&lt;=Inputs!$E$76,Calculations!$E$45,0))*-1</f>
        <v>0</v>
      </c>
      <c r="AA24" s="3">
        <f>(IF(AA7&lt;=Inputs!$E$76,Calculations!$E$45,0))*-1</f>
        <v>0</v>
      </c>
      <c r="AB24" s="3">
        <f>(IF(AB7&lt;=Inputs!$E$76,Calculations!$E$45,0))*-1</f>
        <v>0</v>
      </c>
      <c r="AC24" s="3">
        <f>(IF(AC7&lt;=Inputs!$E$76,Calculations!$E$45,0))*-1</f>
        <v>0</v>
      </c>
      <c r="AD24" s="3">
        <f>(IF(AD7&lt;=Inputs!$E$76,Calculations!$E$45,0))*-1</f>
        <v>0</v>
      </c>
      <c r="AE24" s="3">
        <f>(IF(AE7&lt;=Inputs!$E$76,Calculations!$E$45,0))*-1</f>
        <v>0</v>
      </c>
      <c r="AF24" s="3">
        <f>(IF(AF7&lt;=Inputs!$E$76,Calculations!$E$45,0))*-1</f>
        <v>0</v>
      </c>
      <c r="AG24" s="3">
        <f>(IF(AG7&lt;=Inputs!$E$76,Calculations!$E$45,0))*-1</f>
        <v>0</v>
      </c>
      <c r="AH24" s="3">
        <f>(IF(AH7&lt;=Inputs!$E$76,Calculations!$E$45,0))*-1</f>
        <v>0</v>
      </c>
      <c r="AI24" s="3">
        <f>(IF(AI7&lt;=Inputs!$E$76,Calculations!$E$45,0))*-1</f>
        <v>0</v>
      </c>
      <c r="AJ24" s="3">
        <f>(IF(AJ7&lt;=Inputs!$E$76,Calculations!$E$45,0))*-1</f>
        <v>0</v>
      </c>
      <c r="AK24" s="3">
        <f>(IF(AK7&lt;=Inputs!$E$76,Calculations!$E$45,0))*-1</f>
        <v>0</v>
      </c>
      <c r="AL24" s="3">
        <f>(IF(AL7&lt;=Inputs!$E$76,Calculations!$E$45,0))*-1</f>
        <v>0</v>
      </c>
      <c r="AM24" s="3">
        <f>(IF(AM7&lt;=Inputs!$E$76,Calculations!$E$45,0))*-1</f>
        <v>0</v>
      </c>
      <c r="AN24" s="3">
        <f>(IF(AN7&lt;=Inputs!$E$76,Calculations!$E$45,0))*-1</f>
        <v>0</v>
      </c>
      <c r="AO24" s="3">
        <f>(IF(AO7&lt;=Inputs!$E$76,Calculations!$E$45,0))*-1</f>
        <v>0</v>
      </c>
      <c r="AP24" s="3">
        <f>(IF(AP7&lt;=Inputs!$E$76,Calculations!$E$45,0))*-1</f>
        <v>0</v>
      </c>
      <c r="AQ24" s="3">
        <f>(IF(AQ7&lt;=Inputs!$E$76,Calculations!$E$45,0))*-1</f>
        <v>0</v>
      </c>
      <c r="AR24" s="3">
        <f>(IF(AR7&lt;=Inputs!$E$76,Calculations!$E$45,0))*-1</f>
        <v>0</v>
      </c>
      <c r="AS24" s="3">
        <f>(IF(AS7&lt;=Inputs!$E$76,Calculations!$E$45,0))*-1</f>
        <v>0</v>
      </c>
      <c r="AT24" s="3">
        <f>(IF(AT7&lt;=Inputs!$E$76,Calculations!$E$45,0))*-1</f>
        <v>0</v>
      </c>
      <c r="AU24" s="3">
        <f>(IF(AU7&lt;=Inputs!$E$76,Calculations!$E$45,0))*-1</f>
        <v>0</v>
      </c>
      <c r="AV24" s="3">
        <f>(IF(AV7&lt;=Inputs!$E$76,Calculations!$E$45,0))*-1</f>
        <v>0</v>
      </c>
      <c r="AW24" s="3">
        <f>(IF(AW7&lt;=Inputs!$E$76,Calculations!$E$45,0))*-1</f>
        <v>0</v>
      </c>
      <c r="AX24" s="3">
        <f>(IF(AX7&lt;=Inputs!$E$76,Calculations!$E$45,0))*-1</f>
        <v>0</v>
      </c>
      <c r="AY24" s="3">
        <f>(IF(AY7&lt;=Inputs!$E$76,Calculations!$E$45,0))*-1</f>
        <v>0</v>
      </c>
      <c r="AZ24" s="3">
        <f>(IF(AZ7&lt;=Inputs!$E$76,Calculations!$E$45,0))*-1</f>
        <v>0</v>
      </c>
      <c r="BA24" s="3">
        <f>(IF(BA7&lt;=Inputs!$E$76,Calculations!$E$45,0))*-1</f>
        <v>0</v>
      </c>
      <c r="BB24" s="3">
        <f>(IF(BB7&lt;=Inputs!$E$76,Calculations!$E$45,0))*-1</f>
        <v>0</v>
      </c>
    </row>
    <row r="25" spans="1:54">
      <c r="A25" s="1" t="s">
        <v>230</v>
      </c>
      <c r="B25" s="6"/>
      <c r="E25" s="3">
        <f>(IF(E7&lt;=Inputs!$E$78,Calculations!$E$47,0))*-1</f>
        <v>-2037537.519469589</v>
      </c>
      <c r="F25" s="3">
        <f>(IF(F7&lt;=Inputs!$E$78,Calculations!$E$47,0))*-1</f>
        <v>-2037537.519469589</v>
      </c>
      <c r="G25" s="3">
        <f>(IF(G7&lt;=Inputs!$E$78,Calculations!$E$47,0))*-1</f>
        <v>0</v>
      </c>
      <c r="H25" s="3">
        <f>(IF(H7&lt;=Inputs!$E$78,Calculations!$E$47,0))*-1</f>
        <v>0</v>
      </c>
      <c r="I25" s="3">
        <f>(IF(I7&lt;=Inputs!$E$78,Calculations!$E$47,0))*-1</f>
        <v>0</v>
      </c>
      <c r="J25" s="3">
        <f>(IF(J7&lt;=Inputs!$E$78,Calculations!$E$47,0))*-1</f>
        <v>0</v>
      </c>
      <c r="K25" s="3">
        <f>(IF(K7&lt;=Inputs!$E$78,Calculations!$E$47,0))*-1</f>
        <v>0</v>
      </c>
      <c r="L25" s="3">
        <f>(IF(L7&lt;=Inputs!$E$78,Calculations!$E$47,0))*-1</f>
        <v>0</v>
      </c>
      <c r="M25" s="3">
        <f>(IF(M7&lt;=Inputs!$E$78,Calculations!$E$47,0))*-1</f>
        <v>0</v>
      </c>
      <c r="N25" s="3">
        <f>(IF(N7&lt;=Inputs!$E$78,Calculations!$E$47,0))*-1</f>
        <v>0</v>
      </c>
      <c r="O25" s="3">
        <f>(IF(O7&lt;=Inputs!$E$78,Calculations!$E$47,0))*-1</f>
        <v>0</v>
      </c>
      <c r="P25" s="3">
        <f>(IF(P7&lt;=Inputs!$E$78,Calculations!$E$47,0))*-1</f>
        <v>0</v>
      </c>
      <c r="Q25" s="3">
        <f>(IF(Q7&lt;=Inputs!$E$78,Calculations!$E$47,0))*-1</f>
        <v>0</v>
      </c>
      <c r="R25" s="3">
        <f>(IF(R7&lt;=Inputs!$E$78,Calculations!$E$47,0))*-1</f>
        <v>0</v>
      </c>
      <c r="S25" s="3">
        <f>(IF(S7&lt;=Inputs!$E$78,Calculations!$E$47,0))*-1</f>
        <v>0</v>
      </c>
      <c r="T25" s="3">
        <f>(IF(T7&lt;=Inputs!$E$78,Calculations!$E$47,0))*-1</f>
        <v>0</v>
      </c>
      <c r="U25" s="3">
        <f>(IF(U7&lt;=Inputs!$E$78,Calculations!$E$47,0))*-1</f>
        <v>0</v>
      </c>
      <c r="V25" s="3">
        <f>(IF(V7&lt;=Inputs!$E$78,Calculations!$E$47,0))*-1</f>
        <v>0</v>
      </c>
      <c r="W25" s="3">
        <f>(IF(W7&lt;=Inputs!$E$78,Calculations!$E$47,0))*-1</f>
        <v>0</v>
      </c>
      <c r="X25" s="3">
        <f>(IF(X7&lt;=Inputs!$E$78,Calculations!$E$47,0))*-1</f>
        <v>0</v>
      </c>
      <c r="Y25" s="3">
        <f>(IF(Y7&lt;=Inputs!$E$78,Calculations!$E$47,0))*-1</f>
        <v>0</v>
      </c>
      <c r="Z25" s="3">
        <f>(IF(Z7&lt;=Inputs!$E$78,Calculations!$E$47,0))*-1</f>
        <v>0</v>
      </c>
      <c r="AA25" s="3">
        <f>(IF(AA7&lt;=Inputs!$E$78,Calculations!$E$47,0))*-1</f>
        <v>0</v>
      </c>
      <c r="AB25" s="3">
        <f>(IF(AB7&lt;=Inputs!$E$78,Calculations!$E$47,0))*-1</f>
        <v>0</v>
      </c>
      <c r="AC25" s="3">
        <f>(IF(AC7&lt;=Inputs!$E$78,Calculations!$E$47,0))*-1</f>
        <v>0</v>
      </c>
      <c r="AD25" s="3">
        <f>(IF(AD7&lt;=Inputs!$E$78,Calculations!$E$47,0))*-1</f>
        <v>0</v>
      </c>
      <c r="AE25" s="3">
        <f>(IF(AE7&lt;=Inputs!$E$78,Calculations!$E$47,0))*-1</f>
        <v>0</v>
      </c>
      <c r="AF25" s="3">
        <f>(IF(AF7&lt;=Inputs!$E$78,Calculations!$E$47,0))*-1</f>
        <v>0</v>
      </c>
      <c r="AG25" s="3">
        <f>(IF(AG7&lt;=Inputs!$E$78,Calculations!$E$47,0))*-1</f>
        <v>0</v>
      </c>
      <c r="AH25" s="3">
        <f>(IF(AH7&lt;=Inputs!$E$78,Calculations!$E$47,0))*-1</f>
        <v>0</v>
      </c>
      <c r="AI25" s="3">
        <f>(IF(AI7&lt;=Inputs!$E$78,Calculations!$E$47,0))*-1</f>
        <v>0</v>
      </c>
      <c r="AJ25" s="3">
        <f>(IF(AJ7&lt;=Inputs!$E$78,Calculations!$E$47,0))*-1</f>
        <v>0</v>
      </c>
      <c r="AK25" s="3">
        <f>(IF(AK7&lt;=Inputs!$E$78,Calculations!$E$47,0))*-1</f>
        <v>0</v>
      </c>
      <c r="AL25" s="3">
        <f>(IF(AL7&lt;=Inputs!$E$78,Calculations!$E$47,0))*-1</f>
        <v>0</v>
      </c>
      <c r="AM25" s="3">
        <f>(IF(AM7&lt;=Inputs!$E$78,Calculations!$E$47,0))*-1</f>
        <v>0</v>
      </c>
      <c r="AN25" s="3">
        <f>(IF(AN7&lt;=Inputs!$E$78,Calculations!$E$47,0))*-1</f>
        <v>0</v>
      </c>
      <c r="AO25" s="3">
        <f>(IF(AO7&lt;=Inputs!$E$78,Calculations!$E$47,0))*-1</f>
        <v>0</v>
      </c>
      <c r="AP25" s="3">
        <f>(IF(AP7&lt;=Inputs!$E$78,Calculations!$E$47,0))*-1</f>
        <v>0</v>
      </c>
      <c r="AQ25" s="3">
        <f>(IF(AQ7&lt;=Inputs!$E$78,Calculations!$E$47,0))*-1</f>
        <v>0</v>
      </c>
      <c r="AR25" s="3">
        <f>(IF(AR7&lt;=Inputs!$E$78,Calculations!$E$47,0))*-1</f>
        <v>0</v>
      </c>
      <c r="AS25" s="3">
        <f>(IF(AS7&lt;=Inputs!$E$78,Calculations!$E$47,0))*-1</f>
        <v>0</v>
      </c>
      <c r="AT25" s="3">
        <f>(IF(AT7&lt;=Inputs!$E$78,Calculations!$E$47,0))*-1</f>
        <v>0</v>
      </c>
      <c r="AU25" s="3">
        <f>(IF(AU7&lt;=Inputs!$E$78,Calculations!$E$47,0))*-1</f>
        <v>0</v>
      </c>
      <c r="AV25" s="3">
        <f>(IF(AV7&lt;=Inputs!$E$78,Calculations!$E$47,0))*-1</f>
        <v>0</v>
      </c>
      <c r="AW25" s="3">
        <f>(IF(AW7&lt;=Inputs!$E$78,Calculations!$E$47,0))*-1</f>
        <v>0</v>
      </c>
      <c r="AX25" s="3">
        <f>(IF(AX7&lt;=Inputs!$E$78,Calculations!$E$47,0))*-1</f>
        <v>0</v>
      </c>
      <c r="AY25" s="3">
        <f>(IF(AY7&lt;=Inputs!$E$78,Calculations!$E$47,0))*-1</f>
        <v>0</v>
      </c>
      <c r="AZ25" s="3">
        <f>(IF(AZ7&lt;=Inputs!$E$78,Calculations!$E$47,0))*-1</f>
        <v>0</v>
      </c>
      <c r="BA25" s="3">
        <f>(IF(BA7&lt;=Inputs!$E$78,Calculations!$E$47,0))*-1</f>
        <v>0</v>
      </c>
      <c r="BB25" s="3">
        <f>(IF(BB7&lt;=Inputs!$E$78,Calculations!$E$47,0))*-1</f>
        <v>0</v>
      </c>
    </row>
    <row r="26" spans="1:54">
      <c r="AS26" s="1"/>
      <c r="AT26" s="1"/>
      <c r="AU26" s="1"/>
      <c r="AV26" s="1"/>
      <c r="AW26" s="1"/>
      <c r="AX26" s="1"/>
      <c r="AY26" s="1"/>
      <c r="AZ26" s="1"/>
      <c r="BA26" s="1"/>
      <c r="BB26" s="1"/>
    </row>
    <row r="27" spans="1:54">
      <c r="A27" s="7" t="s">
        <v>53</v>
      </c>
      <c r="B27" s="7"/>
      <c r="E27" s="12">
        <f>E20+SUM(E23:E25)</f>
        <v>1713470.7368367282</v>
      </c>
      <c r="F27" s="12">
        <f t="shared" ref="F27:BB27" si="6">F20+SUM(F23:F25)</f>
        <v>1704558.3570909095</v>
      </c>
      <c r="G27" s="12">
        <f t="shared" si="6"/>
        <v>3733005.2492197626</v>
      </c>
      <c r="H27" s="12">
        <f t="shared" si="6"/>
        <v>3723732.809332212</v>
      </c>
      <c r="I27" s="12">
        <f t="shared" si="6"/>
        <v>3714274.9206469101</v>
      </c>
      <c r="J27" s="12">
        <f t="shared" si="6"/>
        <v>3704627.874187903</v>
      </c>
      <c r="K27" s="12">
        <f t="shared" si="6"/>
        <v>3694787.886799715</v>
      </c>
      <c r="L27" s="12">
        <f t="shared" si="6"/>
        <v>3684751.0996637638</v>
      </c>
      <c r="M27" s="12">
        <f t="shared" si="6"/>
        <v>3674513.5767850936</v>
      </c>
      <c r="N27" s="12">
        <f t="shared" si="6"/>
        <v>3664071.3034488489</v>
      </c>
      <c r="O27" s="12">
        <f t="shared" si="6"/>
        <v>4775809.4141864805</v>
      </c>
      <c r="P27" s="12">
        <f t="shared" si="6"/>
        <v>4764945.2730074525</v>
      </c>
      <c r="Q27" s="12">
        <f t="shared" si="6"/>
        <v>4753863.8490048433</v>
      </c>
      <c r="R27" s="12">
        <f t="shared" si="6"/>
        <v>4742560.7965221824</v>
      </c>
      <c r="S27" s="12">
        <f t="shared" si="6"/>
        <v>4731031.6829898683</v>
      </c>
      <c r="T27" s="12">
        <f t="shared" si="6"/>
        <v>4719271.9871869078</v>
      </c>
      <c r="U27" s="12">
        <f t="shared" si="6"/>
        <v>4707277.0974678891</v>
      </c>
      <c r="V27" s="12">
        <f t="shared" si="6"/>
        <v>4695042.3099544886</v>
      </c>
      <c r="W27" s="12">
        <f t="shared" si="6"/>
        <v>4682562.826690821</v>
      </c>
      <c r="X27" s="12">
        <f t="shared" si="6"/>
        <v>4669833.7537618792</v>
      </c>
      <c r="Y27" s="12">
        <f t="shared" si="6"/>
        <v>5684944.7496474115</v>
      </c>
      <c r="Z27" s="12">
        <f t="shared" si="6"/>
        <v>5671701.4221721403</v>
      </c>
      <c r="AA27" s="12">
        <f t="shared" si="6"/>
        <v>5658193.2281473652</v>
      </c>
      <c r="AB27" s="12">
        <f t="shared" si="6"/>
        <v>5644414.8702420937</v>
      </c>
      <c r="AC27" s="12">
        <f t="shared" si="6"/>
        <v>5630360.9451787164</v>
      </c>
      <c r="AD27" s="12">
        <f t="shared" si="6"/>
        <v>5616025.9416140718</v>
      </c>
      <c r="AE27" s="12">
        <f t="shared" si="6"/>
        <v>5601404.2379781343</v>
      </c>
      <c r="AF27" s="12">
        <f t="shared" si="6"/>
        <v>5586490.1002694787</v>
      </c>
      <c r="AG27" s="12">
        <f t="shared" si="6"/>
        <v>5571277.6798066497</v>
      </c>
      <c r="AH27" s="12">
        <f t="shared" si="6"/>
        <v>5555761.0109345634</v>
      </c>
      <c r="AI27" s="12">
        <f t="shared" si="6"/>
        <v>5539934.0086850356</v>
      </c>
      <c r="AJ27" s="12">
        <f t="shared" si="6"/>
        <v>5523790.4663905175</v>
      </c>
      <c r="AK27" s="12">
        <f t="shared" si="6"/>
        <v>5507324.0532501098</v>
      </c>
      <c r="AL27" s="12">
        <f t="shared" si="6"/>
        <v>5490528.3118468933</v>
      </c>
      <c r="AM27" s="12">
        <f t="shared" si="6"/>
        <v>5473396.6556156119</v>
      </c>
      <c r="AN27" s="12">
        <f t="shared" si="6"/>
        <v>5455922.3662597053</v>
      </c>
      <c r="AO27" s="12">
        <f t="shared" si="6"/>
        <v>5438098.5911166808</v>
      </c>
      <c r="AP27" s="12">
        <f t="shared" si="6"/>
        <v>5419918.3404707955</v>
      </c>
      <c r="AQ27" s="12">
        <f t="shared" si="6"/>
        <v>5401374.4848119933</v>
      </c>
      <c r="AR27" s="12">
        <f t="shared" si="6"/>
        <v>5382459.7520400137</v>
      </c>
      <c r="AS27" s="12">
        <f t="shared" si="6"/>
        <v>5363166.7246125955</v>
      </c>
      <c r="AT27" s="12">
        <f t="shared" si="6"/>
        <v>5343487.836636629</v>
      </c>
      <c r="AU27" s="12">
        <f t="shared" si="6"/>
        <v>5323415.3709011422</v>
      </c>
      <c r="AV27" s="12">
        <f t="shared" si="6"/>
        <v>5302941.4558509467</v>
      </c>
      <c r="AW27" s="12">
        <f t="shared" si="6"/>
        <v>5282058.0624997467</v>
      </c>
      <c r="AX27" s="12">
        <f t="shared" si="6"/>
        <v>5260757.0012815222</v>
      </c>
      <c r="AY27" s="12">
        <f t="shared" si="6"/>
        <v>5239029.918838935</v>
      </c>
      <c r="AZ27" s="12">
        <f t="shared" si="6"/>
        <v>5216868.2947474942</v>
      </c>
      <c r="BA27" s="12">
        <f t="shared" si="6"/>
        <v>5194263.4381742254</v>
      </c>
      <c r="BB27" s="12">
        <f t="shared" si="6"/>
        <v>5171206.4844694911</v>
      </c>
    </row>
    <row r="28" spans="1:54">
      <c r="AS28" s="1"/>
      <c r="AT28" s="1"/>
      <c r="AU28" s="1"/>
      <c r="AV28" s="1"/>
      <c r="AW28" s="1"/>
      <c r="AX28" s="1"/>
      <c r="AY28" s="1"/>
      <c r="AZ28" s="1"/>
      <c r="BA28" s="1"/>
      <c r="BB28" s="1"/>
    </row>
    <row r="29" spans="1:54">
      <c r="A29" s="1" t="s">
        <v>39</v>
      </c>
      <c r="E29" s="3">
        <f>(Inputs!$C$84*E27)*-1</f>
        <v>-85673.536841836409</v>
      </c>
      <c r="F29" s="3">
        <f>(Inputs!$C$84*F27)*-1</f>
        <v>-85227.917854545478</v>
      </c>
      <c r="G29" s="3">
        <f>(Inputs!$C$84*G27)*-1</f>
        <v>-186650.26246098813</v>
      </c>
      <c r="H29" s="3">
        <f>(Inputs!$C$84*H27)*-1</f>
        <v>-186186.64046661061</v>
      </c>
      <c r="I29" s="3">
        <f>(Inputs!$C$84*I27)*-1</f>
        <v>-185713.74603234552</v>
      </c>
      <c r="J29" s="3">
        <f>(Inputs!$C$84*J27)*-1</f>
        <v>-185231.39370939517</v>
      </c>
      <c r="K29" s="3">
        <f>(Inputs!$C$84*K27)*-1</f>
        <v>-184739.39433998577</v>
      </c>
      <c r="L29" s="3">
        <f>(Inputs!$C$84*L27)*-1</f>
        <v>-184237.55498318819</v>
      </c>
      <c r="M29" s="3">
        <f>(Inputs!$C$84*M27)*-1</f>
        <v>-183725.67883925469</v>
      </c>
      <c r="N29" s="3">
        <f>(Inputs!$C$84*N27)*-1</f>
        <v>-183203.56517244247</v>
      </c>
      <c r="O29" s="3">
        <f>(Inputs!$C$84*O27)*-1</f>
        <v>-238790.47070932403</v>
      </c>
      <c r="P29" s="3">
        <f>(Inputs!$C$84*P27)*-1</f>
        <v>-238247.26365037262</v>
      </c>
      <c r="Q29" s="3">
        <f>(Inputs!$C$84*Q27)*-1</f>
        <v>-237693.19245024218</v>
      </c>
      <c r="R29" s="3">
        <f>(Inputs!$C$84*R27)*-1</f>
        <v>-237128.03982610913</v>
      </c>
      <c r="S29" s="3">
        <f>(Inputs!$C$84*S27)*-1</f>
        <v>-236551.58414949343</v>
      </c>
      <c r="T29" s="3">
        <f>(Inputs!$C$84*T27)*-1</f>
        <v>-235963.59935934539</v>
      </c>
      <c r="U29" s="3">
        <f>(Inputs!$C$84*U27)*-1</f>
        <v>-235363.85487339448</v>
      </c>
      <c r="V29" s="3">
        <f>(Inputs!$C$84*V27)*-1</f>
        <v>-234752.11549772444</v>
      </c>
      <c r="W29" s="3">
        <f>(Inputs!$C$84*W27)*-1</f>
        <v>-234128.14133454105</v>
      </c>
      <c r="X29" s="3">
        <f>(Inputs!$C$84*X27)*-1</f>
        <v>-233491.68768809398</v>
      </c>
      <c r="Y29" s="3">
        <f>(Inputs!$C$84*Y27)*-1</f>
        <v>-284247.23748237058</v>
      </c>
      <c r="Z29" s="3">
        <f>(Inputs!$C$84*Z27)*-1</f>
        <v>-283585.07110860705</v>
      </c>
      <c r="AA29" s="3">
        <f>(Inputs!$C$84*AA27)*-1</f>
        <v>-282909.66140736826</v>
      </c>
      <c r="AB29" s="3">
        <f>(Inputs!$C$84*AB27)*-1</f>
        <v>-282220.74351210467</v>
      </c>
      <c r="AC29" s="3">
        <f>(Inputs!$C$84*AC27)*-1</f>
        <v>-281518.04725893581</v>
      </c>
      <c r="AD29" s="3">
        <f>(Inputs!$C$84*AD27)*-1</f>
        <v>-280801.2970807036</v>
      </c>
      <c r="AE29" s="3">
        <f>(Inputs!$C$84*AE27)*-1</f>
        <v>-280070.21189890674</v>
      </c>
      <c r="AF29" s="3">
        <f>(Inputs!$C$84*AF27)*-1</f>
        <v>-279324.50501347397</v>
      </c>
      <c r="AG29" s="3">
        <f>(Inputs!$C$84*AG27)*-1</f>
        <v>-278563.88399033248</v>
      </c>
      <c r="AH29" s="3">
        <f>(Inputs!$C$84*AH27)*-1</f>
        <v>-277788.05054672819</v>
      </c>
      <c r="AI29" s="3">
        <f>(Inputs!$C$84*AI27)*-1</f>
        <v>-276996.7004342518</v>
      </c>
      <c r="AJ29" s="3">
        <f>(Inputs!$C$84*AJ27)*-1</f>
        <v>-276189.52331952588</v>
      </c>
      <c r="AK29" s="3">
        <f>(Inputs!$C$84*AK27)*-1</f>
        <v>-275366.2026625055</v>
      </c>
      <c r="AL29" s="3">
        <f>(Inputs!$C$84*AL27)*-1</f>
        <v>-274526.41559234465</v>
      </c>
      <c r="AM29" s="3">
        <f>(Inputs!$C$84*AM27)*-1</f>
        <v>-273669.83278078062</v>
      </c>
      <c r="AN29" s="3">
        <f>(Inputs!$C$84*AN27)*-1</f>
        <v>-272796.11831298529</v>
      </c>
      <c r="AO29" s="3">
        <f>(Inputs!$C$84*AO27)*-1</f>
        <v>-271904.92955583404</v>
      </c>
      <c r="AP29" s="3">
        <f>(Inputs!$C$84*AP27)*-1</f>
        <v>-270995.91702353978</v>
      </c>
      <c r="AQ29" s="3">
        <f>(Inputs!$C$84*AQ27)*-1</f>
        <v>-270068.72424059967</v>
      </c>
      <c r="AR29" s="3">
        <f>(Inputs!$C$84*AR27)*-1</f>
        <v>-269122.98760200071</v>
      </c>
      <c r="AS29" s="3">
        <f>(Inputs!$C$84*AS27)*-1</f>
        <v>-268158.33623062976</v>
      </c>
      <c r="AT29" s="3">
        <f>(Inputs!$C$84*AT27)*-1</f>
        <v>-267174.39183183148</v>
      </c>
      <c r="AU29" s="3">
        <f>(Inputs!$C$84*AU27)*-1</f>
        <v>-266170.7685450571</v>
      </c>
      <c r="AV29" s="3">
        <f>(Inputs!$C$84*AV27)*-1</f>
        <v>-265147.07279254735</v>
      </c>
      <c r="AW29" s="3">
        <f>(Inputs!$C$84*AW27)*-1</f>
        <v>-264102.90312498732</v>
      </c>
      <c r="AX29" s="3">
        <f>(Inputs!$C$84*AX27)*-1</f>
        <v>-263037.85006407613</v>
      </c>
      <c r="AY29" s="3">
        <f>(Inputs!$C$84*AY27)*-1</f>
        <v>-261951.49594194675</v>
      </c>
      <c r="AZ29" s="3">
        <f>(Inputs!$C$84*AZ27)*-1</f>
        <v>-260843.41473737473</v>
      </c>
      <c r="BA29" s="3">
        <f>(Inputs!$C$84*BA27)*-1</f>
        <v>-259713.17190871129</v>
      </c>
      <c r="BB29" s="3">
        <f>(Inputs!$C$84*BB27)*-1</f>
        <v>-258560.32422347457</v>
      </c>
    </row>
    <row r="30" spans="1:54">
      <c r="A30" s="1" t="s">
        <v>24</v>
      </c>
      <c r="E30" s="3">
        <f>(Inputs!$C$82*(E27+E29))*-1</f>
        <v>-488339.15999846754</v>
      </c>
      <c r="F30" s="3">
        <f>(Inputs!$C$82*(F27+F29))*-1</f>
        <v>-485799.13177090918</v>
      </c>
      <c r="G30" s="3">
        <f>(Inputs!$C$82*(G27+G29))*-1</f>
        <v>-1063906.4960276324</v>
      </c>
      <c r="H30" s="3">
        <f>(Inputs!$C$82*(H27+H29))*-1</f>
        <v>-1061263.8506596803</v>
      </c>
      <c r="I30" s="3">
        <f>(Inputs!$C$82*(I27+I29))*-1</f>
        <v>-1058568.3523843694</v>
      </c>
      <c r="J30" s="3">
        <f>(Inputs!$C$82*(J27+J29))*-1</f>
        <v>-1055818.9441435523</v>
      </c>
      <c r="K30" s="3">
        <f>(Inputs!$C$82*(K27+K29))*-1</f>
        <v>-1053014.5477379188</v>
      </c>
      <c r="L30" s="3">
        <f>(Inputs!$C$82*(L27+L29))*-1</f>
        <v>-1050154.0634041727</v>
      </c>
      <c r="M30" s="3">
        <f>(Inputs!$C$82*(M27+M29))*-1</f>
        <v>-1047236.3693837516</v>
      </c>
      <c r="N30" s="3">
        <f>(Inputs!$C$82*(N27+N29))*-1</f>
        <v>-1044260.3214829218</v>
      </c>
      <c r="O30" s="3">
        <f>(Inputs!$C$82*(O27+O29))*-1</f>
        <v>-1361105.683043147</v>
      </c>
      <c r="P30" s="3">
        <f>(Inputs!$C$82*(P27+P29))*-1</f>
        <v>-1358009.402807124</v>
      </c>
      <c r="Q30" s="3">
        <f>(Inputs!$C$82*(Q27+Q29))*-1</f>
        <v>-1354851.1969663803</v>
      </c>
      <c r="R30" s="3">
        <f>(Inputs!$C$82*(R27+R29))*-1</f>
        <v>-1351629.827008822</v>
      </c>
      <c r="S30" s="3">
        <f>(Inputs!$C$82*(S27+S29))*-1</f>
        <v>-1348344.0296521124</v>
      </c>
      <c r="T30" s="3">
        <f>(Inputs!$C$82*(T27+T29))*-1</f>
        <v>-1344992.5163482686</v>
      </c>
      <c r="U30" s="3">
        <f>(Inputs!$C$82*(U27+U29))*-1</f>
        <v>-1341573.9727783483</v>
      </c>
      <c r="V30" s="3">
        <f>(Inputs!$C$82*(V27+V29))*-1</f>
        <v>-1338087.0583370293</v>
      </c>
      <c r="W30" s="3">
        <f>(Inputs!$C$82*(W27+W29))*-1</f>
        <v>-1334530.4056068838</v>
      </c>
      <c r="X30" s="3">
        <f>(Inputs!$C$82*(X27+X29))*-1</f>
        <v>-1330902.6198221357</v>
      </c>
      <c r="Y30" s="3">
        <f>(Inputs!$C$82*(Y27+Y29))*-1</f>
        <v>-1620209.2536495121</v>
      </c>
      <c r="Z30" s="3">
        <f>(Inputs!$C$82*(Z27+Z29))*-1</f>
        <v>-1616434.90531906</v>
      </c>
      <c r="AA30" s="3">
        <f>(Inputs!$C$82*(AA27+AA29))*-1</f>
        <v>-1612585.0700219991</v>
      </c>
      <c r="AB30" s="3">
        <f>(Inputs!$C$82*(AB27+AB29))*-1</f>
        <v>-1608658.2380189968</v>
      </c>
      <c r="AC30" s="3">
        <f>(Inputs!$C$82*(AC27+AC29))*-1</f>
        <v>-1604652.8693759341</v>
      </c>
      <c r="AD30" s="3">
        <f>(Inputs!$C$82*(AD27+AD29))*-1</f>
        <v>-1600567.3933600103</v>
      </c>
      <c r="AE30" s="3">
        <f>(Inputs!$C$82*(AE27+AE29))*-1</f>
        <v>-1596400.207823768</v>
      </c>
      <c r="AF30" s="3">
        <f>(Inputs!$C$82*(AF27+AF29))*-1</f>
        <v>-1592149.6785768012</v>
      </c>
      <c r="AG30" s="3">
        <f>(Inputs!$C$82*(AG27+AG29))*-1</f>
        <v>-1587814.1387448951</v>
      </c>
      <c r="AH30" s="3">
        <f>(Inputs!$C$82*(AH27+AH29))*-1</f>
        <v>-1583391.8881163506</v>
      </c>
      <c r="AI30" s="3">
        <f>(Inputs!$C$82*(AI27+AI29))*-1</f>
        <v>-1578881.1924752351</v>
      </c>
      <c r="AJ30" s="3">
        <f>(Inputs!$C$82*(AJ27+AJ29))*-1</f>
        <v>-1574280.2829212975</v>
      </c>
      <c r="AK30" s="3">
        <f>(Inputs!$C$82*(AK27+AK29))*-1</f>
        <v>-1569587.3551762814</v>
      </c>
      <c r="AL30" s="3">
        <f>(Inputs!$C$82*(AL27+AL29))*-1</f>
        <v>-1564800.5688763645</v>
      </c>
      <c r="AM30" s="3">
        <f>(Inputs!$C$82*(AM27+AM29))*-1</f>
        <v>-1559918.0468504494</v>
      </c>
      <c r="AN30" s="3">
        <f>(Inputs!$C$82*(AN27+AN29))*-1</f>
        <v>-1554937.8743840158</v>
      </c>
      <c r="AO30" s="3">
        <f>(Inputs!$C$82*(AO27+AO29))*-1</f>
        <v>-1549858.0984682539</v>
      </c>
      <c r="AP30" s="3">
        <f>(Inputs!$C$82*(AP27+AP29))*-1</f>
        <v>-1544676.7270341767</v>
      </c>
      <c r="AQ30" s="3">
        <f>(Inputs!$C$82*(AQ27+AQ29))*-1</f>
        <v>-1539391.7281714182</v>
      </c>
      <c r="AR30" s="3">
        <f>(Inputs!$C$82*(AR27+AR29))*-1</f>
        <v>-1534001.0293314038</v>
      </c>
      <c r="AS30" s="3">
        <f>(Inputs!$C$82*(AS27+AS29))*-1</f>
        <v>-1528502.5165145895</v>
      </c>
      <c r="AT30" s="3">
        <f>(Inputs!$C$82*(AT27+AT29))*-1</f>
        <v>-1522894.0334414393</v>
      </c>
      <c r="AU30" s="3">
        <f>(Inputs!$C$82*(AU27+AU29))*-1</f>
        <v>-1517173.3807068255</v>
      </c>
      <c r="AV30" s="3">
        <f>(Inputs!$C$82*(AV27+AV29))*-1</f>
        <v>-1511338.3149175197</v>
      </c>
      <c r="AW30" s="3">
        <f>(Inputs!$C$82*(AW27+AW29))*-1</f>
        <v>-1505386.5478124279</v>
      </c>
      <c r="AX30" s="3">
        <f>(Inputs!$C$82*(AX27+AX29))*-1</f>
        <v>-1499315.7453652336</v>
      </c>
      <c r="AY30" s="3">
        <f>(Inputs!$C$82*(AY27+AY29))*-1</f>
        <v>-1493123.5268690966</v>
      </c>
      <c r="AZ30" s="3">
        <f>(Inputs!$C$82*(AZ27+AZ29))*-1</f>
        <v>-1486807.4640030358</v>
      </c>
      <c r="BA30" s="3">
        <f>(Inputs!$C$82*(BA27+BA29))*-1</f>
        <v>-1480365.0798796543</v>
      </c>
      <c r="BB30" s="3">
        <f>(Inputs!$C$82*(BB27+BB29))*-1</f>
        <v>-1473793.848073805</v>
      </c>
    </row>
    <row r="31" spans="1:54">
      <c r="A31" s="1" t="s">
        <v>202</v>
      </c>
      <c r="E31" s="3">
        <f>+IF(E7&lt;=Inputs!$C$118,Inputs!$C$114,0)</f>
        <v>283943.42330175836</v>
      </c>
      <c r="F31" s="3">
        <f>+IF(F7&lt;=Inputs!$C$118,Inputs!$C$114,0)</f>
        <v>283943.42330175836</v>
      </c>
      <c r="G31" s="3">
        <f>+IF(G7&lt;=Inputs!$C$118,Inputs!$C$114,0)</f>
        <v>283943.42330175836</v>
      </c>
      <c r="H31" s="3">
        <f>+IF(H7&lt;=Inputs!$C$118,Inputs!$C$114,0)</f>
        <v>283943.42330175836</v>
      </c>
      <c r="I31" s="3">
        <f>+IF(I7&lt;=Inputs!$C$118,Inputs!$C$114,0)</f>
        <v>283943.42330175836</v>
      </c>
      <c r="J31" s="3">
        <f>+IF(J7&lt;=Inputs!$C$118,Inputs!$C$114,0)</f>
        <v>283943.42330175836</v>
      </c>
      <c r="K31" s="3">
        <f>+IF(K7&lt;=Inputs!$C$118,Inputs!$C$114,0)</f>
        <v>283943.42330175836</v>
      </c>
      <c r="L31" s="3">
        <f>+IF(L7&lt;=Inputs!$C$118,Inputs!$C$114,0)</f>
        <v>283943.42330175836</v>
      </c>
      <c r="M31" s="3">
        <f>+IF(M7&lt;=Inputs!$C$118,Inputs!$C$114,0)</f>
        <v>283943.42330175836</v>
      </c>
      <c r="N31" s="3">
        <f>+IF(N7&lt;=Inputs!$C$118,Inputs!$C$114,0)</f>
        <v>283943.42330175836</v>
      </c>
      <c r="O31" s="3">
        <f>+IF(O7&lt;=Inputs!$C$118,Inputs!$C$114,0)</f>
        <v>283943.42330175836</v>
      </c>
      <c r="P31" s="3">
        <f>+IF(P7&lt;=Inputs!$C$118,Inputs!$C$114,0)</f>
        <v>283943.42330175836</v>
      </c>
      <c r="Q31" s="3">
        <f>+IF(Q7&lt;=Inputs!$C$118,Inputs!$C$114,0)</f>
        <v>283943.42330175836</v>
      </c>
      <c r="R31" s="3">
        <f>+IF(R7&lt;=Inputs!$C$118,Inputs!$C$114,0)</f>
        <v>283943.42330175836</v>
      </c>
      <c r="S31" s="3">
        <f>+IF(S7&lt;=Inputs!$C$118,Inputs!$C$114,0)</f>
        <v>283943.42330175836</v>
      </c>
      <c r="T31" s="3">
        <f>+IF(T7&lt;=Inputs!$C$118,Inputs!$C$114,0)</f>
        <v>0</v>
      </c>
      <c r="U31" s="3">
        <f>+IF(U7&lt;=Inputs!$C$118,Inputs!$C$114,0)</f>
        <v>0</v>
      </c>
      <c r="V31" s="3">
        <f>+IF(V7&lt;=Inputs!$C$118,Inputs!$C$114,0)</f>
        <v>0</v>
      </c>
      <c r="W31" s="3">
        <f>+IF(W7&lt;=Inputs!$C$118,Inputs!$C$114,0)</f>
        <v>0</v>
      </c>
      <c r="X31" s="3">
        <f>+IF(X7&lt;=Inputs!$C$118,Inputs!$C$114,0)</f>
        <v>0</v>
      </c>
      <c r="Y31" s="3">
        <f>+IF(Y7&lt;=Inputs!$C$118,Inputs!$C$114,0)</f>
        <v>0</v>
      </c>
      <c r="Z31" s="3">
        <f>+IF(Z7&lt;=Inputs!$C$118,Inputs!$C$114,0)</f>
        <v>0</v>
      </c>
      <c r="AA31" s="3">
        <f>+IF(AA7&lt;=Inputs!$C$118,Inputs!$C$114,0)</f>
        <v>0</v>
      </c>
      <c r="AB31" s="3">
        <f>+IF(AB7&lt;=Inputs!$C$118,Inputs!$C$114,0)</f>
        <v>0</v>
      </c>
      <c r="AC31" s="3">
        <f>+IF(AC7&lt;=Inputs!$C$118,Inputs!$C$114,0)</f>
        <v>0</v>
      </c>
      <c r="AD31" s="3">
        <f>+IF(AD7&lt;=Inputs!$C$118,Inputs!$C$114,0)</f>
        <v>0</v>
      </c>
      <c r="AE31" s="3">
        <f>+IF(AE7&lt;=Inputs!$C$118,Inputs!$C$114,0)</f>
        <v>0</v>
      </c>
      <c r="AF31" s="3">
        <f>+IF(AF7&lt;=Inputs!$C$118,Inputs!$C$114,0)</f>
        <v>0</v>
      </c>
      <c r="AG31" s="3">
        <f>+IF(AG7&lt;=Inputs!$C$118,Inputs!$C$114,0)</f>
        <v>0</v>
      </c>
      <c r="AH31" s="3">
        <f>+IF(AH7&lt;=Inputs!$C$118,Inputs!$C$114,0)</f>
        <v>0</v>
      </c>
      <c r="AI31" s="3">
        <f>+IF(AI7&lt;=Inputs!$C$118,Inputs!$C$114,0)</f>
        <v>0</v>
      </c>
      <c r="AJ31" s="3">
        <f>+IF(AJ7&lt;=Inputs!$C$118,Inputs!$C$114,0)</f>
        <v>0</v>
      </c>
      <c r="AK31" s="3">
        <f>+IF(AK7&lt;=Inputs!$C$118,Inputs!$C$114,0)</f>
        <v>0</v>
      </c>
      <c r="AL31" s="3">
        <f>+IF(AL7&lt;=Inputs!$C$118,Inputs!$C$114,0)</f>
        <v>0</v>
      </c>
      <c r="AM31" s="3">
        <f>+IF(AM7&lt;=Inputs!$C$118,Inputs!$C$114,0)</f>
        <v>0</v>
      </c>
      <c r="AN31" s="3">
        <f>+IF(AN7&lt;=Inputs!$C$118,Inputs!$C$114,0)</f>
        <v>0</v>
      </c>
      <c r="AO31" s="3">
        <f>+IF(AO7&lt;=Inputs!$C$118,Inputs!$C$114,0)</f>
        <v>0</v>
      </c>
      <c r="AP31" s="3">
        <f>+IF(AP7&lt;=Inputs!$C$118,Inputs!$C$114,0)</f>
        <v>0</v>
      </c>
      <c r="AQ31" s="3">
        <f>+IF(AQ7&lt;=Inputs!$C$118,Inputs!$C$114,0)</f>
        <v>0</v>
      </c>
      <c r="AR31" s="3">
        <f>+IF(AR7&lt;=Inputs!$C$118,Inputs!$C$114,0)</f>
        <v>0</v>
      </c>
      <c r="AS31" s="3">
        <f>+IF(AS7&lt;=Inputs!$C$118,Inputs!$C$114,0)</f>
        <v>0</v>
      </c>
      <c r="AT31" s="3">
        <f>+IF(AT7&lt;=Inputs!$C$118,Inputs!$C$114,0)</f>
        <v>0</v>
      </c>
      <c r="AU31" s="3">
        <f>+IF(AU7&lt;=Inputs!$C$118,Inputs!$C$114,0)</f>
        <v>0</v>
      </c>
      <c r="AV31" s="3">
        <f>+IF(AV7&lt;=Inputs!$C$118,Inputs!$C$114,0)</f>
        <v>0</v>
      </c>
      <c r="AW31" s="3">
        <f>+IF(AW7&lt;=Inputs!$C$118,Inputs!$C$114,0)</f>
        <v>0</v>
      </c>
      <c r="AX31" s="3">
        <f>+IF(AX7&lt;=Inputs!$C$118,Inputs!$C$114,0)</f>
        <v>0</v>
      </c>
      <c r="AY31" s="3">
        <f>+IF(AY7&lt;=Inputs!$C$118,Inputs!$C$114,0)</f>
        <v>0</v>
      </c>
      <c r="AZ31" s="3">
        <f>+IF(AZ7&lt;=Inputs!$C$118,Inputs!$C$114,0)</f>
        <v>0</v>
      </c>
      <c r="BA31" s="3">
        <f>+IF(BA7&lt;=Inputs!$C$118,Inputs!$C$114,0)</f>
        <v>0</v>
      </c>
      <c r="BB31" s="3">
        <f>+IF(BB7&lt;=Inputs!$C$118,Inputs!$C$114,0)</f>
        <v>0</v>
      </c>
    </row>
    <row r="32" spans="1:54">
      <c r="A32" s="1" t="s">
        <v>203</v>
      </c>
      <c r="E32" s="3">
        <f>+IF(E7&lt;=Inputs!$C$120,Inputs!$C$116,0)</f>
        <v>157462.64702806636</v>
      </c>
      <c r="F32" s="3">
        <f>+IF(F7&lt;=Inputs!$C$120,Inputs!$C$116,0)</f>
        <v>157462.64702806636</v>
      </c>
      <c r="G32" s="3">
        <f>+IF(G7&lt;=Inputs!$C$120,Inputs!$C$116,0)</f>
        <v>157462.64702806636</v>
      </c>
      <c r="H32" s="3">
        <f>+IF(H7&lt;=Inputs!$C$120,Inputs!$C$116,0)</f>
        <v>157462.64702806636</v>
      </c>
      <c r="I32" s="3">
        <f>+IF(I7&lt;=Inputs!$C$120,Inputs!$C$116,0)</f>
        <v>157462.64702806636</v>
      </c>
      <c r="J32" s="3">
        <f>+IF(J7&lt;=Inputs!$C$120,Inputs!$C$116,0)</f>
        <v>157462.64702806636</v>
      </c>
      <c r="K32" s="3">
        <f>+IF(K7&lt;=Inputs!$C$120,Inputs!$C$116,0)</f>
        <v>157462.64702806636</v>
      </c>
      <c r="L32" s="3">
        <f>+IF(L7&lt;=Inputs!$C$120,Inputs!$C$116,0)</f>
        <v>157462.64702806636</v>
      </c>
      <c r="M32" s="3">
        <f>+IF(M7&lt;=Inputs!$C$120,Inputs!$C$116,0)</f>
        <v>157462.64702806636</v>
      </c>
      <c r="N32" s="3">
        <f>+IF(N7&lt;=Inputs!$C$120,Inputs!$C$116,0)</f>
        <v>157462.64702806636</v>
      </c>
      <c r="O32" s="3">
        <f>+IF(O7&lt;=Inputs!$C$120,Inputs!$C$116,0)</f>
        <v>157462.64702806636</v>
      </c>
      <c r="P32" s="3">
        <f>+IF(P7&lt;=Inputs!$C$120,Inputs!$C$116,0)</f>
        <v>157462.64702806636</v>
      </c>
      <c r="Q32" s="3">
        <f>+IF(Q7&lt;=Inputs!$C$120,Inputs!$C$116,0)</f>
        <v>0</v>
      </c>
      <c r="R32" s="3">
        <f>+IF(R7&lt;=Inputs!$C$120,Inputs!$C$116,0)</f>
        <v>0</v>
      </c>
      <c r="S32" s="3">
        <f>+IF(S7&lt;=Inputs!$C$120,Inputs!$C$116,0)</f>
        <v>0</v>
      </c>
      <c r="T32" s="3">
        <f>+IF(T7&lt;=Inputs!$C$120,Inputs!$C$116,0)</f>
        <v>0</v>
      </c>
      <c r="U32" s="3">
        <f>+IF(U7&lt;=Inputs!$C$120,Inputs!$C$116,0)</f>
        <v>0</v>
      </c>
      <c r="V32" s="3">
        <f>+IF(V7&lt;=Inputs!$C$120,Inputs!$C$116,0)</f>
        <v>0</v>
      </c>
      <c r="W32" s="3">
        <f>+IF(W7&lt;=Inputs!$C$120,Inputs!$C$116,0)</f>
        <v>0</v>
      </c>
      <c r="X32" s="3">
        <f>+IF(X7&lt;=Inputs!$C$120,Inputs!$C$116,0)</f>
        <v>0</v>
      </c>
      <c r="Y32" s="3">
        <f>+IF(Y7&lt;=Inputs!$C$120,Inputs!$C$116,0)</f>
        <v>0</v>
      </c>
      <c r="Z32" s="3">
        <f>+IF(Z7&lt;=Inputs!$C$120,Inputs!$C$116,0)</f>
        <v>0</v>
      </c>
      <c r="AA32" s="3">
        <f>+IF(AA7&lt;=Inputs!$C$120,Inputs!$C$116,0)</f>
        <v>0</v>
      </c>
      <c r="AB32" s="3">
        <f>+IF(AB7&lt;=Inputs!$C$120,Inputs!$C$116,0)</f>
        <v>0</v>
      </c>
      <c r="AC32" s="3">
        <f>+IF(AC7&lt;=Inputs!$C$120,Inputs!$C$116,0)</f>
        <v>0</v>
      </c>
      <c r="AD32" s="3">
        <f>+IF(AD7&lt;=Inputs!$C$120,Inputs!$C$116,0)</f>
        <v>0</v>
      </c>
      <c r="AE32" s="3">
        <f>+IF(AE7&lt;=Inputs!$C$120,Inputs!$C$116,0)</f>
        <v>0</v>
      </c>
      <c r="AF32" s="3">
        <f>+IF(AF7&lt;=Inputs!$C$120,Inputs!$C$116,0)</f>
        <v>0</v>
      </c>
      <c r="AG32" s="3">
        <f>+IF(AG7&lt;=Inputs!$C$120,Inputs!$C$116,0)</f>
        <v>0</v>
      </c>
      <c r="AH32" s="3">
        <f>+IF(AH7&lt;=Inputs!$C$120,Inputs!$C$116,0)</f>
        <v>0</v>
      </c>
      <c r="AI32" s="3">
        <f>+IF(AI7&lt;=Inputs!$C$120,Inputs!$C$116,0)</f>
        <v>0</v>
      </c>
      <c r="AJ32" s="3">
        <f>+IF(AJ7&lt;=Inputs!$C$120,Inputs!$C$116,0)</f>
        <v>0</v>
      </c>
      <c r="AK32" s="3">
        <f>+IF(AK7&lt;=Inputs!$C$120,Inputs!$C$116,0)</f>
        <v>0</v>
      </c>
      <c r="AL32" s="3">
        <f>+IF(AL7&lt;=Inputs!$C$120,Inputs!$C$116,0)</f>
        <v>0</v>
      </c>
      <c r="AM32" s="3">
        <f>+IF(AM7&lt;=Inputs!$C$120,Inputs!$C$116,0)</f>
        <v>0</v>
      </c>
      <c r="AN32" s="3">
        <f>+IF(AN7&lt;=Inputs!$C$120,Inputs!$C$116,0)</f>
        <v>0</v>
      </c>
      <c r="AO32" s="3">
        <f>+IF(AO7&lt;=Inputs!$C$120,Inputs!$C$116,0)</f>
        <v>0</v>
      </c>
      <c r="AP32" s="3">
        <f>+IF(AP7&lt;=Inputs!$C$120,Inputs!$C$116,0)</f>
        <v>0</v>
      </c>
      <c r="AQ32" s="3">
        <f>+IF(AQ7&lt;=Inputs!$C$120,Inputs!$C$116,0)</f>
        <v>0</v>
      </c>
      <c r="AR32" s="3">
        <f>+IF(AR7&lt;=Inputs!$C$120,Inputs!$C$116,0)</f>
        <v>0</v>
      </c>
      <c r="AS32" s="3">
        <f>+IF(AS7&lt;=Inputs!$C$120,Inputs!$C$116,0)</f>
        <v>0</v>
      </c>
      <c r="AT32" s="3">
        <f>+IF(AT7&lt;=Inputs!$C$120,Inputs!$C$116,0)</f>
        <v>0</v>
      </c>
      <c r="AU32" s="3">
        <f>+IF(AU7&lt;=Inputs!$C$120,Inputs!$C$116,0)</f>
        <v>0</v>
      </c>
      <c r="AV32" s="3">
        <f>+IF(AV7&lt;=Inputs!$C$120,Inputs!$C$116,0)</f>
        <v>0</v>
      </c>
      <c r="AW32" s="3">
        <f>+IF(AW7&lt;=Inputs!$C$120,Inputs!$C$116,0)</f>
        <v>0</v>
      </c>
      <c r="AX32" s="3">
        <f>+IF(AX7&lt;=Inputs!$C$120,Inputs!$C$116,0)</f>
        <v>0</v>
      </c>
      <c r="AY32" s="3">
        <f>+IF(AY7&lt;=Inputs!$C$120,Inputs!$C$116,0)</f>
        <v>0</v>
      </c>
      <c r="AZ32" s="3">
        <f>+IF(AZ7&lt;=Inputs!$C$120,Inputs!$C$116,0)</f>
        <v>0</v>
      </c>
      <c r="BA32" s="3">
        <f>+IF(BA7&lt;=Inputs!$C$120,Inputs!$C$116,0)</f>
        <v>0</v>
      </c>
      <c r="BB32" s="3">
        <f>+IF(BB7&lt;=Inputs!$C$120,Inputs!$C$116,0)</f>
        <v>0</v>
      </c>
    </row>
    <row r="33" spans="1:54">
      <c r="AS33" s="1"/>
      <c r="AT33" s="1"/>
      <c r="AU33" s="1"/>
      <c r="AV33" s="1"/>
      <c r="AW33" s="1"/>
      <c r="AX33" s="1"/>
      <c r="AY33" s="1"/>
      <c r="AZ33" s="1"/>
      <c r="BA33" s="1"/>
      <c r="BB33" s="1"/>
    </row>
    <row r="34" spans="1:54" s="9" customFormat="1">
      <c r="A34" s="7" t="s">
        <v>54</v>
      </c>
      <c r="B34" s="7"/>
      <c r="C34" s="7"/>
      <c r="D34" s="7"/>
      <c r="E34" s="12">
        <f>+E27+SUM(E29:E32)</f>
        <v>1580864.1103262489</v>
      </c>
      <c r="F34" s="12">
        <f t="shared" ref="F34:BB34" si="7">+F27+SUM(F29:F32)</f>
        <v>1574937.3777952795</v>
      </c>
      <c r="G34" s="12">
        <f t="shared" si="7"/>
        <v>2923854.5610609669</v>
      </c>
      <c r="H34" s="12">
        <f t="shared" si="7"/>
        <v>2917688.3885357454</v>
      </c>
      <c r="I34" s="12">
        <f t="shared" si="7"/>
        <v>2911398.8925600201</v>
      </c>
      <c r="J34" s="12">
        <f t="shared" si="7"/>
        <v>2904983.6066647805</v>
      </c>
      <c r="K34" s="12">
        <f t="shared" si="7"/>
        <v>2898440.015051635</v>
      </c>
      <c r="L34" s="12">
        <f t="shared" si="7"/>
        <v>2891765.5516062276</v>
      </c>
      <c r="M34" s="12">
        <f t="shared" si="7"/>
        <v>2884957.598891912</v>
      </c>
      <c r="N34" s="12">
        <f t="shared" si="7"/>
        <v>2878013.4871233096</v>
      </c>
      <c r="O34" s="12">
        <f t="shared" si="7"/>
        <v>3617319.3307638345</v>
      </c>
      <c r="P34" s="12">
        <f t="shared" si="7"/>
        <v>3610094.6768797804</v>
      </c>
      <c r="Q34" s="12">
        <f t="shared" si="7"/>
        <v>3445262.8828899791</v>
      </c>
      <c r="R34" s="12">
        <f t="shared" si="7"/>
        <v>3437746.3529890096</v>
      </c>
      <c r="S34" s="12">
        <f t="shared" si="7"/>
        <v>3430079.492490021</v>
      </c>
      <c r="T34" s="12">
        <f t="shared" si="7"/>
        <v>3138315.8714792938</v>
      </c>
      <c r="U34" s="12">
        <f t="shared" si="7"/>
        <v>3130339.2698161462</v>
      </c>
      <c r="V34" s="12">
        <f t="shared" si="7"/>
        <v>3122203.136119735</v>
      </c>
      <c r="W34" s="12">
        <f t="shared" si="7"/>
        <v>3113904.2797493963</v>
      </c>
      <c r="X34" s="12">
        <f t="shared" si="7"/>
        <v>3105439.4462516494</v>
      </c>
      <c r="Y34" s="12">
        <f t="shared" si="7"/>
        <v>3780488.2585155289</v>
      </c>
      <c r="Z34" s="12">
        <f t="shared" si="7"/>
        <v>3771681.4457444735</v>
      </c>
      <c r="AA34" s="12">
        <f t="shared" si="7"/>
        <v>3762698.4967179978</v>
      </c>
      <c r="AB34" s="12">
        <f t="shared" si="7"/>
        <v>3753535.8887109924</v>
      </c>
      <c r="AC34" s="12">
        <f t="shared" si="7"/>
        <v>3744190.0285438467</v>
      </c>
      <c r="AD34" s="12">
        <f t="shared" si="7"/>
        <v>3734657.2511733579</v>
      </c>
      <c r="AE34" s="12">
        <f t="shared" si="7"/>
        <v>3724933.8182554594</v>
      </c>
      <c r="AF34" s="12">
        <f t="shared" si="7"/>
        <v>3715015.9166792035</v>
      </c>
      <c r="AG34" s="12">
        <f t="shared" si="7"/>
        <v>3704899.6570714219</v>
      </c>
      <c r="AH34" s="12">
        <f t="shared" si="7"/>
        <v>3694581.0722714844</v>
      </c>
      <c r="AI34" s="12">
        <f t="shared" si="7"/>
        <v>3684056.1157755489</v>
      </c>
      <c r="AJ34" s="12">
        <f t="shared" si="7"/>
        <v>3673320.6601496944</v>
      </c>
      <c r="AK34" s="12">
        <f t="shared" si="7"/>
        <v>3662370.4954113229</v>
      </c>
      <c r="AL34" s="12">
        <f t="shared" si="7"/>
        <v>3651201.3273781841</v>
      </c>
      <c r="AM34" s="12">
        <f t="shared" si="7"/>
        <v>3639808.7759843818</v>
      </c>
      <c r="AN34" s="12">
        <f t="shared" si="7"/>
        <v>3628188.3735627043</v>
      </c>
      <c r="AO34" s="12">
        <f t="shared" si="7"/>
        <v>3616335.5630925931</v>
      </c>
      <c r="AP34" s="12">
        <f t="shared" si="7"/>
        <v>3604245.6964130793</v>
      </c>
      <c r="AQ34" s="12">
        <f t="shared" si="7"/>
        <v>3591914.0323999757</v>
      </c>
      <c r="AR34" s="12">
        <f t="shared" si="7"/>
        <v>3579335.7351066093</v>
      </c>
      <c r="AS34" s="12">
        <f t="shared" si="7"/>
        <v>3566505.8718673764</v>
      </c>
      <c r="AT34" s="12">
        <f t="shared" si="7"/>
        <v>3553419.4113633581</v>
      </c>
      <c r="AU34" s="12">
        <f t="shared" si="7"/>
        <v>3540071.2216492593</v>
      </c>
      <c r="AV34" s="12">
        <f t="shared" si="7"/>
        <v>3526456.0681408797</v>
      </c>
      <c r="AW34" s="12">
        <f t="shared" si="7"/>
        <v>3512568.6115623312</v>
      </c>
      <c r="AX34" s="12">
        <f t="shared" si="7"/>
        <v>3498403.4058522126</v>
      </c>
      <c r="AY34" s="12">
        <f t="shared" si="7"/>
        <v>3483954.8960278919</v>
      </c>
      <c r="AZ34" s="12">
        <f t="shared" si="7"/>
        <v>3469217.4160070838</v>
      </c>
      <c r="BA34" s="12">
        <f t="shared" si="7"/>
        <v>3454185.1863858597</v>
      </c>
      <c r="BB34" s="12">
        <f t="shared" si="7"/>
        <v>3438852.3121722117</v>
      </c>
    </row>
    <row r="35" spans="1:54">
      <c r="AS35" s="1"/>
      <c r="AT35" s="1"/>
      <c r="AU35" s="1"/>
      <c r="AV35" s="1"/>
      <c r="AW35" s="1"/>
      <c r="AX35" s="1"/>
      <c r="AY35" s="1"/>
      <c r="AZ35" s="1"/>
      <c r="BA35" s="1"/>
      <c r="BB35" s="1"/>
    </row>
    <row r="36" spans="1:54">
      <c r="A36" s="1" t="s">
        <v>233</v>
      </c>
      <c r="E36" s="14">
        <f>(SUM(E23:E25))*-1</f>
        <v>4188021.399283241</v>
      </c>
      <c r="F36" s="14">
        <f t="shared" ref="F36:BB36" si="8">(SUM(F23:F25))*-1</f>
        <v>4188021.399283241</v>
      </c>
      <c r="G36" s="14">
        <f t="shared" si="8"/>
        <v>2150483.879813652</v>
      </c>
      <c r="H36" s="14">
        <f t="shared" si="8"/>
        <v>2150483.879813652</v>
      </c>
      <c r="I36" s="14">
        <f t="shared" si="8"/>
        <v>2150483.879813652</v>
      </c>
      <c r="J36" s="14">
        <f t="shared" si="8"/>
        <v>2150483.879813652</v>
      </c>
      <c r="K36" s="14">
        <f t="shared" si="8"/>
        <v>2150483.879813652</v>
      </c>
      <c r="L36" s="14">
        <f t="shared" si="8"/>
        <v>2150483.879813652</v>
      </c>
      <c r="M36" s="14">
        <f t="shared" si="8"/>
        <v>2150483.879813652</v>
      </c>
      <c r="N36" s="14">
        <f t="shared" si="8"/>
        <v>2150483.879813652</v>
      </c>
      <c r="O36" s="14">
        <f t="shared" si="8"/>
        <v>1028094.650273052</v>
      </c>
      <c r="P36" s="14">
        <f t="shared" si="8"/>
        <v>1028094.650273052</v>
      </c>
      <c r="Q36" s="14">
        <f t="shared" si="8"/>
        <v>1028094.650273052</v>
      </c>
      <c r="R36" s="14">
        <f t="shared" si="8"/>
        <v>1028094.650273052</v>
      </c>
      <c r="S36" s="14">
        <f t="shared" si="8"/>
        <v>1028094.650273052</v>
      </c>
      <c r="T36" s="14">
        <f t="shared" si="8"/>
        <v>1028094.650273052</v>
      </c>
      <c r="U36" s="14">
        <f t="shared" si="8"/>
        <v>1028094.650273052</v>
      </c>
      <c r="V36" s="14">
        <f t="shared" si="8"/>
        <v>1028094.650273052</v>
      </c>
      <c r="W36" s="14">
        <f t="shared" si="8"/>
        <v>1028094.650273052</v>
      </c>
      <c r="X36" s="14">
        <f t="shared" si="8"/>
        <v>1028094.650273052</v>
      </c>
      <c r="Y36" s="14">
        <f t="shared" si="8"/>
        <v>0</v>
      </c>
      <c r="Z36" s="14">
        <f t="shared" si="8"/>
        <v>0</v>
      </c>
      <c r="AA36" s="14">
        <f t="shared" si="8"/>
        <v>0</v>
      </c>
      <c r="AB36" s="14">
        <f t="shared" si="8"/>
        <v>0</v>
      </c>
      <c r="AC36" s="14">
        <f t="shared" si="8"/>
        <v>0</v>
      </c>
      <c r="AD36" s="14">
        <f t="shared" si="8"/>
        <v>0</v>
      </c>
      <c r="AE36" s="14">
        <f t="shared" si="8"/>
        <v>0</v>
      </c>
      <c r="AF36" s="14">
        <f t="shared" si="8"/>
        <v>0</v>
      </c>
      <c r="AG36" s="14">
        <f t="shared" si="8"/>
        <v>0</v>
      </c>
      <c r="AH36" s="14">
        <f t="shared" si="8"/>
        <v>0</v>
      </c>
      <c r="AI36" s="14">
        <f t="shared" si="8"/>
        <v>0</v>
      </c>
      <c r="AJ36" s="14">
        <f t="shared" si="8"/>
        <v>0</v>
      </c>
      <c r="AK36" s="14">
        <f t="shared" si="8"/>
        <v>0</v>
      </c>
      <c r="AL36" s="14">
        <f t="shared" si="8"/>
        <v>0</v>
      </c>
      <c r="AM36" s="14">
        <f t="shared" si="8"/>
        <v>0</v>
      </c>
      <c r="AN36" s="14">
        <f t="shared" si="8"/>
        <v>0</v>
      </c>
      <c r="AO36" s="14">
        <f t="shared" si="8"/>
        <v>0</v>
      </c>
      <c r="AP36" s="14">
        <f t="shared" si="8"/>
        <v>0</v>
      </c>
      <c r="AQ36" s="14">
        <f t="shared" si="8"/>
        <v>0</v>
      </c>
      <c r="AR36" s="14">
        <f t="shared" si="8"/>
        <v>0</v>
      </c>
      <c r="AS36" s="14">
        <f t="shared" si="8"/>
        <v>0</v>
      </c>
      <c r="AT36" s="14">
        <f t="shared" si="8"/>
        <v>0</v>
      </c>
      <c r="AU36" s="14">
        <f t="shared" si="8"/>
        <v>0</v>
      </c>
      <c r="AV36" s="14">
        <f t="shared" si="8"/>
        <v>0</v>
      </c>
      <c r="AW36" s="14">
        <f t="shared" si="8"/>
        <v>0</v>
      </c>
      <c r="AX36" s="14">
        <f t="shared" si="8"/>
        <v>0</v>
      </c>
      <c r="AY36" s="14">
        <f t="shared" si="8"/>
        <v>0</v>
      </c>
      <c r="AZ36" s="14">
        <f t="shared" si="8"/>
        <v>0</v>
      </c>
      <c r="BA36" s="14">
        <f t="shared" si="8"/>
        <v>0</v>
      </c>
      <c r="BB36" s="14">
        <f t="shared" si="8"/>
        <v>0</v>
      </c>
    </row>
    <row r="37" spans="1:54">
      <c r="A37" s="1" t="s">
        <v>55</v>
      </c>
      <c r="B37" s="3">
        <f>-Calculations!E21</f>
        <v>-7172172.067961243</v>
      </c>
      <c r="C37" s="3">
        <f>-Calculations!E22</f>
        <v>-17930430.169903107</v>
      </c>
      <c r="D37" s="3">
        <f>-Calculations!E23</f>
        <v>-10758258.101941863</v>
      </c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38" spans="1:54">
      <c r="E38" s="4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</row>
    <row r="39" spans="1:54" s="13" customFormat="1" ht="10.5">
      <c r="A39" s="31" t="s">
        <v>56</v>
      </c>
      <c r="B39" s="32">
        <f>B34+SUM(B36:B38)</f>
        <v>-7172172.067961243</v>
      </c>
      <c r="C39" s="32">
        <f>C34+SUM(C36:C38)</f>
        <v>-17930430.169903107</v>
      </c>
      <c r="D39" s="32">
        <f>D34+SUM(D36:D38)</f>
        <v>-10758258.101941863</v>
      </c>
      <c r="E39" s="32">
        <f>E34+E36</f>
        <v>5768885.5096094897</v>
      </c>
      <c r="F39" s="32">
        <f t="shared" ref="F39:BB39" si="9">F34+F36</f>
        <v>5762958.7770785205</v>
      </c>
      <c r="G39" s="32">
        <f t="shared" si="9"/>
        <v>5074338.4408746194</v>
      </c>
      <c r="H39" s="32">
        <f t="shared" si="9"/>
        <v>5068172.2683493979</v>
      </c>
      <c r="I39" s="32">
        <f t="shared" si="9"/>
        <v>5061882.7723736726</v>
      </c>
      <c r="J39" s="32">
        <f t="shared" si="9"/>
        <v>5055467.486478433</v>
      </c>
      <c r="K39" s="32">
        <f t="shared" si="9"/>
        <v>5048923.8948652875</v>
      </c>
      <c r="L39" s="32">
        <f t="shared" si="9"/>
        <v>5042249.4314198792</v>
      </c>
      <c r="M39" s="32">
        <f t="shared" si="9"/>
        <v>5035441.4787055645</v>
      </c>
      <c r="N39" s="32">
        <f t="shared" si="9"/>
        <v>5028497.3669369612</v>
      </c>
      <c r="O39" s="32">
        <f t="shared" si="9"/>
        <v>4645413.9810368866</v>
      </c>
      <c r="P39" s="32">
        <f t="shared" si="9"/>
        <v>4638189.3271528324</v>
      </c>
      <c r="Q39" s="32">
        <f t="shared" si="9"/>
        <v>4473357.5331630316</v>
      </c>
      <c r="R39" s="32">
        <f t="shared" si="9"/>
        <v>4465841.0032620616</v>
      </c>
      <c r="S39" s="32">
        <f t="shared" si="9"/>
        <v>4458174.1427630726</v>
      </c>
      <c r="T39" s="32">
        <f t="shared" si="9"/>
        <v>4166410.5217523458</v>
      </c>
      <c r="U39" s="32">
        <f t="shared" si="9"/>
        <v>4158433.9200891983</v>
      </c>
      <c r="V39" s="32">
        <f t="shared" si="9"/>
        <v>4150297.786392787</v>
      </c>
      <c r="W39" s="32">
        <f t="shared" si="9"/>
        <v>4141998.9300224483</v>
      </c>
      <c r="X39" s="32">
        <f t="shared" si="9"/>
        <v>4133534.0965247015</v>
      </c>
      <c r="Y39" s="32">
        <f t="shared" si="9"/>
        <v>3780488.2585155289</v>
      </c>
      <c r="Z39" s="32">
        <f t="shared" si="9"/>
        <v>3771681.4457444735</v>
      </c>
      <c r="AA39" s="32">
        <f t="shared" si="9"/>
        <v>3762698.4967179978</v>
      </c>
      <c r="AB39" s="32">
        <f t="shared" si="9"/>
        <v>3753535.8887109924</v>
      </c>
      <c r="AC39" s="32">
        <f t="shared" si="9"/>
        <v>3744190.0285438467</v>
      </c>
      <c r="AD39" s="32">
        <f t="shared" si="9"/>
        <v>3734657.2511733579</v>
      </c>
      <c r="AE39" s="32">
        <f t="shared" si="9"/>
        <v>3724933.8182554594</v>
      </c>
      <c r="AF39" s="32">
        <f t="shared" si="9"/>
        <v>3715015.9166792035</v>
      </c>
      <c r="AG39" s="32">
        <f t="shared" si="9"/>
        <v>3704899.6570714219</v>
      </c>
      <c r="AH39" s="32">
        <f t="shared" si="9"/>
        <v>3694581.0722714844</v>
      </c>
      <c r="AI39" s="32">
        <f t="shared" si="9"/>
        <v>3684056.1157755489</v>
      </c>
      <c r="AJ39" s="32">
        <f t="shared" si="9"/>
        <v>3673320.6601496944</v>
      </c>
      <c r="AK39" s="32">
        <f t="shared" si="9"/>
        <v>3662370.4954113229</v>
      </c>
      <c r="AL39" s="32">
        <f t="shared" si="9"/>
        <v>3651201.3273781841</v>
      </c>
      <c r="AM39" s="32">
        <f t="shared" si="9"/>
        <v>3639808.7759843818</v>
      </c>
      <c r="AN39" s="32">
        <f t="shared" si="9"/>
        <v>3628188.3735627043</v>
      </c>
      <c r="AO39" s="32">
        <f t="shared" si="9"/>
        <v>3616335.5630925931</v>
      </c>
      <c r="AP39" s="32">
        <f t="shared" si="9"/>
        <v>3604245.6964130793</v>
      </c>
      <c r="AQ39" s="32">
        <f t="shared" si="9"/>
        <v>3591914.0323999757</v>
      </c>
      <c r="AR39" s="32">
        <f t="shared" si="9"/>
        <v>3579335.7351066093</v>
      </c>
      <c r="AS39" s="32">
        <f t="shared" si="9"/>
        <v>3566505.8718673764</v>
      </c>
      <c r="AT39" s="32">
        <f t="shared" si="9"/>
        <v>3553419.4113633581</v>
      </c>
      <c r="AU39" s="32">
        <f t="shared" si="9"/>
        <v>3540071.2216492593</v>
      </c>
      <c r="AV39" s="32">
        <f t="shared" si="9"/>
        <v>3526456.0681408797</v>
      </c>
      <c r="AW39" s="32">
        <f t="shared" si="9"/>
        <v>3512568.6115623312</v>
      </c>
      <c r="AX39" s="32">
        <f t="shared" si="9"/>
        <v>3498403.4058522126</v>
      </c>
      <c r="AY39" s="32">
        <f t="shared" si="9"/>
        <v>3483954.8960278919</v>
      </c>
      <c r="AZ39" s="32">
        <f t="shared" si="9"/>
        <v>3469217.4160070838</v>
      </c>
      <c r="BA39" s="32">
        <f t="shared" si="9"/>
        <v>3454185.1863858597</v>
      </c>
      <c r="BB39" s="32">
        <f t="shared" si="9"/>
        <v>3438852.3121722117</v>
      </c>
    </row>
    <row r="40" spans="1:54">
      <c r="AS40" s="1"/>
      <c r="AT40" s="1"/>
      <c r="AU40" s="1"/>
      <c r="AV40" s="1"/>
      <c r="AW40" s="1"/>
      <c r="AX40" s="1"/>
      <c r="AY40" s="1"/>
      <c r="AZ40" s="1"/>
      <c r="BA40" s="1"/>
      <c r="BB40" s="1"/>
    </row>
    <row r="41" spans="1:54">
      <c r="A41" s="31" t="s">
        <v>192</v>
      </c>
      <c r="B41" s="32">
        <f>+B39</f>
        <v>-7172172.067961243</v>
      </c>
      <c r="C41" s="32">
        <f>+C39</f>
        <v>-17930430.169903107</v>
      </c>
      <c r="D41" s="32">
        <f>+D39</f>
        <v>-10758258.101941863</v>
      </c>
      <c r="E41" s="32">
        <f>+E39/((1+Inputs!$C$100)^E7)</f>
        <v>5655770.1074602837</v>
      </c>
      <c r="F41" s="32">
        <f>+F39/((1+Inputs!$C$100)^F7)</f>
        <v>5539176.0640893122</v>
      </c>
      <c r="G41" s="32">
        <f>+G39/((1+Inputs!$C$100)^G7)</f>
        <v>4781662.4458867814</v>
      </c>
      <c r="H41" s="32">
        <f>+H39/((1+Inputs!$C$100)^H7)</f>
        <v>4682207.7684290148</v>
      </c>
      <c r="I41" s="32">
        <f>+I39/((1+Inputs!$C$100)^I7)</f>
        <v>4584703.1826861063</v>
      </c>
      <c r="J41" s="32">
        <f>+J39/((1+Inputs!$C$100)^J7)</f>
        <v>4489110.4515656084</v>
      </c>
      <c r="K41" s="32">
        <f>+K39/((1+Inputs!$C$100)^K7)</f>
        <v>4395392.087721983</v>
      </c>
      <c r="L41" s="32">
        <f>+L39/((1+Inputs!$C$100)^L7)</f>
        <v>4303511.3388556819</v>
      </c>
      <c r="M41" s="32">
        <f>+M39/((1+Inputs!$C$100)^M7)</f>
        <v>4213432.173300487</v>
      </c>
      <c r="N41" s="32">
        <f>+N39/((1+Inputs!$C$100)^N7)</f>
        <v>4125119.2658934309</v>
      </c>
      <c r="O41" s="32">
        <f>+O39/((1+Inputs!$C$100)^O7)</f>
        <v>3736134.7662351839</v>
      </c>
      <c r="P41" s="32">
        <f>+P39/((1+Inputs!$C$100)^P7)</f>
        <v>3657180.6315156831</v>
      </c>
      <c r="Q41" s="32">
        <f>+Q39/((1+Inputs!$C$100)^Q7)</f>
        <v>3458050.8694469058</v>
      </c>
      <c r="R41" s="32">
        <f>+R39/((1+Inputs!$C$100)^R7)</f>
        <v>3384549.3601546264</v>
      </c>
      <c r="S41" s="32">
        <f>+S39/((1+Inputs!$C$100)^S7)</f>
        <v>3312489.0569269028</v>
      </c>
      <c r="T41" s="32">
        <f>+T39/((1+Inputs!$C$100)^T7)</f>
        <v>3035004.3027854357</v>
      </c>
      <c r="U41" s="32">
        <f>+U39/((1+Inputs!$C$100)^U7)</f>
        <v>2969797.8242120096</v>
      </c>
      <c r="V41" s="32">
        <f>+V39/((1+Inputs!$C$100)^V7)</f>
        <v>2905869.9040419837</v>
      </c>
      <c r="W41" s="32">
        <f>+W39/((1+Inputs!$C$100)^W7)</f>
        <v>2843195.4725027434</v>
      </c>
      <c r="X41" s="32">
        <f>+X39/((1+Inputs!$C$100)^X7)</f>
        <v>2781749.9513858394</v>
      </c>
      <c r="Y41" s="32">
        <f>+Y39/((1+Inputs!$C$100)^Y7)</f>
        <v>2494274.7285613287</v>
      </c>
      <c r="Z41" s="32">
        <f>+Z39/((1+Inputs!$C$100)^Z7)</f>
        <v>2439670.7906589629</v>
      </c>
      <c r="AA41" s="32">
        <f>+AA39/((1+Inputs!$C$100)^AA7)</f>
        <v>2386137.5182056641</v>
      </c>
      <c r="AB41" s="32">
        <f>+AB39/((1+Inputs!$C$100)^AB7)</f>
        <v>2333653.9177612527</v>
      </c>
      <c r="AC41" s="32">
        <f>+AC39/((1+Inputs!$C$100)^AC7)</f>
        <v>2282199.4075216339</v>
      </c>
      <c r="AD41" s="32">
        <f>+AD39/((1+Inputs!$C$100)^AD7)</f>
        <v>2231753.8092474975</v>
      </c>
      <c r="AE41" s="32">
        <f>+AE39/((1+Inputs!$C$100)^AE7)</f>
        <v>2182297.3403512859</v>
      </c>
      <c r="AF41" s="32">
        <f>+AF39/((1+Inputs!$C$100)^AF7)</f>
        <v>2133810.606139313</v>
      </c>
      <c r="AG41" s="32">
        <f>+AG39/((1+Inputs!$C$100)^AG7)</f>
        <v>2086274.5922060071</v>
      </c>
      <c r="AH41" s="32">
        <f>+AH39/((1+Inputs!$C$100)^AH7)</f>
        <v>2039670.6569772749</v>
      </c>
      <c r="AI41" s="32">
        <f>+AI39/((1+Inputs!$C$100)^AI7)</f>
        <v>1993980.5244000875</v>
      </c>
      <c r="AJ41" s="32">
        <f>+AJ39/((1+Inputs!$C$100)^AJ7)</f>
        <v>1949186.2767753932</v>
      </c>
      <c r="AK41" s="32">
        <f>+AK39/((1+Inputs!$C$100)^AK7)</f>
        <v>1905270.3477315754</v>
      </c>
      <c r="AL41" s="32">
        <f>+AL39/((1+Inputs!$C$100)^AL7)</f>
        <v>1862215.515335676</v>
      </c>
      <c r="AM41" s="32">
        <f>+AM39/((1+Inputs!$C$100)^AM7)</f>
        <v>1820004.8953396957</v>
      </c>
      <c r="AN41" s="32">
        <f>+AN39/((1+Inputs!$C$100)^AN7)</f>
        <v>1778621.9345593234</v>
      </c>
      <c r="AO41" s="32">
        <f>+AO39/((1+Inputs!$C$100)^AO7)</f>
        <v>1738050.4043824873</v>
      </c>
      <c r="AP41" s="32">
        <f>+AP39/((1+Inputs!$C$100)^AP7)</f>
        <v>1698274.3944051969</v>
      </c>
      <c r="AQ41" s="32">
        <f>+AQ39/((1+Inputs!$C$100)^AQ7)</f>
        <v>1659278.3061921683</v>
      </c>
      <c r="AR41" s="32">
        <f>+AR39/((1+Inputs!$C$100)^AR7)</f>
        <v>1621046.8471597857</v>
      </c>
      <c r="AS41" s="32">
        <f>+AS39/((1+Inputs!$C$100)^AS7)</f>
        <v>1583565.0245790193</v>
      </c>
      <c r="AT41" s="32">
        <f>+AT39/((1+Inputs!$C$100)^AT7)</f>
        <v>1546818.1396959149</v>
      </c>
      <c r="AU41" s="32">
        <f>+AU39/((1+Inputs!$C$100)^AU7)</f>
        <v>1510791.781967381</v>
      </c>
      <c r="AV41" s="32">
        <f>+AV39/((1+Inputs!$C$100)^AV7)</f>
        <v>1475471.8234099948</v>
      </c>
      <c r="AW41" s="32">
        <f>+AW39/((1+Inputs!$C$100)^AW7)</f>
        <v>1440844.4130596162</v>
      </c>
      <c r="AX41" s="32">
        <f>+AX39/((1+Inputs!$C$100)^AX7)</f>
        <v>1406895.9715396373</v>
      </c>
      <c r="AY41" s="32">
        <f>+AY39/((1+Inputs!$C$100)^AY7)</f>
        <v>1373613.185735737</v>
      </c>
      <c r="AZ41" s="32">
        <f>+AZ39/((1+Inputs!$C$100)^AZ7)</f>
        <v>1340983.0035750496</v>
      </c>
      <c r="BA41" s="32">
        <f>+BA39/((1+Inputs!$C$100)^BA7)</f>
        <v>1308992.6289077089</v>
      </c>
      <c r="BB41" s="32">
        <f>+BB39/((1+Inputs!$C$100)^BB7)</f>
        <v>1277629.5164887479</v>
      </c>
    </row>
    <row r="42" spans="1:54">
      <c r="AS42" s="1"/>
      <c r="AT42" s="1"/>
      <c r="AU42" s="1"/>
      <c r="AV42" s="1"/>
      <c r="AW42" s="1"/>
      <c r="AX42" s="1"/>
      <c r="AY42" s="1"/>
      <c r="AZ42" s="1"/>
      <c r="BA42" s="1"/>
      <c r="BB42" s="1"/>
    </row>
    <row r="43" spans="1:54">
      <c r="A43" s="1" t="s">
        <v>57</v>
      </c>
      <c r="E43" s="3">
        <f>IF(E7&lt;=Inputs!$C$98,VLOOKUP(E7,Calculations!$C$49:$G$70,5,FALSE),0)</f>
        <v>914651.20444602706</v>
      </c>
      <c r="F43" s="3">
        <f>IF(F7&lt;=Inputs!$C$98,VLOOKUP(F7,Calculations!$C$49:$G$70,5,FALSE),0)</f>
        <v>914651.20444602706</v>
      </c>
      <c r="G43" s="3">
        <f>IF(G7&lt;=Inputs!$C$98,VLOOKUP(G7,Calculations!$C$49:$G$70,5,FALSE),0)</f>
        <v>914651.20444602706</v>
      </c>
      <c r="H43" s="3">
        <f>IF(H7&lt;=Inputs!$C$98,VLOOKUP(H7,Calculations!$C$49:$G$70,5,FALSE),0)</f>
        <v>914651.20444602706</v>
      </c>
      <c r="I43" s="3">
        <f>IF(I7&lt;=Inputs!$C$98,VLOOKUP(I7,Calculations!$C$49:$G$70,5,FALSE),0)</f>
        <v>914651.20444602706</v>
      </c>
      <c r="J43" s="3">
        <f>IF(J7&lt;=Inputs!$C$98,VLOOKUP(J7,Calculations!$C$49:$G$70,5,FALSE),0)</f>
        <v>914651.20444602706</v>
      </c>
      <c r="K43" s="3">
        <f>IF(K7&lt;=Inputs!$C$98,VLOOKUP(K7,Calculations!$C$49:$G$70,5,FALSE),0)</f>
        <v>914651.20444602706</v>
      </c>
      <c r="L43" s="3">
        <f>IF(L7&lt;=Inputs!$C$98,VLOOKUP(L7,Calculations!$C$49:$G$70,5,FALSE),0)</f>
        <v>914651.20444602706</v>
      </c>
      <c r="M43" s="3">
        <f>IF(M7&lt;=Inputs!$C$98,VLOOKUP(M7,Calculations!$C$49:$G$70,5,FALSE),0)</f>
        <v>914651.20444602706</v>
      </c>
      <c r="N43" s="3">
        <f>IF(N7&lt;=Inputs!$C$98,VLOOKUP(N7,Calculations!$C$49:$G$70,5,FALSE),0)</f>
        <v>914651.20444602706</v>
      </c>
      <c r="O43" s="3">
        <f>IF(O7&lt;=Inputs!$C$98,VLOOKUP(O7,Calculations!$C$49:$G$70,5,FALSE),0)</f>
        <v>914651.20444602706</v>
      </c>
      <c r="P43" s="3">
        <f>IF(P7&lt;=Inputs!$C$98,VLOOKUP(P7,Calculations!$C$49:$G$70,5,FALSE),0)</f>
        <v>914651.20444602706</v>
      </c>
      <c r="Q43" s="3">
        <f>IF(Q7&lt;=Inputs!$C$98,VLOOKUP(Q7,Calculations!$C$49:$G$70,5,FALSE),0)</f>
        <v>914651.20444602706</v>
      </c>
      <c r="R43" s="3">
        <f>IF(R7&lt;=Inputs!$C$98,VLOOKUP(R7,Calculations!$C$49:$G$70,5,FALSE),0)</f>
        <v>914651.20444602706</v>
      </c>
      <c r="S43" s="3">
        <f>IF(S7&lt;=Inputs!$C$98,VLOOKUP(S7,Calculations!$C$49:$G$70,5,FALSE),0)</f>
        <v>914651.20444602706</v>
      </c>
      <c r="T43" s="3">
        <f>IF(T7&lt;=Inputs!$C$98,VLOOKUP(T7,Calculations!$C$49:$G$70,5,FALSE),0)</f>
        <v>914651.20444602706</v>
      </c>
      <c r="U43" s="3">
        <f>IF(U7&lt;=Inputs!$C$98,VLOOKUP(U7,Calculations!$C$49:$G$70,5,FALSE),0)</f>
        <v>914651.20444602706</v>
      </c>
      <c r="V43" s="3">
        <f>IF(V7&lt;=Inputs!$C$98,VLOOKUP(V7,Calculations!$C$49:$G$70,5,FALSE),0)</f>
        <v>914651.20444602706</v>
      </c>
      <c r="W43" s="3">
        <f>IF(W7&lt;=Inputs!$C$98,VLOOKUP(W7,Calculations!$C$49:$G$70,5,FALSE),0)</f>
        <v>914651.20444602706</v>
      </c>
      <c r="X43" s="3">
        <f>IF(X7&lt;=Inputs!$C$98,VLOOKUP(X7,Calculations!$C$49:$G$70,5,FALSE),0)</f>
        <v>914651.20444602706</v>
      </c>
      <c r="Y43" s="3">
        <f>IF(Y7&lt;=Inputs!$C$98,VLOOKUP(Y7,Calculations!$C$49:$G$70,5,FALSE),0)</f>
        <v>914651.20444602706</v>
      </c>
      <c r="Z43" s="3">
        <f>IF(Z7&lt;=Inputs!$C$98,VLOOKUP(Z7,Calculations!$C$49:$G$70,5,FALSE),0)</f>
        <v>0</v>
      </c>
      <c r="AA43" s="3">
        <f>IF(AA7&lt;=Inputs!$C$98,VLOOKUP(AA7,Calculations!$C$49:$G$70,5,FALSE),0)</f>
        <v>0</v>
      </c>
      <c r="AB43" s="3">
        <f>IF(AB7&lt;=Inputs!$C$98,VLOOKUP(AB7,Calculations!$C$49:$G$70,5,FALSE),0)</f>
        <v>0</v>
      </c>
      <c r="AC43" s="3">
        <f>IF(AC7&lt;=Inputs!$C$98,VLOOKUP(AC7,Calculations!$C$49:$G$70,5,FALSE),0)</f>
        <v>0</v>
      </c>
      <c r="AD43" s="3">
        <f>IF(AD7&lt;=Inputs!$C$98,VLOOKUP(AD7,Calculations!$C$49:$G$70,5,FALSE),0)</f>
        <v>0</v>
      </c>
      <c r="AE43" s="3">
        <f>IF(AE7&lt;=Inputs!$C$98,VLOOKUP(AE7,Calculations!$C$49:$G$70,5,FALSE),0)</f>
        <v>0</v>
      </c>
      <c r="AF43" s="3">
        <f>IF(AF7&lt;=Inputs!$C$98,VLOOKUP(AF7,Calculations!$C$49:$G$70,5,FALSE),0)</f>
        <v>0</v>
      </c>
      <c r="AG43" s="3">
        <f>IF(AG7&lt;=Inputs!$C$98,VLOOKUP(AG7,Calculations!$C$49:$G$70,5,FALSE),0)</f>
        <v>0</v>
      </c>
      <c r="AH43" s="3">
        <f>IF(AH7&lt;=Inputs!$C$98,VLOOKUP(AH7,Calculations!$C$49:$G$70,5,FALSE),0)</f>
        <v>0</v>
      </c>
      <c r="AI43" s="3">
        <f>IF(AI7&lt;=Inputs!$C$98,VLOOKUP(AI7,Calculations!$C$49:$G$70,5,FALSE),0)</f>
        <v>0</v>
      </c>
      <c r="AJ43" s="3">
        <f>IF(AJ7&lt;=Inputs!$C$98,VLOOKUP(AJ7,Calculations!$C$49:$G$70,5,FALSE),0)</f>
        <v>0</v>
      </c>
      <c r="AK43" s="3">
        <f>IF(AK7&lt;=Inputs!$C$98,VLOOKUP(AK7,Calculations!$C$49:$G$70,5,FALSE),0)</f>
        <v>0</v>
      </c>
      <c r="AL43" s="3">
        <f>IF(AL7&lt;=Inputs!$C$98,VLOOKUP(AL7,Calculations!$C$49:$G$70,5,FALSE),0)</f>
        <v>0</v>
      </c>
      <c r="AM43" s="3">
        <f>IF(AM7&lt;=Inputs!$C$98,VLOOKUP(AM7,Calculations!$C$49:$G$70,5,FALSE),0)</f>
        <v>0</v>
      </c>
      <c r="AN43" s="3">
        <f>IF(AN7&lt;=Inputs!$C$98,VLOOKUP(AN7,Calculations!$C$49:$G$70,5,FALSE),0)</f>
        <v>0</v>
      </c>
      <c r="AO43" s="3">
        <f>IF(AO7&lt;=Inputs!$C$98,VLOOKUP(AO7,Calculations!$C$49:$G$70,5,FALSE),0)</f>
        <v>0</v>
      </c>
      <c r="AP43" s="3">
        <f>IF(AP7&lt;=Inputs!$C$98,VLOOKUP(AP7,Calculations!$C$49:$G$70,5,FALSE),0)</f>
        <v>0</v>
      </c>
      <c r="AQ43" s="3">
        <f>IF(AQ7&lt;=Inputs!$C$98,VLOOKUP(AQ7,Calculations!$C$49:$G$70,5,FALSE),0)</f>
        <v>0</v>
      </c>
      <c r="AR43" s="3">
        <f>IF(AR7&lt;=Inputs!$C$98,VLOOKUP(AR7,Calculations!$C$49:$G$70,5,FALSE),0)</f>
        <v>0</v>
      </c>
      <c r="AS43" s="3">
        <f>IF(AS7&lt;=Inputs!$C$98,VLOOKUP(AS7,Calculations!$C$49:$G$70,5,FALSE),0)</f>
        <v>0</v>
      </c>
      <c r="AT43" s="3">
        <f>IF(AT7&lt;=Inputs!$C$98,VLOOKUP(AT7,Calculations!$C$49:$G$70,5,FALSE),0)</f>
        <v>0</v>
      </c>
      <c r="AU43" s="3">
        <f>IF(AU7&lt;=Inputs!$C$98,VLOOKUP(AU7,Calculations!$C$49:$G$70,5,FALSE),0)</f>
        <v>0</v>
      </c>
      <c r="AV43" s="3">
        <f>IF(AV7&lt;=Inputs!$C$98,VLOOKUP(AV7,Calculations!$C$49:$G$70,5,FALSE),0)</f>
        <v>0</v>
      </c>
      <c r="AW43" s="3">
        <f>IF(AW7&lt;=Inputs!$C$98,VLOOKUP(AW7,Calculations!$C$49:$G$70,5,FALSE),0)</f>
        <v>0</v>
      </c>
      <c r="AX43" s="3">
        <f>IF(AX7&lt;=Inputs!$C$98,VLOOKUP(AX7,Calculations!$C$49:$G$70,5,FALSE),0)</f>
        <v>0</v>
      </c>
      <c r="AY43" s="3">
        <f>IF(AY7&lt;=Inputs!$C$98,VLOOKUP(AY7,Calculations!$C$49:$G$70,5,FALSE),0)</f>
        <v>0</v>
      </c>
      <c r="AZ43" s="3">
        <f>IF(AZ7&lt;=Inputs!$C$98,VLOOKUP(AZ7,Calculations!$C$49:$G$70,5,FALSE),0)</f>
        <v>0</v>
      </c>
      <c r="BA43" s="3">
        <f>IF(BA7&lt;=Inputs!$C$98,VLOOKUP(BA7,Calculations!$C$49:$G$70,5,FALSE),0)</f>
        <v>0</v>
      </c>
      <c r="BB43" s="3">
        <f>IF(BB7&lt;=Inputs!$C$98,VLOOKUP(BB7,Calculations!$C$49:$G$70,5,FALSE),0)</f>
        <v>0</v>
      </c>
    </row>
    <row r="44" spans="1:54">
      <c r="AS44" s="1"/>
      <c r="AT44" s="1"/>
      <c r="AU44" s="1"/>
      <c r="AV44" s="1"/>
      <c r="AW44" s="1"/>
      <c r="AX44" s="1"/>
      <c r="AY44" s="1"/>
      <c r="AZ44" s="1"/>
      <c r="BA44" s="1"/>
      <c r="BB44" s="1"/>
    </row>
    <row r="45" spans="1:54" s="13" customFormat="1" ht="10.5">
      <c r="A45" s="31" t="s">
        <v>58</v>
      </c>
      <c r="B45" s="32">
        <f>B39+B43</f>
        <v>-7172172.067961243</v>
      </c>
      <c r="C45" s="32">
        <f>C39+C43</f>
        <v>-17930430.169903107</v>
      </c>
      <c r="D45" s="32">
        <f>D39+D43</f>
        <v>-10758258.101941863</v>
      </c>
      <c r="E45" s="32">
        <f t="shared" ref="E45:AJ45" si="10">E39+SUM(E43:E44)</f>
        <v>6683536.7140555168</v>
      </c>
      <c r="F45" s="32">
        <f t="shared" si="10"/>
        <v>6677609.9815245476</v>
      </c>
      <c r="G45" s="32">
        <f t="shared" si="10"/>
        <v>5988989.6453206465</v>
      </c>
      <c r="H45" s="32">
        <f t="shared" si="10"/>
        <v>5982823.472795425</v>
      </c>
      <c r="I45" s="32">
        <f t="shared" si="10"/>
        <v>5976533.9768196996</v>
      </c>
      <c r="J45" s="32">
        <f t="shared" si="10"/>
        <v>5970118.6909244601</v>
      </c>
      <c r="K45" s="32">
        <f t="shared" si="10"/>
        <v>5963575.0993113145</v>
      </c>
      <c r="L45" s="32">
        <f t="shared" si="10"/>
        <v>5956900.6358659063</v>
      </c>
      <c r="M45" s="32">
        <f t="shared" si="10"/>
        <v>5950092.6831515916</v>
      </c>
      <c r="N45" s="32">
        <f t="shared" si="10"/>
        <v>5943148.5713829882</v>
      </c>
      <c r="O45" s="32">
        <f t="shared" si="10"/>
        <v>5560065.1854829136</v>
      </c>
      <c r="P45" s="32">
        <f t="shared" si="10"/>
        <v>5552840.5315988595</v>
      </c>
      <c r="Q45" s="32">
        <f t="shared" si="10"/>
        <v>5388008.7376090586</v>
      </c>
      <c r="R45" s="32">
        <f t="shared" si="10"/>
        <v>5380492.2077080887</v>
      </c>
      <c r="S45" s="32">
        <f t="shared" si="10"/>
        <v>5372825.3472090997</v>
      </c>
      <c r="T45" s="32">
        <f t="shared" si="10"/>
        <v>5081061.7261983734</v>
      </c>
      <c r="U45" s="32">
        <f t="shared" si="10"/>
        <v>5073085.1245352253</v>
      </c>
      <c r="V45" s="32">
        <f t="shared" si="10"/>
        <v>5064948.9908388145</v>
      </c>
      <c r="W45" s="32">
        <f t="shared" si="10"/>
        <v>5056650.1344684754</v>
      </c>
      <c r="X45" s="32">
        <f t="shared" si="10"/>
        <v>5048185.3009707285</v>
      </c>
      <c r="Y45" s="32">
        <f t="shared" si="10"/>
        <v>4695139.4629615564</v>
      </c>
      <c r="Z45" s="32">
        <f t="shared" si="10"/>
        <v>3771681.4457444735</v>
      </c>
      <c r="AA45" s="32">
        <f t="shared" si="10"/>
        <v>3762698.4967179978</v>
      </c>
      <c r="AB45" s="32">
        <f t="shared" si="10"/>
        <v>3753535.8887109924</v>
      </c>
      <c r="AC45" s="32">
        <f t="shared" si="10"/>
        <v>3744190.0285438467</v>
      </c>
      <c r="AD45" s="32">
        <f t="shared" si="10"/>
        <v>3734657.2511733579</v>
      </c>
      <c r="AE45" s="32">
        <f t="shared" si="10"/>
        <v>3724933.8182554594</v>
      </c>
      <c r="AF45" s="32">
        <f t="shared" si="10"/>
        <v>3715015.9166792035</v>
      </c>
      <c r="AG45" s="32">
        <f t="shared" si="10"/>
        <v>3704899.6570714219</v>
      </c>
      <c r="AH45" s="32">
        <f t="shared" si="10"/>
        <v>3694581.0722714844</v>
      </c>
      <c r="AI45" s="32">
        <f t="shared" si="10"/>
        <v>3684056.1157755489</v>
      </c>
      <c r="AJ45" s="32">
        <f t="shared" si="10"/>
        <v>3673320.6601496944</v>
      </c>
      <c r="AK45" s="32">
        <f t="shared" ref="AK45:BB45" si="11">AK39+SUM(AK43:AK44)</f>
        <v>3662370.4954113229</v>
      </c>
      <c r="AL45" s="32">
        <f t="shared" si="11"/>
        <v>3651201.3273781841</v>
      </c>
      <c r="AM45" s="32">
        <f t="shared" si="11"/>
        <v>3639808.7759843818</v>
      </c>
      <c r="AN45" s="32">
        <f t="shared" si="11"/>
        <v>3628188.3735627043</v>
      </c>
      <c r="AO45" s="32">
        <f t="shared" si="11"/>
        <v>3616335.5630925931</v>
      </c>
      <c r="AP45" s="32">
        <f t="shared" si="11"/>
        <v>3604245.6964130793</v>
      </c>
      <c r="AQ45" s="32">
        <f t="shared" si="11"/>
        <v>3591914.0323999757</v>
      </c>
      <c r="AR45" s="32">
        <f t="shared" si="11"/>
        <v>3579335.7351066093</v>
      </c>
      <c r="AS45" s="32">
        <f t="shared" si="11"/>
        <v>3566505.8718673764</v>
      </c>
      <c r="AT45" s="32">
        <f t="shared" si="11"/>
        <v>3553419.4113633581</v>
      </c>
      <c r="AU45" s="32">
        <f t="shared" si="11"/>
        <v>3540071.2216492593</v>
      </c>
      <c r="AV45" s="32">
        <f t="shared" si="11"/>
        <v>3526456.0681408797</v>
      </c>
      <c r="AW45" s="32">
        <f t="shared" si="11"/>
        <v>3512568.6115623312</v>
      </c>
      <c r="AX45" s="32">
        <f t="shared" si="11"/>
        <v>3498403.4058522126</v>
      </c>
      <c r="AY45" s="32">
        <f t="shared" si="11"/>
        <v>3483954.8960278919</v>
      </c>
      <c r="AZ45" s="32">
        <f t="shared" si="11"/>
        <v>3469217.4160070838</v>
      </c>
      <c r="BA45" s="32">
        <f t="shared" si="11"/>
        <v>3454185.1863858597</v>
      </c>
      <c r="BB45" s="32">
        <f t="shared" si="11"/>
        <v>3438852.3121722117</v>
      </c>
    </row>
    <row r="47" spans="1:54">
      <c r="A47" s="31" t="s">
        <v>193</v>
      </c>
      <c r="B47" s="32">
        <f>+B45</f>
        <v>-7172172.067961243</v>
      </c>
      <c r="C47" s="32">
        <f>+C45</f>
        <v>-17930430.169903107</v>
      </c>
      <c r="D47" s="32">
        <f>+D45</f>
        <v>-10758258.101941863</v>
      </c>
      <c r="E47" s="32">
        <f>+E45/((1+Inputs!$C$100)^E7)</f>
        <v>6552486.9745642319</v>
      </c>
      <c r="F47" s="32">
        <f>+F45/((1+Inputs!$C$100)^F7)</f>
        <v>6418310.2475245558</v>
      </c>
      <c r="G47" s="32">
        <f>+G45/((1+Inputs!$C$100)^G7)</f>
        <v>5643558.7041566279</v>
      </c>
      <c r="H47" s="32">
        <f>+H45/((1+Inputs!$C$100)^H7)</f>
        <v>5527204.1000661189</v>
      </c>
      <c r="I47" s="32">
        <f>+I45/((1+Inputs!$C$100)^I7)</f>
        <v>5413130.9588009147</v>
      </c>
      <c r="J47" s="32">
        <f>+J45/((1+Inputs!$C$100)^J7)</f>
        <v>5301294.5457958123</v>
      </c>
      <c r="K47" s="32">
        <f>+K45/((1+Inputs!$C$100)^K7)</f>
        <v>5191651.0036339471</v>
      </c>
      <c r="L47" s="32">
        <f>+L45/((1+Inputs!$C$100)^L7)</f>
        <v>5084157.3348478042</v>
      </c>
      <c r="M47" s="32">
        <f>+M45/((1+Inputs!$C$100)^M7)</f>
        <v>4978771.3850574698</v>
      </c>
      <c r="N47" s="32">
        <f>+N45/((1+Inputs!$C$100)^N7)</f>
        <v>4875451.8264394924</v>
      </c>
      <c r="O47" s="32">
        <f>+O45/((1+Inputs!$C$100)^O7)</f>
        <v>4471754.923633283</v>
      </c>
      <c r="P47" s="32">
        <f>+P45/((1+Inputs!$C$100)^P7)</f>
        <v>4378376.864258918</v>
      </c>
      <c r="Q47" s="32">
        <f>+Q45/((1+Inputs!$C$100)^Q7)</f>
        <v>4165105.9995873319</v>
      </c>
      <c r="R47" s="32">
        <f>+R45/((1+Inputs!$C$100)^R7)</f>
        <v>4077740.6642138674</v>
      </c>
      <c r="S47" s="32">
        <f>+S45/((1+Inputs!$C$100)^S7)</f>
        <v>3992088.3746320414</v>
      </c>
      <c r="T47" s="32">
        <f>+T45/((1+Inputs!$C$100)^T7)</f>
        <v>3701278.1436728267</v>
      </c>
      <c r="U47" s="32">
        <f>+U45/((1+Inputs!$C$100)^U7)</f>
        <v>3623007.472140824</v>
      </c>
      <c r="V47" s="32">
        <f>+V45/((1+Inputs!$C$100)^V7)</f>
        <v>3546271.5196584691</v>
      </c>
      <c r="W47" s="32">
        <f>+W45/((1+Inputs!$C$100)^W7)</f>
        <v>3471040.1936953752</v>
      </c>
      <c r="X47" s="32">
        <f>+X45/((1+Inputs!$C$100)^X7)</f>
        <v>3397283.9917707727</v>
      </c>
      <c r="Y47" s="32">
        <f>+Y45/((1+Inputs!$C$100)^Y7)</f>
        <v>3097739.4740367541</v>
      </c>
      <c r="Z47" s="32">
        <f>+Z45/((1+Inputs!$C$100)^Z7)</f>
        <v>2439670.7906589629</v>
      </c>
      <c r="AA47" s="32">
        <f>+AA45/((1+Inputs!$C$100)^AA7)</f>
        <v>2386137.5182056641</v>
      </c>
      <c r="AB47" s="32">
        <f>+AB45/((1+Inputs!$C$100)^AB7)</f>
        <v>2333653.9177612527</v>
      </c>
      <c r="AC47" s="32">
        <f>+AC45/((1+Inputs!$C$100)^AC7)</f>
        <v>2282199.4075216339</v>
      </c>
      <c r="AD47" s="32">
        <f>+AD45/((1+Inputs!$C$100)^AD7)</f>
        <v>2231753.8092474975</v>
      </c>
      <c r="AE47" s="32">
        <f>+AE45/((1+Inputs!$C$100)^AE7)</f>
        <v>2182297.3403512859</v>
      </c>
      <c r="AF47" s="32">
        <f>+AF45/((1+Inputs!$C$100)^AF7)</f>
        <v>2133810.606139313</v>
      </c>
      <c r="AG47" s="32">
        <f>+AG45/((1+Inputs!$C$100)^AG7)</f>
        <v>2086274.5922060071</v>
      </c>
      <c r="AH47" s="32">
        <f>+AH45/((1+Inputs!$C$100)^AH7)</f>
        <v>2039670.6569772749</v>
      </c>
      <c r="AI47" s="32">
        <f>+AI45/((1+Inputs!$C$100)^AI7)</f>
        <v>1993980.5244000875</v>
      </c>
      <c r="AJ47" s="32">
        <f>+AJ45/((1+Inputs!$C$100)^AJ7)</f>
        <v>1949186.2767753932</v>
      </c>
      <c r="AK47" s="32">
        <f>+AK45/((1+Inputs!$C$100)^AK7)</f>
        <v>1905270.3477315754</v>
      </c>
      <c r="AL47" s="32">
        <f>+AL45/((1+Inputs!$C$100)^AL7)</f>
        <v>1862215.515335676</v>
      </c>
      <c r="AM47" s="32">
        <f>+AM45/((1+Inputs!$C$100)^AM7)</f>
        <v>1820004.8953396957</v>
      </c>
      <c r="AN47" s="32">
        <f>+AN45/((1+Inputs!$C$100)^AN7)</f>
        <v>1778621.9345593234</v>
      </c>
      <c r="AO47" s="32">
        <f>+AO45/((1+Inputs!$C$100)^AO7)</f>
        <v>1738050.4043824873</v>
      </c>
      <c r="AP47" s="32">
        <f>+AP45/((1+Inputs!$C$100)^AP7)</f>
        <v>1698274.3944051969</v>
      </c>
      <c r="AQ47" s="32">
        <f>+AQ45/((1+Inputs!$C$100)^AQ7)</f>
        <v>1659278.3061921683</v>
      </c>
      <c r="AR47" s="32">
        <f>+AR45/((1+Inputs!$C$100)^AR7)</f>
        <v>1621046.8471597857</v>
      </c>
      <c r="AS47" s="32">
        <f>+AS45/((1+Inputs!$C$100)^AS7)</f>
        <v>1583565.0245790193</v>
      </c>
      <c r="AT47" s="32">
        <f>+AT45/((1+Inputs!$C$100)^AT7)</f>
        <v>1546818.1396959149</v>
      </c>
      <c r="AU47" s="32">
        <f>+AU45/((1+Inputs!$C$100)^AU7)</f>
        <v>1510791.781967381</v>
      </c>
      <c r="AV47" s="32">
        <f>+AV45/((1+Inputs!$C$100)^AV7)</f>
        <v>1475471.8234099948</v>
      </c>
      <c r="AW47" s="32">
        <f>+AW45/((1+Inputs!$C$100)^AW7)</f>
        <v>1440844.4130596162</v>
      </c>
      <c r="AX47" s="32">
        <f>+AX45/((1+Inputs!$C$100)^AX7)</f>
        <v>1406895.9715396373</v>
      </c>
      <c r="AY47" s="32">
        <f>+AY45/((1+Inputs!$C$100)^AY7)</f>
        <v>1373613.185735737</v>
      </c>
      <c r="AZ47" s="32">
        <f>+AZ45/((1+Inputs!$C$100)^AZ7)</f>
        <v>1340983.0035750496</v>
      </c>
      <c r="BA47" s="32">
        <f>+BA45/((1+Inputs!$C$100)^BA7)</f>
        <v>1308992.6289077089</v>
      </c>
      <c r="BB47" s="32">
        <f>+BB45/((1+Inputs!$C$100)^BB7)</f>
        <v>1277629.5164887479</v>
      </c>
    </row>
    <row r="49" spans="1:44" ht="12" thickBot="1"/>
    <row r="50" spans="1:44" ht="12" thickBot="1">
      <c r="A50" s="42" t="s">
        <v>59</v>
      </c>
      <c r="B50" s="152"/>
      <c r="C50" s="43">
        <f>IRR(B41:BB41)</f>
        <v>0.10348015423911301</v>
      </c>
      <c r="E50" s="22"/>
    </row>
    <row r="51" spans="1:44">
      <c r="E51" s="78"/>
      <c r="F51" s="51"/>
    </row>
    <row r="52" spans="1:44">
      <c r="I52" s="28"/>
    </row>
    <row r="54" spans="1:44">
      <c r="A54" s="36" t="s">
        <v>110</v>
      </c>
      <c r="B54" s="36"/>
    </row>
    <row r="56" spans="1:44" ht="22.5">
      <c r="A56" s="44" t="s">
        <v>107</v>
      </c>
      <c r="B56" s="63">
        <v>-0.1</v>
      </c>
      <c r="C56" s="63">
        <v>0.1</v>
      </c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1:44">
      <c r="A57" s="45"/>
      <c r="B57" s="46"/>
      <c r="C57" s="46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1:44">
      <c r="A58" s="47" t="s">
        <v>134</v>
      </c>
      <c r="B58" s="48">
        <f>'SA -'!B52</f>
        <v>9.3366168220656867E-2</v>
      </c>
      <c r="C58" s="48">
        <f>+'SA +'!B52</f>
        <v>0.1132734189974918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1:44">
      <c r="A59" s="49"/>
      <c r="B59" s="50"/>
      <c r="C59" s="50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1:44">
      <c r="A60" s="4"/>
      <c r="B60" s="21"/>
      <c r="C60" s="21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44" ht="22.5">
      <c r="A61" s="44" t="s">
        <v>107</v>
      </c>
      <c r="B61" s="63">
        <v>-0.1</v>
      </c>
      <c r="C61" s="63">
        <v>0.1</v>
      </c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44">
      <c r="A62" s="45"/>
      <c r="B62" s="46"/>
      <c r="C62" s="46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44">
      <c r="A63" s="47" t="s">
        <v>125</v>
      </c>
      <c r="B63" s="48">
        <f>'SA -'!B108</f>
        <v>9.3366168220656867E-2</v>
      </c>
      <c r="C63" s="48">
        <f>+'SA +'!B108</f>
        <v>0.1132734189974918</v>
      </c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44">
      <c r="A64" s="49"/>
      <c r="B64" s="50"/>
      <c r="C64" s="50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1:44">
      <c r="A65" s="4"/>
      <c r="B65" s="21"/>
      <c r="C65" s="21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44" ht="22.5">
      <c r="A66" s="44" t="s">
        <v>107</v>
      </c>
      <c r="B66" s="63">
        <v>-0.1</v>
      </c>
      <c r="C66" s="63">
        <v>0.1</v>
      </c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44">
      <c r="A67" s="45"/>
      <c r="B67" s="46"/>
      <c r="C67" s="46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44">
      <c r="A68" s="47" t="s">
        <v>55</v>
      </c>
      <c r="B68" s="48">
        <f>'SA -'!B153</f>
        <v>0.11511308937893792</v>
      </c>
      <c r="C68" s="48">
        <f>+'SA +'!B153</f>
        <v>9.3702779938454842E-2</v>
      </c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44">
      <c r="A69" s="49"/>
      <c r="B69" s="50"/>
      <c r="C69" s="50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44"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44" ht="22.5">
      <c r="A71" s="44" t="s">
        <v>107</v>
      </c>
      <c r="B71" s="63">
        <v>-0.1</v>
      </c>
      <c r="C71" s="63">
        <v>0.1</v>
      </c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44">
      <c r="A72" s="45"/>
      <c r="B72" s="46"/>
      <c r="C72" s="46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44">
      <c r="A73" s="47" t="s">
        <v>50</v>
      </c>
      <c r="B73" s="48">
        <f>'SA -'!B198</f>
        <v>0.10457116667747368</v>
      </c>
      <c r="C73" s="48">
        <f>+'SA +'!B198</f>
        <v>0.10238271012889594</v>
      </c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44">
      <c r="A74" s="49"/>
      <c r="B74" s="50"/>
      <c r="C74" s="50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</sheetData>
  <phoneticPr fontId="9" type="noConversion"/>
  <hyperlinks>
    <hyperlink ref="B58" location="SA!B51" display="SA!B51"/>
    <hyperlink ref="B68" location="SA!B202" display="SA!B202"/>
    <hyperlink ref="B73" location="SA!B246" display="SA!B246"/>
    <hyperlink ref="B63" location="SA!B158" display="SA!B158"/>
    <hyperlink ref="C58" location="SA!B51" display="SA!B51"/>
    <hyperlink ref="C68" location="SA!B202" display="SA!B202"/>
    <hyperlink ref="C73" location="SA!B246" display="SA!B246"/>
    <hyperlink ref="C63" location="SA!B158" display="SA!B158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2:BB201"/>
  <sheetViews>
    <sheetView zoomScaleNormal="100" workbookViewId="0">
      <selection activeCell="E184" sqref="E184:E187"/>
    </sheetView>
  </sheetViews>
  <sheetFormatPr baseColWidth="10" defaultRowHeight="11.25"/>
  <cols>
    <col min="1" max="1" width="28" style="1" bestFit="1" customWidth="1"/>
    <col min="2" max="2" width="35.5703125" style="1" bestFit="1" customWidth="1"/>
    <col min="3" max="4" width="17.85546875" style="1" bestFit="1" customWidth="1"/>
    <col min="5" max="14" width="17.28515625" style="1" bestFit="1" customWidth="1"/>
    <col min="15" max="24" width="17.5703125" style="1" bestFit="1" customWidth="1"/>
    <col min="25" max="43" width="17.85546875" style="1" bestFit="1" customWidth="1"/>
    <col min="44" max="54" width="16" style="1" bestFit="1" customWidth="1"/>
    <col min="55" max="16384" width="11.42578125" style="1"/>
  </cols>
  <sheetData>
    <row r="2" spans="1:54">
      <c r="A2" s="1" t="s">
        <v>61</v>
      </c>
    </row>
    <row r="3" spans="1:54">
      <c r="B3" s="52"/>
      <c r="C3" s="52"/>
      <c r="D3" s="52"/>
      <c r="E3" s="17"/>
      <c r="F3" s="17"/>
      <c r="G3" s="52"/>
    </row>
    <row r="4" spans="1:54">
      <c r="A4" s="53" t="s">
        <v>122</v>
      </c>
    </row>
    <row r="6" spans="1:54">
      <c r="A6" s="55" t="s">
        <v>163</v>
      </c>
      <c r="B6" s="4"/>
      <c r="C6" s="39">
        <f>(((Inputs!$C$10*Inputs!$C$12)+(Inputs!$C$16*Inputs!$C$18))/(Inputs!$C$12+Inputs!$C$18))*(1+A15)</f>
        <v>3.9212653288740247E-2</v>
      </c>
    </row>
    <row r="7" spans="1:54">
      <c r="A7" s="38"/>
    </row>
    <row r="8" spans="1:54">
      <c r="C8" s="18"/>
      <c r="D8" s="18"/>
      <c r="E8" s="18"/>
    </row>
    <row r="9" spans="1:54">
      <c r="A9" s="1" t="s">
        <v>46</v>
      </c>
      <c r="C9" s="3">
        <f>(Inputs!$C$27*Inputs!$C$29*Inputs!$C$132)*(1-(Inputs!$C$31))</f>
        <v>140439.94682400001</v>
      </c>
      <c r="E9" s="3">
        <f>+C9/Calculations!E8</f>
        <v>1</v>
      </c>
    </row>
    <row r="10" spans="1:54">
      <c r="A10" s="1" t="s">
        <v>115</v>
      </c>
      <c r="C10" s="3">
        <f>C9</f>
        <v>140439.94682400001</v>
      </c>
      <c r="E10" s="3"/>
    </row>
    <row r="11" spans="1:54">
      <c r="C11" s="3"/>
      <c r="E11" s="3"/>
    </row>
    <row r="12" spans="1:54">
      <c r="A12" s="1" t="s">
        <v>120</v>
      </c>
      <c r="C12" s="18"/>
      <c r="D12" s="18"/>
      <c r="E12" s="18"/>
    </row>
    <row r="13" spans="1:54">
      <c r="A13" s="6" t="s">
        <v>123</v>
      </c>
      <c r="C13" s="3">
        <f>C6*C10*1000</f>
        <v>5507022.9426986296</v>
      </c>
      <c r="E13" s="3"/>
    </row>
    <row r="15" spans="1:54">
      <c r="A15" s="87">
        <f>+'IRR &amp; S.A.'!B56</f>
        <v>-0.1</v>
      </c>
      <c r="B15" s="53" t="s">
        <v>138</v>
      </c>
    </row>
    <row r="16" spans="1:54" s="5" customFormat="1" ht="36" customHeight="1">
      <c r="A16" s="33" t="s">
        <v>60</v>
      </c>
      <c r="B16" s="34" t="s">
        <v>131</v>
      </c>
      <c r="C16" s="34" t="s">
        <v>78</v>
      </c>
      <c r="D16" s="34" t="s">
        <v>79</v>
      </c>
      <c r="E16" s="34">
        <v>1</v>
      </c>
      <c r="F16" s="34">
        <v>2</v>
      </c>
      <c r="G16" s="34">
        <v>3</v>
      </c>
      <c r="H16" s="34">
        <v>4</v>
      </c>
      <c r="I16" s="34">
        <v>5</v>
      </c>
      <c r="J16" s="34">
        <v>6</v>
      </c>
      <c r="K16" s="34">
        <v>7</v>
      </c>
      <c r="L16" s="34">
        <v>8</v>
      </c>
      <c r="M16" s="34">
        <v>9</v>
      </c>
      <c r="N16" s="34">
        <v>10</v>
      </c>
      <c r="O16" s="34">
        <v>11</v>
      </c>
      <c r="P16" s="34">
        <v>12</v>
      </c>
      <c r="Q16" s="34">
        <v>13</v>
      </c>
      <c r="R16" s="34">
        <v>14</v>
      </c>
      <c r="S16" s="34">
        <v>15</v>
      </c>
      <c r="T16" s="34">
        <v>16</v>
      </c>
      <c r="U16" s="34">
        <v>17</v>
      </c>
      <c r="V16" s="34">
        <v>18</v>
      </c>
      <c r="W16" s="34">
        <v>19</v>
      </c>
      <c r="X16" s="34">
        <v>20</v>
      </c>
      <c r="Y16" s="34">
        <v>21</v>
      </c>
      <c r="Z16" s="34">
        <v>22</v>
      </c>
      <c r="AA16" s="34">
        <v>23</v>
      </c>
      <c r="AB16" s="34">
        <v>24</v>
      </c>
      <c r="AC16" s="34">
        <v>25</v>
      </c>
      <c r="AD16" s="34">
        <v>26</v>
      </c>
      <c r="AE16" s="34">
        <v>27</v>
      </c>
      <c r="AF16" s="34">
        <v>28</v>
      </c>
      <c r="AG16" s="34">
        <v>29</v>
      </c>
      <c r="AH16" s="34">
        <v>30</v>
      </c>
      <c r="AI16" s="34">
        <v>31</v>
      </c>
      <c r="AJ16" s="34">
        <v>32</v>
      </c>
      <c r="AK16" s="34">
        <v>33</v>
      </c>
      <c r="AL16" s="34">
        <v>34</v>
      </c>
      <c r="AM16" s="34">
        <v>35</v>
      </c>
      <c r="AN16" s="34">
        <v>36</v>
      </c>
      <c r="AO16" s="34">
        <v>37</v>
      </c>
      <c r="AP16" s="34">
        <v>38</v>
      </c>
      <c r="AQ16" s="34">
        <v>39</v>
      </c>
      <c r="AR16" s="34">
        <v>40</v>
      </c>
      <c r="AS16" s="34">
        <v>41</v>
      </c>
      <c r="AT16" s="34">
        <v>42</v>
      </c>
      <c r="AU16" s="34">
        <v>43</v>
      </c>
      <c r="AV16" s="34">
        <v>44</v>
      </c>
      <c r="AW16" s="34">
        <v>45</v>
      </c>
      <c r="AX16" s="34">
        <v>46</v>
      </c>
      <c r="AY16" s="34">
        <v>47</v>
      </c>
      <c r="AZ16" s="34">
        <v>48</v>
      </c>
      <c r="BA16" s="34">
        <v>49</v>
      </c>
      <c r="BB16" s="34">
        <v>50</v>
      </c>
    </row>
    <row r="17" spans="1:54" s="4" customForma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s="9" customFormat="1">
      <c r="A18" s="7" t="s">
        <v>49</v>
      </c>
      <c r="B18" s="7"/>
      <c r="C18" s="7"/>
      <c r="D18" s="7"/>
      <c r="E18" s="8">
        <f t="shared" ref="E18:AH18" si="0">SUM(E19:E20)</f>
        <v>6039959.3592986297</v>
      </c>
      <c r="F18" s="8">
        <f t="shared" si="0"/>
        <v>6039959.3592986297</v>
      </c>
      <c r="G18" s="8">
        <f t="shared" si="0"/>
        <v>6039959.3592986297</v>
      </c>
      <c r="H18" s="8">
        <f t="shared" si="0"/>
        <v>6039959.3592986297</v>
      </c>
      <c r="I18" s="8">
        <f t="shared" si="0"/>
        <v>6039959.3592986297</v>
      </c>
      <c r="J18" s="8">
        <f t="shared" si="0"/>
        <v>6039959.3592986297</v>
      </c>
      <c r="K18" s="8">
        <f t="shared" si="0"/>
        <v>6039959.3592986297</v>
      </c>
      <c r="L18" s="8">
        <f t="shared" si="0"/>
        <v>6039959.3592986297</v>
      </c>
      <c r="M18" s="8">
        <f t="shared" si="0"/>
        <v>6039959.3592986297</v>
      </c>
      <c r="N18" s="8">
        <f t="shared" si="0"/>
        <v>6039959.3592986297</v>
      </c>
      <c r="O18" s="8">
        <f t="shared" si="0"/>
        <v>6039959.3592986297</v>
      </c>
      <c r="P18" s="8">
        <f t="shared" si="0"/>
        <v>6039959.3592986297</v>
      </c>
      <c r="Q18" s="8">
        <f t="shared" si="0"/>
        <v>6039959.3592986297</v>
      </c>
      <c r="R18" s="8">
        <f t="shared" si="0"/>
        <v>6039959.3592986297</v>
      </c>
      <c r="S18" s="8">
        <f t="shared" si="0"/>
        <v>6039959.3592986297</v>
      </c>
      <c r="T18" s="8">
        <f t="shared" si="0"/>
        <v>6039959.3592986297</v>
      </c>
      <c r="U18" s="8">
        <f t="shared" si="0"/>
        <v>6039959.3592986297</v>
      </c>
      <c r="V18" s="8">
        <f t="shared" si="0"/>
        <v>6039959.3592986297</v>
      </c>
      <c r="W18" s="8">
        <f t="shared" si="0"/>
        <v>6039959.3592986297</v>
      </c>
      <c r="X18" s="8">
        <f t="shared" si="0"/>
        <v>6039959.3592986297</v>
      </c>
      <c r="Y18" s="8">
        <f t="shared" si="0"/>
        <v>6039959.3592986297</v>
      </c>
      <c r="Z18" s="8">
        <f t="shared" si="0"/>
        <v>6039959.3592986297</v>
      </c>
      <c r="AA18" s="8">
        <f t="shared" si="0"/>
        <v>6039959.3592986297</v>
      </c>
      <c r="AB18" s="8">
        <f t="shared" si="0"/>
        <v>6039959.3592986297</v>
      </c>
      <c r="AC18" s="8">
        <f t="shared" si="0"/>
        <v>6039959.3592986297</v>
      </c>
      <c r="AD18" s="8">
        <f t="shared" si="0"/>
        <v>6039959.3592986297</v>
      </c>
      <c r="AE18" s="8">
        <f t="shared" si="0"/>
        <v>6039959.3592986297</v>
      </c>
      <c r="AF18" s="8">
        <f t="shared" si="0"/>
        <v>6039959.3592986297</v>
      </c>
      <c r="AG18" s="8">
        <f t="shared" si="0"/>
        <v>6039959.3592986297</v>
      </c>
      <c r="AH18" s="8">
        <f t="shared" si="0"/>
        <v>6039959.3592986297</v>
      </c>
      <c r="AI18" s="8">
        <f t="shared" ref="AI18:AR18" si="1">SUM(AI19:AI20)</f>
        <v>6039959.3592986297</v>
      </c>
      <c r="AJ18" s="8">
        <f t="shared" si="1"/>
        <v>6039959.3592986297</v>
      </c>
      <c r="AK18" s="8">
        <f t="shared" si="1"/>
        <v>6039959.3592986297</v>
      </c>
      <c r="AL18" s="8">
        <f t="shared" si="1"/>
        <v>6039959.3592986297</v>
      </c>
      <c r="AM18" s="8">
        <f t="shared" si="1"/>
        <v>6039959.3592986297</v>
      </c>
      <c r="AN18" s="8">
        <f t="shared" si="1"/>
        <v>6039959.3592986297</v>
      </c>
      <c r="AO18" s="8">
        <f t="shared" si="1"/>
        <v>6039959.3592986297</v>
      </c>
      <c r="AP18" s="8">
        <f t="shared" si="1"/>
        <v>6039959.3592986297</v>
      </c>
      <c r="AQ18" s="8">
        <f t="shared" si="1"/>
        <v>6039959.3592986297</v>
      </c>
      <c r="AR18" s="8">
        <f t="shared" si="1"/>
        <v>6039959.3592986297</v>
      </c>
      <c r="AS18" s="8">
        <f t="shared" ref="AS18:BB18" si="2">SUM(AS19:AS20)</f>
        <v>6039959.3592986297</v>
      </c>
      <c r="AT18" s="8">
        <f t="shared" si="2"/>
        <v>6039959.3592986297</v>
      </c>
      <c r="AU18" s="8">
        <f t="shared" si="2"/>
        <v>6039959.3592986297</v>
      </c>
      <c r="AV18" s="8">
        <f t="shared" si="2"/>
        <v>6039959.3592986297</v>
      </c>
      <c r="AW18" s="8">
        <f t="shared" si="2"/>
        <v>6039959.3592986297</v>
      </c>
      <c r="AX18" s="8">
        <f t="shared" si="2"/>
        <v>6039959.3592986297</v>
      </c>
      <c r="AY18" s="8">
        <f t="shared" si="2"/>
        <v>6039959.3592986297</v>
      </c>
      <c r="AZ18" s="8">
        <f t="shared" si="2"/>
        <v>6039959.3592986297</v>
      </c>
      <c r="BA18" s="8">
        <f t="shared" si="2"/>
        <v>6039959.3592986297</v>
      </c>
      <c r="BB18" s="8">
        <f t="shared" si="2"/>
        <v>6039959.3592986297</v>
      </c>
    </row>
    <row r="19" spans="1:54" s="9" customFormat="1">
      <c r="A19" s="6" t="s">
        <v>92</v>
      </c>
      <c r="B19" s="6"/>
      <c r="C19" s="7"/>
      <c r="D19" s="7"/>
      <c r="E19" s="3">
        <f>$C$13</f>
        <v>5507022.9426986296</v>
      </c>
      <c r="F19" s="3">
        <f t="shared" ref="F19:BB19" si="3">$C$13</f>
        <v>5507022.9426986296</v>
      </c>
      <c r="G19" s="3">
        <f t="shared" si="3"/>
        <v>5507022.9426986296</v>
      </c>
      <c r="H19" s="3">
        <f t="shared" si="3"/>
        <v>5507022.9426986296</v>
      </c>
      <c r="I19" s="3">
        <f t="shared" si="3"/>
        <v>5507022.9426986296</v>
      </c>
      <c r="J19" s="3">
        <f t="shared" si="3"/>
        <v>5507022.9426986296</v>
      </c>
      <c r="K19" s="3">
        <f t="shared" si="3"/>
        <v>5507022.9426986296</v>
      </c>
      <c r="L19" s="3">
        <f t="shared" si="3"/>
        <v>5507022.9426986296</v>
      </c>
      <c r="M19" s="3">
        <f t="shared" si="3"/>
        <v>5507022.9426986296</v>
      </c>
      <c r="N19" s="3">
        <f t="shared" si="3"/>
        <v>5507022.9426986296</v>
      </c>
      <c r="O19" s="3">
        <f t="shared" si="3"/>
        <v>5507022.9426986296</v>
      </c>
      <c r="P19" s="3">
        <f t="shared" si="3"/>
        <v>5507022.9426986296</v>
      </c>
      <c r="Q19" s="3">
        <f t="shared" si="3"/>
        <v>5507022.9426986296</v>
      </c>
      <c r="R19" s="3">
        <f t="shared" si="3"/>
        <v>5507022.9426986296</v>
      </c>
      <c r="S19" s="3">
        <f t="shared" si="3"/>
        <v>5507022.9426986296</v>
      </c>
      <c r="T19" s="3">
        <f t="shared" si="3"/>
        <v>5507022.9426986296</v>
      </c>
      <c r="U19" s="3">
        <f t="shared" si="3"/>
        <v>5507022.9426986296</v>
      </c>
      <c r="V19" s="3">
        <f t="shared" si="3"/>
        <v>5507022.9426986296</v>
      </c>
      <c r="W19" s="3">
        <f t="shared" si="3"/>
        <v>5507022.9426986296</v>
      </c>
      <c r="X19" s="3">
        <f t="shared" si="3"/>
        <v>5507022.9426986296</v>
      </c>
      <c r="Y19" s="3">
        <f t="shared" si="3"/>
        <v>5507022.9426986296</v>
      </c>
      <c r="Z19" s="3">
        <f t="shared" si="3"/>
        <v>5507022.9426986296</v>
      </c>
      <c r="AA19" s="3">
        <f t="shared" si="3"/>
        <v>5507022.9426986296</v>
      </c>
      <c r="AB19" s="3">
        <f t="shared" si="3"/>
        <v>5507022.9426986296</v>
      </c>
      <c r="AC19" s="3">
        <f t="shared" si="3"/>
        <v>5507022.9426986296</v>
      </c>
      <c r="AD19" s="3">
        <f t="shared" si="3"/>
        <v>5507022.9426986296</v>
      </c>
      <c r="AE19" s="3">
        <f t="shared" si="3"/>
        <v>5507022.9426986296</v>
      </c>
      <c r="AF19" s="3">
        <f t="shared" si="3"/>
        <v>5507022.9426986296</v>
      </c>
      <c r="AG19" s="3">
        <f t="shared" si="3"/>
        <v>5507022.9426986296</v>
      </c>
      <c r="AH19" s="3">
        <f t="shared" si="3"/>
        <v>5507022.9426986296</v>
      </c>
      <c r="AI19" s="3">
        <f t="shared" si="3"/>
        <v>5507022.9426986296</v>
      </c>
      <c r="AJ19" s="3">
        <f t="shared" si="3"/>
        <v>5507022.9426986296</v>
      </c>
      <c r="AK19" s="3">
        <f t="shared" si="3"/>
        <v>5507022.9426986296</v>
      </c>
      <c r="AL19" s="3">
        <f t="shared" si="3"/>
        <v>5507022.9426986296</v>
      </c>
      <c r="AM19" s="3">
        <f t="shared" si="3"/>
        <v>5507022.9426986296</v>
      </c>
      <c r="AN19" s="3">
        <f t="shared" si="3"/>
        <v>5507022.9426986296</v>
      </c>
      <c r="AO19" s="3">
        <f t="shared" si="3"/>
        <v>5507022.9426986296</v>
      </c>
      <c r="AP19" s="3">
        <f t="shared" si="3"/>
        <v>5507022.9426986296</v>
      </c>
      <c r="AQ19" s="3">
        <f t="shared" si="3"/>
        <v>5507022.9426986296</v>
      </c>
      <c r="AR19" s="3">
        <f t="shared" si="3"/>
        <v>5507022.9426986296</v>
      </c>
      <c r="AS19" s="3">
        <f t="shared" si="3"/>
        <v>5507022.9426986296</v>
      </c>
      <c r="AT19" s="3">
        <f t="shared" si="3"/>
        <v>5507022.9426986296</v>
      </c>
      <c r="AU19" s="3">
        <f t="shared" si="3"/>
        <v>5507022.9426986296</v>
      </c>
      <c r="AV19" s="3">
        <f t="shared" si="3"/>
        <v>5507022.9426986296</v>
      </c>
      <c r="AW19" s="3">
        <f t="shared" si="3"/>
        <v>5507022.9426986296</v>
      </c>
      <c r="AX19" s="3">
        <f t="shared" si="3"/>
        <v>5507022.9426986296</v>
      </c>
      <c r="AY19" s="3">
        <f t="shared" si="3"/>
        <v>5507022.9426986296</v>
      </c>
      <c r="AZ19" s="3">
        <f t="shared" si="3"/>
        <v>5507022.9426986296</v>
      </c>
      <c r="BA19" s="3">
        <f t="shared" si="3"/>
        <v>5507022.9426986296</v>
      </c>
      <c r="BB19" s="3">
        <f t="shared" si="3"/>
        <v>5507022.9426986296</v>
      </c>
    </row>
    <row r="20" spans="1:54" s="9" customFormat="1">
      <c r="A20" s="6" t="s">
        <v>100</v>
      </c>
      <c r="B20" s="6"/>
      <c r="C20" s="7"/>
      <c r="D20" s="7"/>
      <c r="E20" s="3">
        <f>'IRR &amp; S.A.'!E$11</f>
        <v>532936.4166</v>
      </c>
      <c r="F20" s="3">
        <f>'IRR &amp; S.A.'!F$11</f>
        <v>532936.4166</v>
      </c>
      <c r="G20" s="3">
        <f>'IRR &amp; S.A.'!G$11</f>
        <v>532936.4166</v>
      </c>
      <c r="H20" s="3">
        <f>'IRR &amp; S.A.'!H$11</f>
        <v>532936.4166</v>
      </c>
      <c r="I20" s="3">
        <f>'IRR &amp; S.A.'!I$11</f>
        <v>532936.4166</v>
      </c>
      <c r="J20" s="3">
        <f>'IRR &amp; S.A.'!J$11</f>
        <v>532936.4166</v>
      </c>
      <c r="K20" s="3">
        <f>'IRR &amp; S.A.'!K$11</f>
        <v>532936.4166</v>
      </c>
      <c r="L20" s="3">
        <f>'IRR &amp; S.A.'!L$11</f>
        <v>532936.4166</v>
      </c>
      <c r="M20" s="3">
        <f>'IRR &amp; S.A.'!M$11</f>
        <v>532936.4166</v>
      </c>
      <c r="N20" s="3">
        <f>'IRR &amp; S.A.'!N$11</f>
        <v>532936.4166</v>
      </c>
      <c r="O20" s="3">
        <f>'IRR &amp; S.A.'!O$11</f>
        <v>532936.4166</v>
      </c>
      <c r="P20" s="3">
        <f>'IRR &amp; S.A.'!P$11</f>
        <v>532936.4166</v>
      </c>
      <c r="Q20" s="3">
        <f>'IRR &amp; S.A.'!Q$11</f>
        <v>532936.4166</v>
      </c>
      <c r="R20" s="3">
        <f>'IRR &amp; S.A.'!R$11</f>
        <v>532936.4166</v>
      </c>
      <c r="S20" s="3">
        <f>'IRR &amp; S.A.'!S$11</f>
        <v>532936.4166</v>
      </c>
      <c r="T20" s="3">
        <f>'IRR &amp; S.A.'!T$11</f>
        <v>532936.4166</v>
      </c>
      <c r="U20" s="3">
        <f>'IRR &amp; S.A.'!U$11</f>
        <v>532936.4166</v>
      </c>
      <c r="V20" s="3">
        <f>'IRR &amp; S.A.'!V$11</f>
        <v>532936.4166</v>
      </c>
      <c r="W20" s="3">
        <f>'IRR &amp; S.A.'!W$11</f>
        <v>532936.4166</v>
      </c>
      <c r="X20" s="3">
        <f>'IRR &amp; S.A.'!X$11</f>
        <v>532936.4166</v>
      </c>
      <c r="Y20" s="3">
        <f>'IRR &amp; S.A.'!Y$11</f>
        <v>532936.4166</v>
      </c>
      <c r="Z20" s="3">
        <f>'IRR &amp; S.A.'!Z$11</f>
        <v>532936.4166</v>
      </c>
      <c r="AA20" s="3">
        <f>'IRR &amp; S.A.'!AA$11</f>
        <v>532936.4166</v>
      </c>
      <c r="AB20" s="3">
        <f>'IRR &amp; S.A.'!AB$11</f>
        <v>532936.4166</v>
      </c>
      <c r="AC20" s="3">
        <f>'IRR &amp; S.A.'!AC$11</f>
        <v>532936.4166</v>
      </c>
      <c r="AD20" s="3">
        <f>'IRR &amp; S.A.'!AD$11</f>
        <v>532936.4166</v>
      </c>
      <c r="AE20" s="3">
        <f>'IRR &amp; S.A.'!AE$11</f>
        <v>532936.4166</v>
      </c>
      <c r="AF20" s="3">
        <f>'IRR &amp; S.A.'!AF$11</f>
        <v>532936.4166</v>
      </c>
      <c r="AG20" s="3">
        <f>'IRR &amp; S.A.'!AG$11</f>
        <v>532936.4166</v>
      </c>
      <c r="AH20" s="3">
        <f>'IRR &amp; S.A.'!AH$11</f>
        <v>532936.4166</v>
      </c>
      <c r="AI20" s="3">
        <f>'IRR &amp; S.A.'!AI$11</f>
        <v>532936.4166</v>
      </c>
      <c r="AJ20" s="3">
        <f>'IRR &amp; S.A.'!AJ$11</f>
        <v>532936.4166</v>
      </c>
      <c r="AK20" s="3">
        <f>'IRR &amp; S.A.'!AK$11</f>
        <v>532936.4166</v>
      </c>
      <c r="AL20" s="3">
        <f>'IRR &amp; S.A.'!AL$11</f>
        <v>532936.4166</v>
      </c>
      <c r="AM20" s="3">
        <f>'IRR &amp; S.A.'!AM$11</f>
        <v>532936.4166</v>
      </c>
      <c r="AN20" s="3">
        <f>'IRR &amp; S.A.'!AN$11</f>
        <v>532936.4166</v>
      </c>
      <c r="AO20" s="3">
        <f>'IRR &amp; S.A.'!AO$11</f>
        <v>532936.4166</v>
      </c>
      <c r="AP20" s="3">
        <f>'IRR &amp; S.A.'!AP$11</f>
        <v>532936.4166</v>
      </c>
      <c r="AQ20" s="3">
        <f>'IRR &amp; S.A.'!AQ$11</f>
        <v>532936.4166</v>
      </c>
      <c r="AR20" s="3">
        <f>'IRR &amp; S.A.'!AR$11</f>
        <v>532936.4166</v>
      </c>
      <c r="AS20" s="3">
        <f>'IRR &amp; S.A.'!AS$11</f>
        <v>532936.4166</v>
      </c>
      <c r="AT20" s="3">
        <f>'IRR &amp; S.A.'!AT$11</f>
        <v>532936.4166</v>
      </c>
      <c r="AU20" s="3">
        <f>'IRR &amp; S.A.'!AU$11</f>
        <v>532936.4166</v>
      </c>
      <c r="AV20" s="3">
        <f>'IRR &amp; S.A.'!AV$11</f>
        <v>532936.4166</v>
      </c>
      <c r="AW20" s="3">
        <f>'IRR &amp; S.A.'!AW$11</f>
        <v>532936.4166</v>
      </c>
      <c r="AX20" s="3">
        <f>'IRR &amp; S.A.'!AX$11</f>
        <v>532936.4166</v>
      </c>
      <c r="AY20" s="3">
        <f>'IRR &amp; S.A.'!AY$11</f>
        <v>532936.4166</v>
      </c>
      <c r="AZ20" s="3">
        <f>'IRR &amp; S.A.'!AZ$11</f>
        <v>532936.4166</v>
      </c>
      <c r="BA20" s="3">
        <f>'IRR &amp; S.A.'!BA$11</f>
        <v>532936.4166</v>
      </c>
      <c r="BB20" s="3">
        <f>'IRR &amp; S.A.'!BB$11</f>
        <v>532936.4166</v>
      </c>
    </row>
    <row r="21" spans="1:54" s="4" customForma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 s="9" customFormat="1">
      <c r="A22" s="7" t="s">
        <v>50</v>
      </c>
      <c r="B22" s="7"/>
      <c r="C22" s="7"/>
      <c r="D22" s="7"/>
      <c r="E22" s="10">
        <f t="shared" ref="E22:AH22" si="4">SUM(E23:E28)</f>
        <v>-733531.6467091504</v>
      </c>
      <c r="F22" s="10">
        <f t="shared" si="4"/>
        <v>-742444.02645496989</v>
      </c>
      <c r="G22" s="10">
        <f t="shared" si="4"/>
        <v>-751534.65379570564</v>
      </c>
      <c r="H22" s="10">
        <f t="shared" si="4"/>
        <v>-760807.09368325607</v>
      </c>
      <c r="I22" s="10">
        <f t="shared" si="4"/>
        <v>-770264.9823685576</v>
      </c>
      <c r="J22" s="10">
        <f t="shared" si="4"/>
        <v>-779912.02882756526</v>
      </c>
      <c r="K22" s="10">
        <f t="shared" si="4"/>
        <v>-789752.01621575281</v>
      </c>
      <c r="L22" s="10">
        <f t="shared" si="4"/>
        <v>-799788.80335170426</v>
      </c>
      <c r="M22" s="10">
        <f t="shared" si="4"/>
        <v>-810026.32623037475</v>
      </c>
      <c r="N22" s="10">
        <f t="shared" si="4"/>
        <v>-820468.59956661868</v>
      </c>
      <c r="O22" s="10">
        <f t="shared" si="4"/>
        <v>-831119.71836958732</v>
      </c>
      <c r="P22" s="10">
        <f t="shared" si="4"/>
        <v>-841983.85954861564</v>
      </c>
      <c r="Q22" s="10">
        <f t="shared" si="4"/>
        <v>-853065.28355122427</v>
      </c>
      <c r="R22" s="10">
        <f t="shared" si="4"/>
        <v>-864368.33603388525</v>
      </c>
      <c r="S22" s="10">
        <f t="shared" si="4"/>
        <v>-875897.44956619909</v>
      </c>
      <c r="T22" s="10">
        <f t="shared" si="4"/>
        <v>-887657.14536915964</v>
      </c>
      <c r="U22" s="10">
        <f t="shared" si="4"/>
        <v>-899652.03508817928</v>
      </c>
      <c r="V22" s="10">
        <f t="shared" si="4"/>
        <v>-911886.82260157913</v>
      </c>
      <c r="W22" s="10">
        <f t="shared" si="4"/>
        <v>-924366.30586524704</v>
      </c>
      <c r="X22" s="10">
        <f t="shared" si="4"/>
        <v>-937095.37879418849</v>
      </c>
      <c r="Y22" s="10">
        <f t="shared" si="4"/>
        <v>-950079.03318170854</v>
      </c>
      <c r="Z22" s="10">
        <f t="shared" si="4"/>
        <v>-963322.36065697914</v>
      </c>
      <c r="AA22" s="10">
        <f t="shared" si="4"/>
        <v>-976830.55468175502</v>
      </c>
      <c r="AB22" s="10">
        <f t="shared" si="4"/>
        <v>-990608.9125870266</v>
      </c>
      <c r="AC22" s="10">
        <f t="shared" si="4"/>
        <v>-1004662.8376504035</v>
      </c>
      <c r="AD22" s="10">
        <f t="shared" si="4"/>
        <v>-1018997.841215048</v>
      </c>
      <c r="AE22" s="10">
        <f t="shared" si="4"/>
        <v>-1033619.5448509852</v>
      </c>
      <c r="AF22" s="10">
        <f t="shared" si="4"/>
        <v>-1048533.6825596414</v>
      </c>
      <c r="AG22" s="10">
        <f t="shared" si="4"/>
        <v>-1063746.1030224706</v>
      </c>
      <c r="AH22" s="10">
        <f t="shared" si="4"/>
        <v>-1079262.7718945565</v>
      </c>
      <c r="AI22" s="10">
        <f t="shared" ref="AI22:AR22" si="5">SUM(AI23:AI28)</f>
        <v>-1095089.7741440835</v>
      </c>
      <c r="AJ22" s="10">
        <f t="shared" si="5"/>
        <v>-1111233.3164386018</v>
      </c>
      <c r="AK22" s="10">
        <f t="shared" si="5"/>
        <v>-1127699.7295790103</v>
      </c>
      <c r="AL22" s="10">
        <f t="shared" si="5"/>
        <v>-1144495.4709822268</v>
      </c>
      <c r="AM22" s="10">
        <f t="shared" si="5"/>
        <v>-1161627.1272135077</v>
      </c>
      <c r="AN22" s="10">
        <f t="shared" si="5"/>
        <v>-1179101.4165694143</v>
      </c>
      <c r="AO22" s="10">
        <f t="shared" si="5"/>
        <v>-1196925.1917124391</v>
      </c>
      <c r="AP22" s="10">
        <f t="shared" si="5"/>
        <v>-1215105.4423583241</v>
      </c>
      <c r="AQ22" s="10">
        <f t="shared" si="5"/>
        <v>-1233649.2980171267</v>
      </c>
      <c r="AR22" s="10">
        <f t="shared" si="5"/>
        <v>-1252564.0307891059</v>
      </c>
      <c r="AS22" s="10">
        <f t="shared" ref="AS22:BB22" si="6">SUM(AS23:AS28)</f>
        <v>-1271857.0582165243</v>
      </c>
      <c r="AT22" s="10">
        <f t="shared" si="6"/>
        <v>-1291535.9461924911</v>
      </c>
      <c r="AU22" s="10">
        <f t="shared" si="6"/>
        <v>-1311608.4119279773</v>
      </c>
      <c r="AV22" s="10">
        <f t="shared" si="6"/>
        <v>-1332082.3269781733</v>
      </c>
      <c r="AW22" s="10">
        <f t="shared" si="6"/>
        <v>-1352965.7203293734</v>
      </c>
      <c r="AX22" s="10">
        <f t="shared" si="6"/>
        <v>-1374266.7815475974</v>
      </c>
      <c r="AY22" s="10">
        <f t="shared" si="6"/>
        <v>-1395993.8639901853</v>
      </c>
      <c r="AZ22" s="10">
        <f t="shared" si="6"/>
        <v>-1418155.4880816254</v>
      </c>
      <c r="BA22" s="10">
        <f t="shared" si="6"/>
        <v>-1440760.3446548944</v>
      </c>
      <c r="BB22" s="10">
        <f t="shared" si="6"/>
        <v>-1463817.2983596288</v>
      </c>
    </row>
    <row r="23" spans="1:54" s="4" customFormat="1">
      <c r="A23" s="6" t="str">
        <f>+'IRR &amp; S.A.'!$A$14</f>
        <v>Operation and maintenance - preventive</v>
      </c>
      <c r="B23" s="6"/>
      <c r="C23" s="1"/>
      <c r="D23" s="1"/>
      <c r="E23" s="3">
        <f>'IRR &amp; S.A.'!E$14</f>
        <v>-445618.98729096988</v>
      </c>
      <c r="F23" s="3">
        <f>'IRR &amp; S.A.'!F$14</f>
        <v>-454531.36703678931</v>
      </c>
      <c r="G23" s="3">
        <f>'IRR &amp; S.A.'!G$14</f>
        <v>-463621.99437752506</v>
      </c>
      <c r="H23" s="3">
        <f>'IRR &amp; S.A.'!H$14</f>
        <v>-472894.43426507554</v>
      </c>
      <c r="I23" s="3">
        <f>'IRR &amp; S.A.'!I$14</f>
        <v>-482352.32295037707</v>
      </c>
      <c r="J23" s="3">
        <f>'IRR &amp; S.A.'!J$14</f>
        <v>-491999.36940938467</v>
      </c>
      <c r="K23" s="3">
        <f>'IRR &amp; S.A.'!K$14</f>
        <v>-501839.35679757223</v>
      </c>
      <c r="L23" s="3">
        <f>'IRR &amp; S.A.'!L$14</f>
        <v>-511876.14393352374</v>
      </c>
      <c r="M23" s="3">
        <f>'IRR &amp; S.A.'!M$14</f>
        <v>-522113.66681219422</v>
      </c>
      <c r="N23" s="3">
        <f>'IRR &amp; S.A.'!N$14</f>
        <v>-532555.94014843809</v>
      </c>
      <c r="O23" s="3">
        <f>'IRR &amp; S.A.'!O$14</f>
        <v>-543207.05895140674</v>
      </c>
      <c r="P23" s="3">
        <f>'IRR &amp; S.A.'!P$14</f>
        <v>-554071.20013043506</v>
      </c>
      <c r="Q23" s="3">
        <f>'IRR &amp; S.A.'!Q$14</f>
        <v>-565152.62413304369</v>
      </c>
      <c r="R23" s="3">
        <f>'IRR &amp; S.A.'!R$14</f>
        <v>-576455.67661570467</v>
      </c>
      <c r="S23" s="3">
        <f>'IRR &amp; S.A.'!S$14</f>
        <v>-587984.79014801851</v>
      </c>
      <c r="T23" s="3">
        <f>'IRR &amp; S.A.'!T$14</f>
        <v>-599744.48595097905</v>
      </c>
      <c r="U23" s="3">
        <f>'IRR &amp; S.A.'!U$14</f>
        <v>-611739.3756699987</v>
      </c>
      <c r="V23" s="3">
        <f>'IRR &amp; S.A.'!V$14</f>
        <v>-623974.16318339854</v>
      </c>
      <c r="W23" s="3">
        <f>'IRR &amp; S.A.'!W$14</f>
        <v>-636453.64644706645</v>
      </c>
      <c r="X23" s="3">
        <f>'IRR &amp; S.A.'!X$14</f>
        <v>-649182.71937600791</v>
      </c>
      <c r="Y23" s="3">
        <f>'IRR &amp; S.A.'!Y$14</f>
        <v>-662166.37376352795</v>
      </c>
      <c r="Z23" s="3">
        <f>'IRR &amp; S.A.'!Z$14</f>
        <v>-675409.70123879856</v>
      </c>
      <c r="AA23" s="3">
        <f>'IRR &amp; S.A.'!AA$14</f>
        <v>-688917.89526357444</v>
      </c>
      <c r="AB23" s="3">
        <f>'IRR &amp; S.A.'!AB$14</f>
        <v>-702696.25316884601</v>
      </c>
      <c r="AC23" s="3">
        <f>'IRR &amp; S.A.'!AC$14</f>
        <v>-716750.17823222291</v>
      </c>
      <c r="AD23" s="3">
        <f>'IRR &amp; S.A.'!AD$14</f>
        <v>-731085.1817968674</v>
      </c>
      <c r="AE23" s="3">
        <f>'IRR &amp; S.A.'!AE$14</f>
        <v>-745706.88543280459</v>
      </c>
      <c r="AF23" s="3">
        <f>'IRR &amp; S.A.'!AF$14</f>
        <v>-760621.02314146084</v>
      </c>
      <c r="AG23" s="3">
        <f>'IRR &amp; S.A.'!AG$14</f>
        <v>-775833.44360429002</v>
      </c>
      <c r="AH23" s="3">
        <f>'IRR &amp; S.A.'!AH$14</f>
        <v>-791350.11247637589</v>
      </c>
      <c r="AI23" s="3">
        <f>'IRR &amp; S.A.'!AI$14</f>
        <v>-807177.11472590314</v>
      </c>
      <c r="AJ23" s="3">
        <f>'IRR &amp; S.A.'!AJ$14</f>
        <v>-823320.65702042147</v>
      </c>
      <c r="AK23" s="3">
        <f>'IRR &amp; S.A.'!AK$14</f>
        <v>-839787.07016082993</v>
      </c>
      <c r="AL23" s="3">
        <f>'IRR &amp; S.A.'!AL$14</f>
        <v>-856582.81156404642</v>
      </c>
      <c r="AM23" s="3">
        <f>'IRR &amp; S.A.'!AM$14</f>
        <v>-873714.46779532731</v>
      </c>
      <c r="AN23" s="3">
        <f>'IRR &amp; S.A.'!AN$14</f>
        <v>-891188.75715123385</v>
      </c>
      <c r="AO23" s="3">
        <f>'IRR &amp; S.A.'!AO$14</f>
        <v>-909012.53229425859</v>
      </c>
      <c r="AP23" s="3">
        <f>'IRR &amp; S.A.'!AP$14</f>
        <v>-927192.78294014384</v>
      </c>
      <c r="AQ23" s="3">
        <f>'IRR &amp; S.A.'!AQ$14</f>
        <v>-945736.63859894639</v>
      </c>
      <c r="AR23" s="3">
        <f>'IRR &amp; S.A.'!AR$14</f>
        <v>-964651.37137092557</v>
      </c>
      <c r="AS23" s="3">
        <f>'IRR &amp; S.A.'!AS$14</f>
        <v>-983944.39879834407</v>
      </c>
      <c r="AT23" s="3">
        <f>'IRR &amp; S.A.'!AT$14</f>
        <v>-1003623.2867743109</v>
      </c>
      <c r="AU23" s="3">
        <f>'IRR &amp; S.A.'!AU$14</f>
        <v>-1023695.752509797</v>
      </c>
      <c r="AV23" s="3">
        <f>'IRR &amp; S.A.'!AV$14</f>
        <v>-1044169.6675599931</v>
      </c>
      <c r="AW23" s="3">
        <f>'IRR &amp; S.A.'!AW$14</f>
        <v>-1065053.060911193</v>
      </c>
      <c r="AX23" s="3">
        <f>'IRR &amp; S.A.'!AX$14</f>
        <v>-1086354.122129417</v>
      </c>
      <c r="AY23" s="3">
        <f>'IRR &amp; S.A.'!AY$14</f>
        <v>-1108081.204572005</v>
      </c>
      <c r="AZ23" s="3">
        <f>'IRR &amp; S.A.'!AZ$14</f>
        <v>-1130242.8286634451</v>
      </c>
      <c r="BA23" s="3">
        <f>'IRR &amp; S.A.'!BA$14</f>
        <v>-1152847.6852367141</v>
      </c>
      <c r="BB23" s="3">
        <f>'IRR &amp; S.A.'!BB$14</f>
        <v>-1175904.6389414484</v>
      </c>
    </row>
    <row r="24" spans="1:54" s="4" customFormat="1">
      <c r="A24" s="6" t="str">
        <f>+'IRR &amp; S.A.'!$A$15</f>
        <v xml:space="preserve">Insurance </v>
      </c>
      <c r="B24" s="6"/>
      <c r="C24" s="1"/>
      <c r="D24" s="1"/>
      <c r="E24" s="3">
        <f>'IRR &amp; S.A.'!E$15</f>
        <v>-127143.14120346816</v>
      </c>
      <c r="F24" s="3">
        <f>'IRR &amp; S.A.'!F$15</f>
        <v>-127143.14120346816</v>
      </c>
      <c r="G24" s="3">
        <f>'IRR &amp; S.A.'!G$15</f>
        <v>-127143.14120346816</v>
      </c>
      <c r="H24" s="3">
        <f>'IRR &amp; S.A.'!H$15</f>
        <v>-127143.14120346816</v>
      </c>
      <c r="I24" s="3">
        <f>'IRR &amp; S.A.'!I$15</f>
        <v>-127143.14120346816</v>
      </c>
      <c r="J24" s="3">
        <f>'IRR &amp; S.A.'!J$15</f>
        <v>-127143.14120346816</v>
      </c>
      <c r="K24" s="3">
        <f>'IRR &amp; S.A.'!K$15</f>
        <v>-127143.14120346816</v>
      </c>
      <c r="L24" s="3">
        <f>'IRR &amp; S.A.'!L$15</f>
        <v>-127143.14120346816</v>
      </c>
      <c r="M24" s="3">
        <f>'IRR &amp; S.A.'!M$15</f>
        <v>-127143.14120346816</v>
      </c>
      <c r="N24" s="3">
        <f>'IRR &amp; S.A.'!N$15</f>
        <v>-127143.14120346816</v>
      </c>
      <c r="O24" s="3">
        <f>'IRR &amp; S.A.'!O$15</f>
        <v>-127143.14120346816</v>
      </c>
      <c r="P24" s="3">
        <f>'IRR &amp; S.A.'!P$15</f>
        <v>-127143.14120346816</v>
      </c>
      <c r="Q24" s="3">
        <f>'IRR &amp; S.A.'!Q$15</f>
        <v>-127143.14120346816</v>
      </c>
      <c r="R24" s="3">
        <f>'IRR &amp; S.A.'!R$15</f>
        <v>-127143.14120346816</v>
      </c>
      <c r="S24" s="3">
        <f>'IRR &amp; S.A.'!S$15</f>
        <v>-127143.14120346816</v>
      </c>
      <c r="T24" s="3">
        <f>'IRR &amp; S.A.'!T$15</f>
        <v>-127143.14120346816</v>
      </c>
      <c r="U24" s="3">
        <f>'IRR &amp; S.A.'!U$15</f>
        <v>-127143.14120346816</v>
      </c>
      <c r="V24" s="3">
        <f>'IRR &amp; S.A.'!V$15</f>
        <v>-127143.14120346816</v>
      </c>
      <c r="W24" s="3">
        <f>'IRR &amp; S.A.'!W$15</f>
        <v>-127143.14120346816</v>
      </c>
      <c r="X24" s="3">
        <f>'IRR &amp; S.A.'!X$15</f>
        <v>-127143.14120346816</v>
      </c>
      <c r="Y24" s="3">
        <f>'IRR &amp; S.A.'!Y$15</f>
        <v>-127143.14120346816</v>
      </c>
      <c r="Z24" s="3">
        <f>'IRR &amp; S.A.'!Z$15</f>
        <v>-127143.14120346816</v>
      </c>
      <c r="AA24" s="3">
        <f>'IRR &amp; S.A.'!AA$15</f>
        <v>-127143.14120346816</v>
      </c>
      <c r="AB24" s="3">
        <f>'IRR &amp; S.A.'!AB$15</f>
        <v>-127143.14120346816</v>
      </c>
      <c r="AC24" s="3">
        <f>'IRR &amp; S.A.'!AC$15</f>
        <v>-127143.14120346816</v>
      </c>
      <c r="AD24" s="3">
        <f>'IRR &amp; S.A.'!AD$15</f>
        <v>-127143.14120346816</v>
      </c>
      <c r="AE24" s="3">
        <f>'IRR &amp; S.A.'!AE$15</f>
        <v>-127143.14120346816</v>
      </c>
      <c r="AF24" s="3">
        <f>'IRR &amp; S.A.'!AF$15</f>
        <v>-127143.14120346816</v>
      </c>
      <c r="AG24" s="3">
        <f>'IRR &amp; S.A.'!AG$15</f>
        <v>-127143.14120346816</v>
      </c>
      <c r="AH24" s="3">
        <f>'IRR &amp; S.A.'!AH$15</f>
        <v>-127143.14120346816</v>
      </c>
      <c r="AI24" s="3">
        <f>'IRR &amp; S.A.'!AI$15</f>
        <v>-127143.14120346816</v>
      </c>
      <c r="AJ24" s="3">
        <f>'IRR &amp; S.A.'!AJ$15</f>
        <v>-127143.14120346816</v>
      </c>
      <c r="AK24" s="3">
        <f>'IRR &amp; S.A.'!AK$15</f>
        <v>-127143.14120346816</v>
      </c>
      <c r="AL24" s="3">
        <f>'IRR &amp; S.A.'!AL$15</f>
        <v>-127143.14120346816</v>
      </c>
      <c r="AM24" s="3">
        <f>'IRR &amp; S.A.'!AM$15</f>
        <v>-127143.14120346816</v>
      </c>
      <c r="AN24" s="3">
        <f>'IRR &amp; S.A.'!AN$15</f>
        <v>-127143.14120346816</v>
      </c>
      <c r="AO24" s="3">
        <f>'IRR &amp; S.A.'!AO$15</f>
        <v>-127143.14120346816</v>
      </c>
      <c r="AP24" s="3">
        <f>'IRR &amp; S.A.'!AP$15</f>
        <v>-127143.14120346816</v>
      </c>
      <c r="AQ24" s="3">
        <f>'IRR &amp; S.A.'!AQ$15</f>
        <v>-127143.14120346816</v>
      </c>
      <c r="AR24" s="3">
        <f>'IRR &amp; S.A.'!AR$15</f>
        <v>-127143.14120346816</v>
      </c>
      <c r="AS24" s="3">
        <f>'IRR &amp; S.A.'!AS$15</f>
        <v>-127143.14120346816</v>
      </c>
      <c r="AT24" s="3">
        <f>'IRR &amp; S.A.'!AT$15</f>
        <v>-127143.14120346816</v>
      </c>
      <c r="AU24" s="3">
        <f>'IRR &amp; S.A.'!AU$15</f>
        <v>-127143.14120346816</v>
      </c>
      <c r="AV24" s="3">
        <f>'IRR &amp; S.A.'!AV$15</f>
        <v>-127143.14120346816</v>
      </c>
      <c r="AW24" s="3">
        <f>'IRR &amp; S.A.'!AW$15</f>
        <v>-127143.14120346816</v>
      </c>
      <c r="AX24" s="3">
        <f>'IRR &amp; S.A.'!AX$15</f>
        <v>-127143.14120346816</v>
      </c>
      <c r="AY24" s="3">
        <f>'IRR &amp; S.A.'!AY$15</f>
        <v>-127143.14120346816</v>
      </c>
      <c r="AZ24" s="3">
        <f>'IRR &amp; S.A.'!AZ$15</f>
        <v>-127143.14120346816</v>
      </c>
      <c r="BA24" s="3">
        <f>'IRR &amp; S.A.'!BA$15</f>
        <v>-127143.14120346816</v>
      </c>
      <c r="BB24" s="3">
        <f>'IRR &amp; S.A.'!BB$15</f>
        <v>-127143.14120346816</v>
      </c>
    </row>
    <row r="25" spans="1:54" s="4" customFormat="1">
      <c r="A25" s="6" t="str">
        <f>+'IRR &amp; S.A.'!$A$16</f>
        <v>Contribution to OSINERG</v>
      </c>
      <c r="B25" s="6"/>
      <c r="C25" s="1"/>
      <c r="D25" s="1"/>
      <c r="E25" s="3">
        <f>-Inputs!$C$65*E18</f>
        <v>-60399.593592986297</v>
      </c>
      <c r="F25" s="3">
        <f>-Inputs!$C$65*F18</f>
        <v>-60399.593592986297</v>
      </c>
      <c r="G25" s="3">
        <f>-Inputs!$C$65*G18</f>
        <v>-60399.593592986297</v>
      </c>
      <c r="H25" s="3">
        <f>-Inputs!$C$65*H18</f>
        <v>-60399.593592986297</v>
      </c>
      <c r="I25" s="3">
        <f>-Inputs!$C$65*I18</f>
        <v>-60399.593592986297</v>
      </c>
      <c r="J25" s="3">
        <f>-Inputs!$C$65*J18</f>
        <v>-60399.593592986297</v>
      </c>
      <c r="K25" s="3">
        <f>-Inputs!$C$65*K18</f>
        <v>-60399.593592986297</v>
      </c>
      <c r="L25" s="3">
        <f>-Inputs!$C$65*L18</f>
        <v>-60399.593592986297</v>
      </c>
      <c r="M25" s="3">
        <f>-Inputs!$C$65*M18</f>
        <v>-60399.593592986297</v>
      </c>
      <c r="N25" s="3">
        <f>-Inputs!$C$65*N18</f>
        <v>-60399.593592986297</v>
      </c>
      <c r="O25" s="3">
        <f>-Inputs!$C$65*O18</f>
        <v>-60399.593592986297</v>
      </c>
      <c r="P25" s="3">
        <f>-Inputs!$C$65*P18</f>
        <v>-60399.593592986297</v>
      </c>
      <c r="Q25" s="3">
        <f>-Inputs!$C$65*Q18</f>
        <v>-60399.593592986297</v>
      </c>
      <c r="R25" s="3">
        <f>-Inputs!$C$65*R18</f>
        <v>-60399.593592986297</v>
      </c>
      <c r="S25" s="3">
        <f>-Inputs!$C$65*S18</f>
        <v>-60399.593592986297</v>
      </c>
      <c r="T25" s="3">
        <f>-Inputs!$C$65*T18</f>
        <v>-60399.593592986297</v>
      </c>
      <c r="U25" s="3">
        <f>-Inputs!$C$65*U18</f>
        <v>-60399.593592986297</v>
      </c>
      <c r="V25" s="3">
        <f>-Inputs!$C$65*V18</f>
        <v>-60399.593592986297</v>
      </c>
      <c r="W25" s="3">
        <f>-Inputs!$C$65*W18</f>
        <v>-60399.593592986297</v>
      </c>
      <c r="X25" s="3">
        <f>-Inputs!$C$65*X18</f>
        <v>-60399.593592986297</v>
      </c>
      <c r="Y25" s="3">
        <f>-Inputs!$C$65*Y18</f>
        <v>-60399.593592986297</v>
      </c>
      <c r="Z25" s="3">
        <f>-Inputs!$C$65*Z18</f>
        <v>-60399.593592986297</v>
      </c>
      <c r="AA25" s="3">
        <f>-Inputs!$C$65*AA18</f>
        <v>-60399.593592986297</v>
      </c>
      <c r="AB25" s="3">
        <f>-Inputs!$C$65*AB18</f>
        <v>-60399.593592986297</v>
      </c>
      <c r="AC25" s="3">
        <f>-Inputs!$C$65*AC18</f>
        <v>-60399.593592986297</v>
      </c>
      <c r="AD25" s="3">
        <f>-Inputs!$C$65*AD18</f>
        <v>-60399.593592986297</v>
      </c>
      <c r="AE25" s="3">
        <f>-Inputs!$C$65*AE18</f>
        <v>-60399.593592986297</v>
      </c>
      <c r="AF25" s="3">
        <f>-Inputs!$C$65*AF18</f>
        <v>-60399.593592986297</v>
      </c>
      <c r="AG25" s="3">
        <f>-Inputs!$C$65*AG18</f>
        <v>-60399.593592986297</v>
      </c>
      <c r="AH25" s="3">
        <f>-Inputs!$C$65*AH18</f>
        <v>-60399.593592986297</v>
      </c>
      <c r="AI25" s="3">
        <f>-Inputs!$C$65*AI18</f>
        <v>-60399.593592986297</v>
      </c>
      <c r="AJ25" s="3">
        <f>-Inputs!$C$65*AJ18</f>
        <v>-60399.593592986297</v>
      </c>
      <c r="AK25" s="3">
        <f>-Inputs!$C$65*AK18</f>
        <v>-60399.593592986297</v>
      </c>
      <c r="AL25" s="3">
        <f>-Inputs!$C$65*AL18</f>
        <v>-60399.593592986297</v>
      </c>
      <c r="AM25" s="3">
        <f>-Inputs!$C$65*AM18</f>
        <v>-60399.593592986297</v>
      </c>
      <c r="AN25" s="3">
        <f>-Inputs!$C$65*AN18</f>
        <v>-60399.593592986297</v>
      </c>
      <c r="AO25" s="3">
        <f>-Inputs!$C$65*AO18</f>
        <v>-60399.593592986297</v>
      </c>
      <c r="AP25" s="3">
        <f>-Inputs!$C$65*AP18</f>
        <v>-60399.593592986297</v>
      </c>
      <c r="AQ25" s="3">
        <f>-Inputs!$C$65*AQ18</f>
        <v>-60399.593592986297</v>
      </c>
      <c r="AR25" s="3">
        <f>-Inputs!$C$65*AR18</f>
        <v>-60399.593592986297</v>
      </c>
      <c r="AS25" s="3">
        <f>-Inputs!$C$65*AS18</f>
        <v>-60399.593592986297</v>
      </c>
      <c r="AT25" s="3">
        <f>-Inputs!$C$65*AT18</f>
        <v>-60399.593592986297</v>
      </c>
      <c r="AU25" s="3">
        <f>-Inputs!$C$65*AU18</f>
        <v>-60399.593592986297</v>
      </c>
      <c r="AV25" s="3">
        <f>-Inputs!$C$65*AV18</f>
        <v>-60399.593592986297</v>
      </c>
      <c r="AW25" s="3">
        <f>-Inputs!$C$65*AW18</f>
        <v>-60399.593592986297</v>
      </c>
      <c r="AX25" s="3">
        <f>-Inputs!$C$65*AX18</f>
        <v>-60399.593592986297</v>
      </c>
      <c r="AY25" s="3">
        <f>-Inputs!$C$65*AY18</f>
        <v>-60399.593592986297</v>
      </c>
      <c r="AZ25" s="3">
        <f>-Inputs!$C$65*AZ18</f>
        <v>-60399.593592986297</v>
      </c>
      <c r="BA25" s="3">
        <f>-Inputs!$C$65*BA18</f>
        <v>-60399.593592986297</v>
      </c>
      <c r="BB25" s="3">
        <f>-Inputs!$C$65*BB18</f>
        <v>-60399.593592986297</v>
      </c>
    </row>
    <row r="26" spans="1:54" s="4" customFormat="1">
      <c r="A26" s="6" t="str">
        <f>+'IRR &amp; S.A.'!$A$17</f>
        <v>Water Canon</v>
      </c>
      <c r="B26" s="6"/>
      <c r="C26" s="1"/>
      <c r="D26" s="1"/>
      <c r="E26" s="3">
        <f>-Inputs!$C$67*(E19)</f>
        <v>-55070.229426986298</v>
      </c>
      <c r="F26" s="3">
        <f>-Inputs!$C$67*(F19)</f>
        <v>-55070.229426986298</v>
      </c>
      <c r="G26" s="3">
        <f>-Inputs!$C$67*(G19)</f>
        <v>-55070.229426986298</v>
      </c>
      <c r="H26" s="3">
        <f>-Inputs!$C$67*(H19)</f>
        <v>-55070.229426986298</v>
      </c>
      <c r="I26" s="3">
        <f>-Inputs!$C$67*(I19)</f>
        <v>-55070.229426986298</v>
      </c>
      <c r="J26" s="3">
        <f>-Inputs!$C$67*(J19)</f>
        <v>-55070.229426986298</v>
      </c>
      <c r="K26" s="3">
        <f>-Inputs!$C$67*(K19)</f>
        <v>-55070.229426986298</v>
      </c>
      <c r="L26" s="3">
        <f>-Inputs!$C$67*(L19)</f>
        <v>-55070.229426986298</v>
      </c>
      <c r="M26" s="3">
        <f>-Inputs!$C$67*(M19)</f>
        <v>-55070.229426986298</v>
      </c>
      <c r="N26" s="3">
        <f>-Inputs!$C$67*(N19)</f>
        <v>-55070.229426986298</v>
      </c>
      <c r="O26" s="3">
        <f>-Inputs!$C$67*(O19)</f>
        <v>-55070.229426986298</v>
      </c>
      <c r="P26" s="3">
        <f>-Inputs!$C$67*(P19)</f>
        <v>-55070.229426986298</v>
      </c>
      <c r="Q26" s="3">
        <f>-Inputs!$C$67*(Q19)</f>
        <v>-55070.229426986298</v>
      </c>
      <c r="R26" s="3">
        <f>-Inputs!$C$67*(R19)</f>
        <v>-55070.229426986298</v>
      </c>
      <c r="S26" s="3">
        <f>-Inputs!$C$67*(S19)</f>
        <v>-55070.229426986298</v>
      </c>
      <c r="T26" s="3">
        <f>-Inputs!$C$67*(T19)</f>
        <v>-55070.229426986298</v>
      </c>
      <c r="U26" s="3">
        <f>-Inputs!$C$67*(U19)</f>
        <v>-55070.229426986298</v>
      </c>
      <c r="V26" s="3">
        <f>-Inputs!$C$67*(V19)</f>
        <v>-55070.229426986298</v>
      </c>
      <c r="W26" s="3">
        <f>-Inputs!$C$67*(W19)</f>
        <v>-55070.229426986298</v>
      </c>
      <c r="X26" s="3">
        <f>-Inputs!$C$67*(X19)</f>
        <v>-55070.229426986298</v>
      </c>
      <c r="Y26" s="3">
        <f>-Inputs!$C$67*(Y19)</f>
        <v>-55070.229426986298</v>
      </c>
      <c r="Z26" s="3">
        <f>-Inputs!$C$67*(Z19)</f>
        <v>-55070.229426986298</v>
      </c>
      <c r="AA26" s="3">
        <f>-Inputs!$C$67*(AA19)</f>
        <v>-55070.229426986298</v>
      </c>
      <c r="AB26" s="3">
        <f>-Inputs!$C$67*(AB19)</f>
        <v>-55070.229426986298</v>
      </c>
      <c r="AC26" s="3">
        <f>-Inputs!$C$67*(AC19)</f>
        <v>-55070.229426986298</v>
      </c>
      <c r="AD26" s="3">
        <f>-Inputs!$C$67*(AD19)</f>
        <v>-55070.229426986298</v>
      </c>
      <c r="AE26" s="3">
        <f>-Inputs!$C$67*(AE19)</f>
        <v>-55070.229426986298</v>
      </c>
      <c r="AF26" s="3">
        <f>-Inputs!$C$67*(AF19)</f>
        <v>-55070.229426986298</v>
      </c>
      <c r="AG26" s="3">
        <f>-Inputs!$C$67*(AG19)</f>
        <v>-55070.229426986298</v>
      </c>
      <c r="AH26" s="3">
        <f>-Inputs!$C$67*(AH19)</f>
        <v>-55070.229426986298</v>
      </c>
      <c r="AI26" s="3">
        <f>-Inputs!$C$67*(AI19)</f>
        <v>-55070.229426986298</v>
      </c>
      <c r="AJ26" s="3">
        <f>-Inputs!$C$67*(AJ19)</f>
        <v>-55070.229426986298</v>
      </c>
      <c r="AK26" s="3">
        <f>-Inputs!$C$67*(AK19)</f>
        <v>-55070.229426986298</v>
      </c>
      <c r="AL26" s="3">
        <f>-Inputs!$C$67*(AL19)</f>
        <v>-55070.229426986298</v>
      </c>
      <c r="AM26" s="3">
        <f>-Inputs!$C$67*(AM19)</f>
        <v>-55070.229426986298</v>
      </c>
      <c r="AN26" s="3">
        <f>-Inputs!$C$67*(AN19)</f>
        <v>-55070.229426986298</v>
      </c>
      <c r="AO26" s="3">
        <f>-Inputs!$C$67*(AO19)</f>
        <v>-55070.229426986298</v>
      </c>
      <c r="AP26" s="3">
        <f>-Inputs!$C$67*(AP19)</f>
        <v>-55070.229426986298</v>
      </c>
      <c r="AQ26" s="3">
        <f>-Inputs!$C$67*(AQ19)</f>
        <v>-55070.229426986298</v>
      </c>
      <c r="AR26" s="3">
        <f>-Inputs!$C$67*(AR19)</f>
        <v>-55070.229426986298</v>
      </c>
      <c r="AS26" s="3">
        <f>-Inputs!$C$67*(AS19)</f>
        <v>-55070.229426986298</v>
      </c>
      <c r="AT26" s="3">
        <f>-Inputs!$C$67*(AT19)</f>
        <v>-55070.229426986298</v>
      </c>
      <c r="AU26" s="3">
        <f>-Inputs!$C$67*(AU19)</f>
        <v>-55070.229426986298</v>
      </c>
      <c r="AV26" s="3">
        <f>-Inputs!$C$67*(AV19)</f>
        <v>-55070.229426986298</v>
      </c>
      <c r="AW26" s="3">
        <f>-Inputs!$C$67*(AW19)</f>
        <v>-55070.229426986298</v>
      </c>
      <c r="AX26" s="3">
        <f>-Inputs!$C$67*(AX19)</f>
        <v>-55070.229426986298</v>
      </c>
      <c r="AY26" s="3">
        <f>-Inputs!$C$67*(AY19)</f>
        <v>-55070.229426986298</v>
      </c>
      <c r="AZ26" s="3">
        <f>-Inputs!$C$67*(AZ19)</f>
        <v>-55070.229426986298</v>
      </c>
      <c r="BA26" s="3">
        <f>-Inputs!$C$67*(BA19)</f>
        <v>-55070.229426986298</v>
      </c>
      <c r="BB26" s="3">
        <f>-Inputs!$C$67*(BB19)</f>
        <v>-55070.229426986298</v>
      </c>
    </row>
    <row r="27" spans="1:54" s="4" customFormat="1">
      <c r="A27" s="6" t="str">
        <f>+'IRR &amp; S.A.'!$A$18</f>
        <v>COES Tariff</v>
      </c>
      <c r="B27" s="6"/>
      <c r="C27" s="1"/>
      <c r="D27" s="1"/>
      <c r="E27" s="3">
        <f>-Inputs!$C$69*E18</f>
        <v>-45299.695194739717</v>
      </c>
      <c r="F27" s="3">
        <f>-Inputs!$C$69*F18</f>
        <v>-45299.695194739717</v>
      </c>
      <c r="G27" s="3">
        <f>-Inputs!$C$69*G18</f>
        <v>-45299.695194739717</v>
      </c>
      <c r="H27" s="3">
        <f>-Inputs!$C$69*H18</f>
        <v>-45299.695194739717</v>
      </c>
      <c r="I27" s="3">
        <f>-Inputs!$C$69*I18</f>
        <v>-45299.695194739717</v>
      </c>
      <c r="J27" s="3">
        <f>-Inputs!$C$69*J18</f>
        <v>-45299.695194739717</v>
      </c>
      <c r="K27" s="3">
        <f>-Inputs!$C$69*K18</f>
        <v>-45299.695194739717</v>
      </c>
      <c r="L27" s="3">
        <f>-Inputs!$C$69*L18</f>
        <v>-45299.695194739717</v>
      </c>
      <c r="M27" s="3">
        <f>-Inputs!$C$69*M18</f>
        <v>-45299.695194739717</v>
      </c>
      <c r="N27" s="3">
        <f>-Inputs!$C$69*N18</f>
        <v>-45299.695194739717</v>
      </c>
      <c r="O27" s="3">
        <f>-Inputs!$C$69*O18</f>
        <v>-45299.695194739717</v>
      </c>
      <c r="P27" s="3">
        <f>-Inputs!$C$69*P18</f>
        <v>-45299.695194739717</v>
      </c>
      <c r="Q27" s="3">
        <f>-Inputs!$C$69*Q18</f>
        <v>-45299.695194739717</v>
      </c>
      <c r="R27" s="3">
        <f>-Inputs!$C$69*R18</f>
        <v>-45299.695194739717</v>
      </c>
      <c r="S27" s="3">
        <f>-Inputs!$C$69*S18</f>
        <v>-45299.695194739717</v>
      </c>
      <c r="T27" s="3">
        <f>-Inputs!$C$69*T18</f>
        <v>-45299.695194739717</v>
      </c>
      <c r="U27" s="3">
        <f>-Inputs!$C$69*U18</f>
        <v>-45299.695194739717</v>
      </c>
      <c r="V27" s="3">
        <f>-Inputs!$C$69*V18</f>
        <v>-45299.695194739717</v>
      </c>
      <c r="W27" s="3">
        <f>-Inputs!$C$69*W18</f>
        <v>-45299.695194739717</v>
      </c>
      <c r="X27" s="3">
        <f>-Inputs!$C$69*X18</f>
        <v>-45299.695194739717</v>
      </c>
      <c r="Y27" s="3">
        <f>-Inputs!$C$69*Y18</f>
        <v>-45299.695194739717</v>
      </c>
      <c r="Z27" s="3">
        <f>-Inputs!$C$69*Z18</f>
        <v>-45299.695194739717</v>
      </c>
      <c r="AA27" s="3">
        <f>-Inputs!$C$69*AA18</f>
        <v>-45299.695194739717</v>
      </c>
      <c r="AB27" s="3">
        <f>-Inputs!$C$69*AB18</f>
        <v>-45299.695194739717</v>
      </c>
      <c r="AC27" s="3">
        <f>-Inputs!$C$69*AC18</f>
        <v>-45299.695194739717</v>
      </c>
      <c r="AD27" s="3">
        <f>-Inputs!$C$69*AD18</f>
        <v>-45299.695194739717</v>
      </c>
      <c r="AE27" s="3">
        <f>-Inputs!$C$69*AE18</f>
        <v>-45299.695194739717</v>
      </c>
      <c r="AF27" s="3">
        <f>-Inputs!$C$69*AF18</f>
        <v>-45299.695194739717</v>
      </c>
      <c r="AG27" s="3">
        <f>-Inputs!$C$69*AG18</f>
        <v>-45299.695194739717</v>
      </c>
      <c r="AH27" s="3">
        <f>-Inputs!$C$69*AH18</f>
        <v>-45299.695194739717</v>
      </c>
      <c r="AI27" s="3">
        <f>-Inputs!$C$69*AI18</f>
        <v>-45299.695194739717</v>
      </c>
      <c r="AJ27" s="3">
        <f>-Inputs!$C$69*AJ18</f>
        <v>-45299.695194739717</v>
      </c>
      <c r="AK27" s="3">
        <f>-Inputs!$C$69*AK18</f>
        <v>-45299.695194739717</v>
      </c>
      <c r="AL27" s="3">
        <f>-Inputs!$C$69*AL18</f>
        <v>-45299.695194739717</v>
      </c>
      <c r="AM27" s="3">
        <f>-Inputs!$C$69*AM18</f>
        <v>-45299.695194739717</v>
      </c>
      <c r="AN27" s="3">
        <f>-Inputs!$C$69*AN18</f>
        <v>-45299.695194739717</v>
      </c>
      <c r="AO27" s="3">
        <f>-Inputs!$C$69*AO18</f>
        <v>-45299.695194739717</v>
      </c>
      <c r="AP27" s="3">
        <f>-Inputs!$C$69*AP18</f>
        <v>-45299.695194739717</v>
      </c>
      <c r="AQ27" s="3">
        <f>-Inputs!$C$69*AQ18</f>
        <v>-45299.695194739717</v>
      </c>
      <c r="AR27" s="3">
        <f>-Inputs!$C$69*AR18</f>
        <v>-45299.695194739717</v>
      </c>
      <c r="AS27" s="3">
        <f>-Inputs!$C$69*AS18</f>
        <v>-45299.695194739717</v>
      </c>
      <c r="AT27" s="3">
        <f>-Inputs!$C$69*AT18</f>
        <v>-45299.695194739717</v>
      </c>
      <c r="AU27" s="3">
        <f>-Inputs!$C$69*AU18</f>
        <v>-45299.695194739717</v>
      </c>
      <c r="AV27" s="3">
        <f>-Inputs!$C$69*AV18</f>
        <v>-45299.695194739717</v>
      </c>
      <c r="AW27" s="3">
        <f>-Inputs!$C$69*AW18</f>
        <v>-45299.695194739717</v>
      </c>
      <c r="AX27" s="3">
        <f>-Inputs!$C$69*AX18</f>
        <v>-45299.695194739717</v>
      </c>
      <c r="AY27" s="3">
        <f>-Inputs!$C$69*AY18</f>
        <v>-45299.695194739717</v>
      </c>
      <c r="AZ27" s="3">
        <f>-Inputs!$C$69*AZ18</f>
        <v>-45299.695194739717</v>
      </c>
      <c r="BA27" s="3">
        <f>-Inputs!$C$69*BA18</f>
        <v>-45299.695194739717</v>
      </c>
      <c r="BB27" s="3">
        <f>-Inputs!$C$69*BB18</f>
        <v>-45299.695194739717</v>
      </c>
    </row>
    <row r="28" spans="1:54" s="4" customFormat="1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</row>
    <row r="29" spans="1:54" s="4" customFormat="1">
      <c r="A29" s="7" t="s">
        <v>51</v>
      </c>
      <c r="B29" s="7"/>
      <c r="C29" s="1"/>
      <c r="D29" s="1"/>
      <c r="E29" s="12">
        <f t="shared" ref="E29:AH29" si="7">E18+E22</f>
        <v>5306427.7125894791</v>
      </c>
      <c r="F29" s="12">
        <f t="shared" si="7"/>
        <v>5297515.3328436594</v>
      </c>
      <c r="G29" s="12">
        <f t="shared" si="7"/>
        <v>5288424.7055029236</v>
      </c>
      <c r="H29" s="12">
        <f t="shared" si="7"/>
        <v>5279152.2656153738</v>
      </c>
      <c r="I29" s="12">
        <f t="shared" si="7"/>
        <v>5269694.376930072</v>
      </c>
      <c r="J29" s="12">
        <f t="shared" si="7"/>
        <v>5260047.3304710649</v>
      </c>
      <c r="K29" s="12">
        <f t="shared" si="7"/>
        <v>5250207.3430828769</v>
      </c>
      <c r="L29" s="12">
        <f t="shared" si="7"/>
        <v>5240170.5559469257</v>
      </c>
      <c r="M29" s="12">
        <f t="shared" si="7"/>
        <v>5229933.0330682546</v>
      </c>
      <c r="N29" s="12">
        <f t="shared" si="7"/>
        <v>5219490.7597320108</v>
      </c>
      <c r="O29" s="12">
        <f t="shared" si="7"/>
        <v>5208839.6409290424</v>
      </c>
      <c r="P29" s="12">
        <f t="shared" si="7"/>
        <v>5197975.4997500144</v>
      </c>
      <c r="Q29" s="12">
        <f t="shared" si="7"/>
        <v>5186894.0757474052</v>
      </c>
      <c r="R29" s="12">
        <f t="shared" si="7"/>
        <v>5175591.0232647443</v>
      </c>
      <c r="S29" s="12">
        <f t="shared" si="7"/>
        <v>5164061.9097324302</v>
      </c>
      <c r="T29" s="12">
        <f t="shared" si="7"/>
        <v>5152302.2139294697</v>
      </c>
      <c r="U29" s="12">
        <f t="shared" si="7"/>
        <v>5140307.3242104501</v>
      </c>
      <c r="V29" s="12">
        <f t="shared" si="7"/>
        <v>5128072.5366970506</v>
      </c>
      <c r="W29" s="12">
        <f t="shared" si="7"/>
        <v>5115593.0534333829</v>
      </c>
      <c r="X29" s="12">
        <f t="shared" si="7"/>
        <v>5102863.9805044411</v>
      </c>
      <c r="Y29" s="12">
        <f t="shared" si="7"/>
        <v>5089880.3261169214</v>
      </c>
      <c r="Z29" s="12">
        <f t="shared" si="7"/>
        <v>5076636.9986416502</v>
      </c>
      <c r="AA29" s="12">
        <f t="shared" si="7"/>
        <v>5063128.804616875</v>
      </c>
      <c r="AB29" s="12">
        <f t="shared" si="7"/>
        <v>5049350.4467116036</v>
      </c>
      <c r="AC29" s="12">
        <f t="shared" si="7"/>
        <v>5035296.5216482263</v>
      </c>
      <c r="AD29" s="12">
        <f t="shared" si="7"/>
        <v>5020961.5180835817</v>
      </c>
      <c r="AE29" s="12">
        <f t="shared" si="7"/>
        <v>5006339.8144476442</v>
      </c>
      <c r="AF29" s="12">
        <f t="shared" si="7"/>
        <v>4991425.6767389886</v>
      </c>
      <c r="AG29" s="12">
        <f t="shared" si="7"/>
        <v>4976213.2562761586</v>
      </c>
      <c r="AH29" s="12">
        <f t="shared" si="7"/>
        <v>4960696.5874040732</v>
      </c>
      <c r="AI29" s="12">
        <f t="shared" ref="AI29:AR29" si="8">AI18+AI22</f>
        <v>4944869.5851545464</v>
      </c>
      <c r="AJ29" s="12">
        <f t="shared" si="8"/>
        <v>4928726.0428600274</v>
      </c>
      <c r="AK29" s="12">
        <f t="shared" si="8"/>
        <v>4912259.6297196196</v>
      </c>
      <c r="AL29" s="12">
        <f t="shared" si="8"/>
        <v>4895463.8883164031</v>
      </c>
      <c r="AM29" s="12">
        <f t="shared" si="8"/>
        <v>4878332.2320851218</v>
      </c>
      <c r="AN29" s="12">
        <f t="shared" si="8"/>
        <v>4860857.9427292151</v>
      </c>
      <c r="AO29" s="12">
        <f t="shared" si="8"/>
        <v>4843034.1675861906</v>
      </c>
      <c r="AP29" s="12">
        <f t="shared" si="8"/>
        <v>4824853.9169403054</v>
      </c>
      <c r="AQ29" s="12">
        <f t="shared" si="8"/>
        <v>4806310.0612815032</v>
      </c>
      <c r="AR29" s="12">
        <f t="shared" si="8"/>
        <v>4787395.3285095235</v>
      </c>
      <c r="AS29" s="12">
        <f t="shared" ref="AS29:BB29" si="9">AS18+AS22</f>
        <v>4768102.3010821054</v>
      </c>
      <c r="AT29" s="12">
        <f t="shared" si="9"/>
        <v>4748423.4131061388</v>
      </c>
      <c r="AU29" s="12">
        <f t="shared" si="9"/>
        <v>4728350.9473706521</v>
      </c>
      <c r="AV29" s="12">
        <f t="shared" si="9"/>
        <v>4707877.0323204566</v>
      </c>
      <c r="AW29" s="12">
        <f t="shared" si="9"/>
        <v>4686993.6389692565</v>
      </c>
      <c r="AX29" s="12">
        <f t="shared" si="9"/>
        <v>4665692.5777510321</v>
      </c>
      <c r="AY29" s="12">
        <f t="shared" si="9"/>
        <v>4643965.4953084439</v>
      </c>
      <c r="AZ29" s="12">
        <f t="shared" si="9"/>
        <v>4621803.871217004</v>
      </c>
      <c r="BA29" s="12">
        <f t="shared" si="9"/>
        <v>4599199.0146437353</v>
      </c>
      <c r="BB29" s="12">
        <f t="shared" si="9"/>
        <v>4576142.0609390009</v>
      </c>
    </row>
    <row r="30" spans="1:54" s="4" customForma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</row>
    <row r="31" spans="1:54" s="4" customFormat="1">
      <c r="A31" s="1" t="s">
        <v>19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</row>
    <row r="32" spans="1:54" s="4" customFormat="1">
      <c r="A32" s="6" t="s">
        <v>20</v>
      </c>
      <c r="B32" s="6"/>
      <c r="C32" s="1"/>
      <c r="D32" s="1"/>
      <c r="E32" s="3">
        <f>'IRR &amp; S.A.'!E$23</f>
        <v>-1028094.650273052</v>
      </c>
      <c r="F32" s="3">
        <f>'IRR &amp; S.A.'!F$23</f>
        <v>-1028094.650273052</v>
      </c>
      <c r="G32" s="3">
        <f>'IRR &amp; S.A.'!G$23</f>
        <v>-1028094.650273052</v>
      </c>
      <c r="H32" s="3">
        <f>'IRR &amp; S.A.'!H$23</f>
        <v>-1028094.650273052</v>
      </c>
      <c r="I32" s="3">
        <f>'IRR &amp; S.A.'!I$23</f>
        <v>-1028094.650273052</v>
      </c>
      <c r="J32" s="3">
        <f>'IRR &amp; S.A.'!J$23</f>
        <v>-1028094.650273052</v>
      </c>
      <c r="K32" s="3">
        <f>'IRR &amp; S.A.'!K$23</f>
        <v>-1028094.650273052</v>
      </c>
      <c r="L32" s="3">
        <f>'IRR &amp; S.A.'!L$23</f>
        <v>-1028094.650273052</v>
      </c>
      <c r="M32" s="3">
        <f>'IRR &amp; S.A.'!M$23</f>
        <v>-1028094.650273052</v>
      </c>
      <c r="N32" s="3">
        <f>'IRR &amp; S.A.'!N$23</f>
        <v>-1028094.650273052</v>
      </c>
      <c r="O32" s="3">
        <f>'IRR &amp; S.A.'!O$23</f>
        <v>-1028094.650273052</v>
      </c>
      <c r="P32" s="3">
        <f>'IRR &amp; S.A.'!P$23</f>
        <v>-1028094.650273052</v>
      </c>
      <c r="Q32" s="3">
        <f>'IRR &amp; S.A.'!Q$23</f>
        <v>-1028094.650273052</v>
      </c>
      <c r="R32" s="3">
        <f>'IRR &amp; S.A.'!R$23</f>
        <v>-1028094.650273052</v>
      </c>
      <c r="S32" s="3">
        <f>'IRR &amp; S.A.'!S$23</f>
        <v>-1028094.650273052</v>
      </c>
      <c r="T32" s="3">
        <f>'IRR &amp; S.A.'!T$23</f>
        <v>-1028094.650273052</v>
      </c>
      <c r="U32" s="3">
        <f>'IRR &amp; S.A.'!U$23</f>
        <v>-1028094.650273052</v>
      </c>
      <c r="V32" s="3">
        <f>'IRR &amp; S.A.'!V$23</f>
        <v>-1028094.650273052</v>
      </c>
      <c r="W32" s="3">
        <f>'IRR &amp; S.A.'!W$23</f>
        <v>-1028094.650273052</v>
      </c>
      <c r="X32" s="3">
        <f>'IRR &amp; S.A.'!X$23</f>
        <v>-1028094.650273052</v>
      </c>
      <c r="Y32" s="3">
        <f>'IRR &amp; S.A.'!Y$23</f>
        <v>0</v>
      </c>
      <c r="Z32" s="3">
        <f>'IRR &amp; S.A.'!Z$23</f>
        <v>0</v>
      </c>
      <c r="AA32" s="3">
        <f>'IRR &amp; S.A.'!AA$23</f>
        <v>0</v>
      </c>
      <c r="AB32" s="3">
        <f>'IRR &amp; S.A.'!AB$23</f>
        <v>0</v>
      </c>
      <c r="AC32" s="3">
        <f>'IRR &amp; S.A.'!AC$23</f>
        <v>0</v>
      </c>
      <c r="AD32" s="3">
        <f>'IRR &amp; S.A.'!AD$23</f>
        <v>0</v>
      </c>
      <c r="AE32" s="3">
        <f>'IRR &amp; S.A.'!AE$23</f>
        <v>0</v>
      </c>
      <c r="AF32" s="3">
        <f>'IRR &amp; S.A.'!AF$23</f>
        <v>0</v>
      </c>
      <c r="AG32" s="3">
        <f>'IRR &amp; S.A.'!AG$23</f>
        <v>0</v>
      </c>
      <c r="AH32" s="3">
        <f>'IRR &amp; S.A.'!AH$23</f>
        <v>0</v>
      </c>
      <c r="AI32" s="3">
        <f>'IRR &amp; S.A.'!AI$23</f>
        <v>0</v>
      </c>
      <c r="AJ32" s="3">
        <f>'IRR &amp; S.A.'!AJ$23</f>
        <v>0</v>
      </c>
      <c r="AK32" s="3">
        <f>'IRR &amp; S.A.'!AK$23</f>
        <v>0</v>
      </c>
      <c r="AL32" s="3">
        <f>'IRR &amp; S.A.'!AL$23</f>
        <v>0</v>
      </c>
      <c r="AM32" s="3">
        <f>'IRR &amp; S.A.'!AM$23</f>
        <v>0</v>
      </c>
      <c r="AN32" s="3">
        <f>'IRR &amp; S.A.'!AN$23</f>
        <v>0</v>
      </c>
      <c r="AO32" s="3">
        <f>'IRR &amp; S.A.'!AO$23</f>
        <v>0</v>
      </c>
      <c r="AP32" s="3">
        <f>'IRR &amp; S.A.'!AP$23</f>
        <v>0</v>
      </c>
      <c r="AQ32" s="3">
        <f>'IRR &amp; S.A.'!AQ$23</f>
        <v>0</v>
      </c>
      <c r="AR32" s="3">
        <f>'IRR &amp; S.A.'!AR$23</f>
        <v>0</v>
      </c>
      <c r="AS32" s="3">
        <f>'IRR &amp; S.A.'!AS$23</f>
        <v>0</v>
      </c>
      <c r="AT32" s="3">
        <f>'IRR &amp; S.A.'!AT$23</f>
        <v>0</v>
      </c>
      <c r="AU32" s="3">
        <f>'IRR &amp; S.A.'!AU$23</f>
        <v>0</v>
      </c>
      <c r="AV32" s="3">
        <f>'IRR &amp; S.A.'!AV$23</f>
        <v>0</v>
      </c>
      <c r="AW32" s="3">
        <f>'IRR &amp; S.A.'!AW$23</f>
        <v>0</v>
      </c>
      <c r="AX32" s="3">
        <f>'IRR &amp; S.A.'!AX$23</f>
        <v>0</v>
      </c>
      <c r="AY32" s="3">
        <f>'IRR &amp; S.A.'!AY$23</f>
        <v>0</v>
      </c>
      <c r="AZ32" s="3">
        <f>'IRR &amp; S.A.'!AZ$23</f>
        <v>0</v>
      </c>
      <c r="BA32" s="3">
        <f>'IRR &amp; S.A.'!BA$23</f>
        <v>0</v>
      </c>
      <c r="BB32" s="3">
        <f>'IRR &amp; S.A.'!BB$23</f>
        <v>0</v>
      </c>
    </row>
    <row r="33" spans="1:54" s="4" customFormat="1">
      <c r="A33" s="6" t="s">
        <v>52</v>
      </c>
      <c r="B33" s="6"/>
      <c r="C33" s="1"/>
      <c r="D33" s="1"/>
      <c r="E33" s="3">
        <f>'IRR &amp; S.A.'!E$24</f>
        <v>-1122389.2295406</v>
      </c>
      <c r="F33" s="3">
        <f>'IRR &amp; S.A.'!F$24</f>
        <v>-1122389.2295406</v>
      </c>
      <c r="G33" s="3">
        <f>'IRR &amp; S.A.'!G$24</f>
        <v>-1122389.2295406</v>
      </c>
      <c r="H33" s="3">
        <f>'IRR &amp; S.A.'!H$24</f>
        <v>-1122389.2295406</v>
      </c>
      <c r="I33" s="3">
        <f>'IRR &amp; S.A.'!I$24</f>
        <v>-1122389.2295406</v>
      </c>
      <c r="J33" s="3">
        <f>'IRR &amp; S.A.'!J$24</f>
        <v>-1122389.2295406</v>
      </c>
      <c r="K33" s="3">
        <f>'IRR &amp; S.A.'!K$24</f>
        <v>-1122389.2295406</v>
      </c>
      <c r="L33" s="3">
        <f>'IRR &amp; S.A.'!L$24</f>
        <v>-1122389.2295406</v>
      </c>
      <c r="M33" s="3">
        <f>'IRR &amp; S.A.'!M$24</f>
        <v>-1122389.2295406</v>
      </c>
      <c r="N33" s="3">
        <f>'IRR &amp; S.A.'!N$24</f>
        <v>-1122389.2295406</v>
      </c>
      <c r="O33" s="3">
        <f>'IRR &amp; S.A.'!O$24</f>
        <v>0</v>
      </c>
      <c r="P33" s="3">
        <f>'IRR &amp; S.A.'!P$24</f>
        <v>0</v>
      </c>
      <c r="Q33" s="3">
        <f>'IRR &amp; S.A.'!Q$24</f>
        <v>0</v>
      </c>
      <c r="R33" s="3">
        <f>'IRR &amp; S.A.'!R$24</f>
        <v>0</v>
      </c>
      <c r="S33" s="3">
        <f>'IRR &amp; S.A.'!S$24</f>
        <v>0</v>
      </c>
      <c r="T33" s="3">
        <f>'IRR &amp; S.A.'!T$24</f>
        <v>0</v>
      </c>
      <c r="U33" s="3">
        <f>'IRR &amp; S.A.'!U$24</f>
        <v>0</v>
      </c>
      <c r="V33" s="3">
        <f>'IRR &amp; S.A.'!V$24</f>
        <v>0</v>
      </c>
      <c r="W33" s="3">
        <f>'IRR &amp; S.A.'!W$24</f>
        <v>0</v>
      </c>
      <c r="X33" s="3">
        <f>'IRR &amp; S.A.'!X$24</f>
        <v>0</v>
      </c>
      <c r="Y33" s="3">
        <f>'IRR &amp; S.A.'!Y$24</f>
        <v>0</v>
      </c>
      <c r="Z33" s="3">
        <f>'IRR &amp; S.A.'!Z$24</f>
        <v>0</v>
      </c>
      <c r="AA33" s="3">
        <f>'IRR &amp; S.A.'!AA$24</f>
        <v>0</v>
      </c>
      <c r="AB33" s="3">
        <f>'IRR &amp; S.A.'!AB$24</f>
        <v>0</v>
      </c>
      <c r="AC33" s="3">
        <f>'IRR &amp; S.A.'!AC$24</f>
        <v>0</v>
      </c>
      <c r="AD33" s="3">
        <f>'IRR &amp; S.A.'!AD$24</f>
        <v>0</v>
      </c>
      <c r="AE33" s="3">
        <f>'IRR &amp; S.A.'!AE$24</f>
        <v>0</v>
      </c>
      <c r="AF33" s="3">
        <f>'IRR &amp; S.A.'!AF$24</f>
        <v>0</v>
      </c>
      <c r="AG33" s="3">
        <f>'IRR &amp; S.A.'!AG$24</f>
        <v>0</v>
      </c>
      <c r="AH33" s="3">
        <f>'IRR &amp; S.A.'!AH$24</f>
        <v>0</v>
      </c>
      <c r="AI33" s="3">
        <f>'IRR &amp; S.A.'!AI$24</f>
        <v>0</v>
      </c>
      <c r="AJ33" s="3">
        <f>'IRR &amp; S.A.'!AJ$24</f>
        <v>0</v>
      </c>
      <c r="AK33" s="3">
        <f>'IRR &amp; S.A.'!AK$24</f>
        <v>0</v>
      </c>
      <c r="AL33" s="3">
        <f>'IRR &amp; S.A.'!AL$24</f>
        <v>0</v>
      </c>
      <c r="AM33" s="3">
        <f>'IRR &amp; S.A.'!AM$24</f>
        <v>0</v>
      </c>
      <c r="AN33" s="3">
        <f>'IRR &amp; S.A.'!AN$24</f>
        <v>0</v>
      </c>
      <c r="AO33" s="3">
        <f>'IRR &amp; S.A.'!AO$24</f>
        <v>0</v>
      </c>
      <c r="AP33" s="3">
        <f>'IRR &amp; S.A.'!AP$24</f>
        <v>0</v>
      </c>
      <c r="AQ33" s="3">
        <f>'IRR &amp; S.A.'!AQ$24</f>
        <v>0</v>
      </c>
      <c r="AR33" s="3">
        <f>'IRR &amp; S.A.'!AR$24</f>
        <v>0</v>
      </c>
      <c r="AS33" s="3">
        <f>'IRR &amp; S.A.'!AS$24</f>
        <v>0</v>
      </c>
      <c r="AT33" s="3">
        <f>'IRR &amp; S.A.'!AT$24</f>
        <v>0</v>
      </c>
      <c r="AU33" s="3">
        <f>'IRR &amp; S.A.'!AU$24</f>
        <v>0</v>
      </c>
      <c r="AV33" s="3">
        <f>'IRR &amp; S.A.'!AV$24</f>
        <v>0</v>
      </c>
      <c r="AW33" s="3">
        <f>'IRR &amp; S.A.'!AW$24</f>
        <v>0</v>
      </c>
      <c r="AX33" s="3">
        <f>'IRR &amp; S.A.'!AX$24</f>
        <v>0</v>
      </c>
      <c r="AY33" s="3">
        <f>'IRR &amp; S.A.'!AY$24</f>
        <v>0</v>
      </c>
      <c r="AZ33" s="3">
        <f>'IRR &amp; S.A.'!AZ$24</f>
        <v>0</v>
      </c>
      <c r="BA33" s="3">
        <f>'IRR &amp; S.A.'!BA$24</f>
        <v>0</v>
      </c>
      <c r="BB33" s="3">
        <f>'IRR &amp; S.A.'!BB$24</f>
        <v>0</v>
      </c>
    </row>
    <row r="34" spans="1:54" s="4" customFormat="1">
      <c r="A34" s="1" t="s">
        <v>230</v>
      </c>
      <c r="B34" s="6"/>
      <c r="C34" s="1"/>
      <c r="D34" s="1"/>
      <c r="E34" s="3">
        <f>'IRR &amp; S.A.'!E$25</f>
        <v>-2037537.519469589</v>
      </c>
      <c r="F34" s="3">
        <f>'IRR &amp; S.A.'!F$25</f>
        <v>-2037537.519469589</v>
      </c>
      <c r="G34" s="3">
        <f>'IRR &amp; S.A.'!G$25</f>
        <v>0</v>
      </c>
      <c r="H34" s="3">
        <f>'IRR &amp; S.A.'!H$25</f>
        <v>0</v>
      </c>
      <c r="I34" s="3">
        <f>'IRR &amp; S.A.'!I$25</f>
        <v>0</v>
      </c>
      <c r="J34" s="3">
        <f>'IRR &amp; S.A.'!J$25</f>
        <v>0</v>
      </c>
      <c r="K34" s="3">
        <f>'IRR &amp; S.A.'!K$25</f>
        <v>0</v>
      </c>
      <c r="L34" s="3">
        <f>'IRR &amp; S.A.'!L$25</f>
        <v>0</v>
      </c>
      <c r="M34" s="3">
        <f>'IRR &amp; S.A.'!M$25</f>
        <v>0</v>
      </c>
      <c r="N34" s="3">
        <f>'IRR &amp; S.A.'!N$25</f>
        <v>0</v>
      </c>
      <c r="O34" s="3">
        <f>'IRR &amp; S.A.'!O$25</f>
        <v>0</v>
      </c>
      <c r="P34" s="3">
        <f>'IRR &amp; S.A.'!P$25</f>
        <v>0</v>
      </c>
      <c r="Q34" s="3">
        <f>'IRR &amp; S.A.'!Q$25</f>
        <v>0</v>
      </c>
      <c r="R34" s="3">
        <f>'IRR &amp; S.A.'!R$25</f>
        <v>0</v>
      </c>
      <c r="S34" s="3">
        <f>'IRR &amp; S.A.'!S$25</f>
        <v>0</v>
      </c>
      <c r="T34" s="3">
        <f>'IRR &amp; S.A.'!T$25</f>
        <v>0</v>
      </c>
      <c r="U34" s="3">
        <f>'IRR &amp; S.A.'!U$25</f>
        <v>0</v>
      </c>
      <c r="V34" s="3">
        <f>'IRR &amp; S.A.'!V$25</f>
        <v>0</v>
      </c>
      <c r="W34" s="3">
        <f>'IRR &amp; S.A.'!W$25</f>
        <v>0</v>
      </c>
      <c r="X34" s="3">
        <f>'IRR &amp; S.A.'!X$25</f>
        <v>0</v>
      </c>
      <c r="Y34" s="3">
        <f>'IRR &amp; S.A.'!Y$25</f>
        <v>0</v>
      </c>
      <c r="Z34" s="3">
        <f>'IRR &amp; S.A.'!Z$25</f>
        <v>0</v>
      </c>
      <c r="AA34" s="3">
        <f>'IRR &amp; S.A.'!AA$25</f>
        <v>0</v>
      </c>
      <c r="AB34" s="3">
        <f>'IRR &amp; S.A.'!AB$25</f>
        <v>0</v>
      </c>
      <c r="AC34" s="3">
        <f>'IRR &amp; S.A.'!AC$25</f>
        <v>0</v>
      </c>
      <c r="AD34" s="3">
        <f>'IRR &amp; S.A.'!AD$25</f>
        <v>0</v>
      </c>
      <c r="AE34" s="3">
        <f>'IRR &amp; S.A.'!AE$25</f>
        <v>0</v>
      </c>
      <c r="AF34" s="3">
        <f>'IRR &amp; S.A.'!AF$25</f>
        <v>0</v>
      </c>
      <c r="AG34" s="3">
        <f>'IRR &amp; S.A.'!AG$25</f>
        <v>0</v>
      </c>
      <c r="AH34" s="3">
        <f>'IRR &amp; S.A.'!AH$25</f>
        <v>0</v>
      </c>
      <c r="AI34" s="3">
        <f>'IRR &amp; S.A.'!AI$25</f>
        <v>0</v>
      </c>
      <c r="AJ34" s="3">
        <f>'IRR &amp; S.A.'!AJ$25</f>
        <v>0</v>
      </c>
      <c r="AK34" s="3">
        <f>'IRR &amp; S.A.'!AK$25</f>
        <v>0</v>
      </c>
      <c r="AL34" s="3">
        <f>'IRR &amp; S.A.'!AL$25</f>
        <v>0</v>
      </c>
      <c r="AM34" s="3">
        <f>'IRR &amp; S.A.'!AM$25</f>
        <v>0</v>
      </c>
      <c r="AN34" s="3">
        <f>'IRR &amp; S.A.'!AN$25</f>
        <v>0</v>
      </c>
      <c r="AO34" s="3">
        <f>'IRR &amp; S.A.'!AO$25</f>
        <v>0</v>
      </c>
      <c r="AP34" s="3">
        <f>'IRR &amp; S.A.'!AP$25</f>
        <v>0</v>
      </c>
      <c r="AQ34" s="3">
        <f>'IRR &amp; S.A.'!AQ$25</f>
        <v>0</v>
      </c>
      <c r="AR34" s="3">
        <f>'IRR &amp; S.A.'!AR$25</f>
        <v>0</v>
      </c>
      <c r="AS34" s="3">
        <f>'IRR &amp; S.A.'!AS$25</f>
        <v>0</v>
      </c>
      <c r="AT34" s="3">
        <f>'IRR &amp; S.A.'!AT$25</f>
        <v>0</v>
      </c>
      <c r="AU34" s="3">
        <f>'IRR &amp; S.A.'!AU$25</f>
        <v>0</v>
      </c>
      <c r="AV34" s="3">
        <f>'IRR &amp; S.A.'!AV$25</f>
        <v>0</v>
      </c>
      <c r="AW34" s="3">
        <f>'IRR &amp; S.A.'!AW$25</f>
        <v>0</v>
      </c>
      <c r="AX34" s="3">
        <f>'IRR &amp; S.A.'!AX$25</f>
        <v>0</v>
      </c>
      <c r="AY34" s="3">
        <f>'IRR &amp; S.A.'!AY$25</f>
        <v>0</v>
      </c>
      <c r="AZ34" s="3">
        <f>'IRR &amp; S.A.'!AZ$25</f>
        <v>0</v>
      </c>
      <c r="BA34" s="3">
        <f>'IRR &amp; S.A.'!BA$25</f>
        <v>0</v>
      </c>
      <c r="BB34" s="3">
        <f>'IRR &amp; S.A.'!BB$25</f>
        <v>0</v>
      </c>
    </row>
    <row r="35" spans="1:54" s="4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</row>
    <row r="36" spans="1:54" s="4" customFormat="1">
      <c r="A36" s="7" t="s">
        <v>53</v>
      </c>
      <c r="B36" s="7"/>
      <c r="C36" s="1"/>
      <c r="D36" s="1"/>
      <c r="E36" s="12">
        <f>E29+SUM(E32:E34)</f>
        <v>1118406.313306238</v>
      </c>
      <c r="F36" s="12">
        <f t="shared" ref="F36:BB36" si="10">F29+SUM(F32:F34)</f>
        <v>1109493.9335604184</v>
      </c>
      <c r="G36" s="12">
        <f t="shared" si="10"/>
        <v>3137940.8256892716</v>
      </c>
      <c r="H36" s="12">
        <f t="shared" si="10"/>
        <v>3128668.3858017218</v>
      </c>
      <c r="I36" s="12">
        <f t="shared" si="10"/>
        <v>3119210.49711642</v>
      </c>
      <c r="J36" s="12">
        <f t="shared" si="10"/>
        <v>3109563.4506574129</v>
      </c>
      <c r="K36" s="12">
        <f t="shared" si="10"/>
        <v>3099723.4632692249</v>
      </c>
      <c r="L36" s="12">
        <f t="shared" si="10"/>
        <v>3089686.6761332736</v>
      </c>
      <c r="M36" s="12">
        <f t="shared" si="10"/>
        <v>3079449.1532546026</v>
      </c>
      <c r="N36" s="12">
        <f t="shared" si="10"/>
        <v>3069006.8799183588</v>
      </c>
      <c r="O36" s="12">
        <f t="shared" si="10"/>
        <v>4180744.9906559903</v>
      </c>
      <c r="P36" s="12">
        <f t="shared" si="10"/>
        <v>4169880.8494769624</v>
      </c>
      <c r="Q36" s="12">
        <f t="shared" si="10"/>
        <v>4158799.4254743531</v>
      </c>
      <c r="R36" s="12">
        <f t="shared" si="10"/>
        <v>4147496.3729916923</v>
      </c>
      <c r="S36" s="12">
        <f t="shared" si="10"/>
        <v>4135967.2594593782</v>
      </c>
      <c r="T36" s="12">
        <f t="shared" si="10"/>
        <v>4124207.5636564177</v>
      </c>
      <c r="U36" s="12">
        <f t="shared" si="10"/>
        <v>4112212.673937398</v>
      </c>
      <c r="V36" s="12">
        <f t="shared" si="10"/>
        <v>4099977.8864239985</v>
      </c>
      <c r="W36" s="12">
        <f t="shared" si="10"/>
        <v>4087498.4031603308</v>
      </c>
      <c r="X36" s="12">
        <f t="shared" si="10"/>
        <v>4074769.330231389</v>
      </c>
      <c r="Y36" s="12">
        <f t="shared" si="10"/>
        <v>5089880.3261169214</v>
      </c>
      <c r="Z36" s="12">
        <f t="shared" si="10"/>
        <v>5076636.9986416502</v>
      </c>
      <c r="AA36" s="12">
        <f t="shared" si="10"/>
        <v>5063128.804616875</v>
      </c>
      <c r="AB36" s="12">
        <f t="shared" si="10"/>
        <v>5049350.4467116036</v>
      </c>
      <c r="AC36" s="12">
        <f t="shared" si="10"/>
        <v>5035296.5216482263</v>
      </c>
      <c r="AD36" s="12">
        <f t="shared" si="10"/>
        <v>5020961.5180835817</v>
      </c>
      <c r="AE36" s="12">
        <f t="shared" si="10"/>
        <v>5006339.8144476442</v>
      </c>
      <c r="AF36" s="12">
        <f t="shared" si="10"/>
        <v>4991425.6767389886</v>
      </c>
      <c r="AG36" s="12">
        <f t="shared" si="10"/>
        <v>4976213.2562761586</v>
      </c>
      <c r="AH36" s="12">
        <f t="shared" si="10"/>
        <v>4960696.5874040732</v>
      </c>
      <c r="AI36" s="12">
        <f t="shared" si="10"/>
        <v>4944869.5851545464</v>
      </c>
      <c r="AJ36" s="12">
        <f t="shared" si="10"/>
        <v>4928726.0428600274</v>
      </c>
      <c r="AK36" s="12">
        <f t="shared" si="10"/>
        <v>4912259.6297196196</v>
      </c>
      <c r="AL36" s="12">
        <f t="shared" si="10"/>
        <v>4895463.8883164031</v>
      </c>
      <c r="AM36" s="12">
        <f t="shared" si="10"/>
        <v>4878332.2320851218</v>
      </c>
      <c r="AN36" s="12">
        <f t="shared" si="10"/>
        <v>4860857.9427292151</v>
      </c>
      <c r="AO36" s="12">
        <f t="shared" si="10"/>
        <v>4843034.1675861906</v>
      </c>
      <c r="AP36" s="12">
        <f t="shared" si="10"/>
        <v>4824853.9169403054</v>
      </c>
      <c r="AQ36" s="12">
        <f t="shared" si="10"/>
        <v>4806310.0612815032</v>
      </c>
      <c r="AR36" s="12">
        <f t="shared" si="10"/>
        <v>4787395.3285095235</v>
      </c>
      <c r="AS36" s="12">
        <f t="shared" si="10"/>
        <v>4768102.3010821054</v>
      </c>
      <c r="AT36" s="12">
        <f t="shared" si="10"/>
        <v>4748423.4131061388</v>
      </c>
      <c r="AU36" s="12">
        <f t="shared" si="10"/>
        <v>4728350.9473706521</v>
      </c>
      <c r="AV36" s="12">
        <f t="shared" si="10"/>
        <v>4707877.0323204566</v>
      </c>
      <c r="AW36" s="12">
        <f t="shared" si="10"/>
        <v>4686993.6389692565</v>
      </c>
      <c r="AX36" s="12">
        <f t="shared" si="10"/>
        <v>4665692.5777510321</v>
      </c>
      <c r="AY36" s="12">
        <f t="shared" si="10"/>
        <v>4643965.4953084439</v>
      </c>
      <c r="AZ36" s="12">
        <f t="shared" si="10"/>
        <v>4621803.871217004</v>
      </c>
      <c r="BA36" s="12">
        <f t="shared" si="10"/>
        <v>4599199.0146437353</v>
      </c>
      <c r="BB36" s="12">
        <f t="shared" si="10"/>
        <v>4576142.0609390009</v>
      </c>
    </row>
    <row r="37" spans="1:54" s="4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38" spans="1:54" s="4" customFormat="1">
      <c r="A38" s="1" t="s">
        <v>39</v>
      </c>
      <c r="B38" s="1"/>
      <c r="C38" s="1"/>
      <c r="D38" s="1"/>
      <c r="E38" s="3">
        <f>(Inputs!$C$84*E36)*-1</f>
        <v>-55920.315665311908</v>
      </c>
      <c r="F38" s="3">
        <f>(Inputs!$C$84*F36)*-1</f>
        <v>-55474.696678020926</v>
      </c>
      <c r="G38" s="3">
        <f>(Inputs!$C$84*G36)*-1</f>
        <v>-156897.04128446357</v>
      </c>
      <c r="H38" s="3">
        <f>(Inputs!$C$84*H36)*-1</f>
        <v>-156433.41929008611</v>
      </c>
      <c r="I38" s="3">
        <f>(Inputs!$C$84*I36)*-1</f>
        <v>-155960.52485582102</v>
      </c>
      <c r="J38" s="3">
        <f>(Inputs!$C$84*J36)*-1</f>
        <v>-155478.17253287064</v>
      </c>
      <c r="K38" s="3">
        <f>(Inputs!$C$84*K36)*-1</f>
        <v>-154986.17316346124</v>
      </c>
      <c r="L38" s="3">
        <f>(Inputs!$C$84*L36)*-1</f>
        <v>-154484.33380666369</v>
      </c>
      <c r="M38" s="3">
        <f>(Inputs!$C$84*M36)*-1</f>
        <v>-153972.45766273013</v>
      </c>
      <c r="N38" s="3">
        <f>(Inputs!$C$84*N36)*-1</f>
        <v>-153450.34399591794</v>
      </c>
      <c r="O38" s="3">
        <f>(Inputs!$C$84*O36)*-1</f>
        <v>-209037.24953279953</v>
      </c>
      <c r="P38" s="3">
        <f>(Inputs!$C$84*P36)*-1</f>
        <v>-208494.04247384812</v>
      </c>
      <c r="Q38" s="3">
        <f>(Inputs!$C$84*Q36)*-1</f>
        <v>-207939.97127371767</v>
      </c>
      <c r="R38" s="3">
        <f>(Inputs!$C$84*R36)*-1</f>
        <v>-207374.81864958463</v>
      </c>
      <c r="S38" s="3">
        <f>(Inputs!$C$84*S36)*-1</f>
        <v>-206798.36297296893</v>
      </c>
      <c r="T38" s="3">
        <f>(Inputs!$C$84*T36)*-1</f>
        <v>-206210.37818282089</v>
      </c>
      <c r="U38" s="3">
        <f>(Inputs!$C$84*U36)*-1</f>
        <v>-205610.63369686992</v>
      </c>
      <c r="V38" s="3">
        <f>(Inputs!$C$84*V36)*-1</f>
        <v>-204998.89432119994</v>
      </c>
      <c r="W38" s="3">
        <f>(Inputs!$C$84*W36)*-1</f>
        <v>-204374.92015801655</v>
      </c>
      <c r="X38" s="3">
        <f>(Inputs!$C$84*X36)*-1</f>
        <v>-203738.46651156945</v>
      </c>
      <c r="Y38" s="3">
        <f>(Inputs!$C$84*Y36)*-1</f>
        <v>-254494.01630584607</v>
      </c>
      <c r="Z38" s="3">
        <f>(Inputs!$C$84*Z36)*-1</f>
        <v>-253831.84993208252</v>
      </c>
      <c r="AA38" s="3">
        <f>(Inputs!$C$84*AA36)*-1</f>
        <v>-253156.44023084376</v>
      </c>
      <c r="AB38" s="3">
        <f>(Inputs!$C$84*AB36)*-1</f>
        <v>-252467.5223355802</v>
      </c>
      <c r="AC38" s="3">
        <f>(Inputs!$C$84*AC36)*-1</f>
        <v>-251764.82608241134</v>
      </c>
      <c r="AD38" s="3">
        <f>(Inputs!$C$84*AD36)*-1</f>
        <v>-251048.0759041791</v>
      </c>
      <c r="AE38" s="3">
        <f>(Inputs!$C$84*AE36)*-1</f>
        <v>-250316.99072238221</v>
      </c>
      <c r="AF38" s="3">
        <f>(Inputs!$C$84*AF36)*-1</f>
        <v>-249571.28383694944</v>
      </c>
      <c r="AG38" s="3">
        <f>(Inputs!$C$84*AG36)*-1</f>
        <v>-248810.66281380795</v>
      </c>
      <c r="AH38" s="3">
        <f>(Inputs!$C$84*AH36)*-1</f>
        <v>-248034.82937020366</v>
      </c>
      <c r="AI38" s="3">
        <f>(Inputs!$C$84*AI36)*-1</f>
        <v>-247243.47925772733</v>
      </c>
      <c r="AJ38" s="3">
        <f>(Inputs!$C$84*AJ36)*-1</f>
        <v>-246436.30214300138</v>
      </c>
      <c r="AK38" s="3">
        <f>(Inputs!$C$84*AK36)*-1</f>
        <v>-245612.981485981</v>
      </c>
      <c r="AL38" s="3">
        <f>(Inputs!$C$84*AL36)*-1</f>
        <v>-244773.19441582018</v>
      </c>
      <c r="AM38" s="3">
        <f>(Inputs!$C$84*AM36)*-1</f>
        <v>-243916.61160425609</v>
      </c>
      <c r="AN38" s="3">
        <f>(Inputs!$C$84*AN36)*-1</f>
        <v>-243042.89713646076</v>
      </c>
      <c r="AO38" s="3">
        <f>(Inputs!$C$84*AO36)*-1</f>
        <v>-242151.70837930954</v>
      </c>
      <c r="AP38" s="3">
        <f>(Inputs!$C$84*AP36)*-1</f>
        <v>-241242.69584701527</v>
      </c>
      <c r="AQ38" s="3">
        <f>(Inputs!$C$84*AQ36)*-1</f>
        <v>-240315.50306407516</v>
      </c>
      <c r="AR38" s="3">
        <f>(Inputs!$C$84*AR36)*-1</f>
        <v>-239369.76642547618</v>
      </c>
      <c r="AS38" s="3">
        <f>(Inputs!$C$84*AS36)*-1</f>
        <v>-238405.11505410529</v>
      </c>
      <c r="AT38" s="3">
        <f>(Inputs!$C$84*AT36)*-1</f>
        <v>-237421.17065530695</v>
      </c>
      <c r="AU38" s="3">
        <f>(Inputs!$C$84*AU36)*-1</f>
        <v>-236417.54736853263</v>
      </c>
      <c r="AV38" s="3">
        <f>(Inputs!$C$84*AV36)*-1</f>
        <v>-235393.85161602285</v>
      </c>
      <c r="AW38" s="3">
        <f>(Inputs!$C$84*AW36)*-1</f>
        <v>-234349.68194846285</v>
      </c>
      <c r="AX38" s="3">
        <f>(Inputs!$C$84*AX36)*-1</f>
        <v>-233284.6288875516</v>
      </c>
      <c r="AY38" s="3">
        <f>(Inputs!$C$84*AY36)*-1</f>
        <v>-232198.27476542222</v>
      </c>
      <c r="AZ38" s="3">
        <f>(Inputs!$C$84*AZ36)*-1</f>
        <v>-231090.19356085022</v>
      </c>
      <c r="BA38" s="3">
        <f>(Inputs!$C$84*BA36)*-1</f>
        <v>-229959.95073218679</v>
      </c>
      <c r="BB38" s="3">
        <f>(Inputs!$C$84*BB36)*-1</f>
        <v>-228807.10304695007</v>
      </c>
    </row>
    <row r="39" spans="1:54" s="4" customFormat="1">
      <c r="A39" s="1" t="s">
        <v>24</v>
      </c>
      <c r="B39" s="1"/>
      <c r="C39" s="1"/>
      <c r="D39" s="1"/>
      <c r="E39" s="153">
        <f>(Inputs!$C$82*(E36+E38))*-1</f>
        <v>-318745.79929227784</v>
      </c>
      <c r="F39" s="153">
        <f>(Inputs!$C$82*(F36+F38))*-1</f>
        <v>-316205.77106471924</v>
      </c>
      <c r="G39" s="153">
        <f>(Inputs!$C$82*(G36+G38))*-1</f>
        <v>-894313.13532144239</v>
      </c>
      <c r="H39" s="153">
        <f>(Inputs!$C$82*(H36+H38))*-1</f>
        <v>-891670.48995349067</v>
      </c>
      <c r="I39" s="153">
        <f>(Inputs!$C$82*(I36+I38))*-1</f>
        <v>-888974.99167817971</v>
      </c>
      <c r="J39" s="153">
        <f>(Inputs!$C$82*(J36+J38))*-1</f>
        <v>-886225.58343736269</v>
      </c>
      <c r="K39" s="153">
        <f>(Inputs!$C$82*(K36+K38))*-1</f>
        <v>-883421.18703172915</v>
      </c>
      <c r="L39" s="153">
        <f>(Inputs!$C$82*(L36+L38))*-1</f>
        <v>-880560.7026979829</v>
      </c>
      <c r="M39" s="153">
        <f>(Inputs!$C$82*(M36+M38))*-1</f>
        <v>-877643.00867756177</v>
      </c>
      <c r="N39" s="153">
        <f>(Inputs!$C$82*(N36+N38))*-1</f>
        <v>-874666.96077673219</v>
      </c>
      <c r="O39" s="153">
        <f>(Inputs!$C$82*(O36+O38))*-1</f>
        <v>-1191512.3223369571</v>
      </c>
      <c r="P39" s="153">
        <f>(Inputs!$C$82*(P36+P38))*-1</f>
        <v>-1188416.0421009343</v>
      </c>
      <c r="Q39" s="153">
        <f>(Inputs!$C$82*(Q36+Q38))*-1</f>
        <v>-1185257.8362601907</v>
      </c>
      <c r="R39" s="153">
        <f>(Inputs!$C$82*(R36+R38))*-1</f>
        <v>-1182036.4663026324</v>
      </c>
      <c r="S39" s="153">
        <f>(Inputs!$C$82*(S36+S38))*-1</f>
        <v>-1178750.6689459227</v>
      </c>
      <c r="T39" s="153">
        <f>(Inputs!$C$82*(T36+T38))*-1</f>
        <v>-1175399.155642079</v>
      </c>
      <c r="U39" s="153">
        <f>(Inputs!$C$82*(U36+U38))*-1</f>
        <v>-1171980.6120721584</v>
      </c>
      <c r="V39" s="153">
        <f>(Inputs!$C$82*(V36+V38))*-1</f>
        <v>-1168493.6976308394</v>
      </c>
      <c r="W39" s="153">
        <f>(Inputs!$C$82*(W36+W38))*-1</f>
        <v>-1164937.0449006942</v>
      </c>
      <c r="X39" s="153">
        <f>(Inputs!$C$82*(X36+X38))*-1</f>
        <v>-1161309.2591159458</v>
      </c>
      <c r="Y39" s="153">
        <f>(Inputs!$C$82*(Y36+Y38))*-1</f>
        <v>-1450615.8929433224</v>
      </c>
      <c r="Z39" s="153">
        <f>(Inputs!$C$82*(Z36+Z38))*-1</f>
        <v>-1446841.5446128701</v>
      </c>
      <c r="AA39" s="153">
        <f>(Inputs!$C$82*(AA36+AA38))*-1</f>
        <v>-1442991.7093158094</v>
      </c>
      <c r="AB39" s="153">
        <f>(Inputs!$C$82*(AB36+AB38))*-1</f>
        <v>-1439064.8773128069</v>
      </c>
      <c r="AC39" s="153">
        <f>(Inputs!$C$82*(AC36+AC38))*-1</f>
        <v>-1435059.5086697445</v>
      </c>
      <c r="AD39" s="153">
        <f>(Inputs!$C$82*(AD36+AD38))*-1</f>
        <v>-1430974.0326538207</v>
      </c>
      <c r="AE39" s="153">
        <f>(Inputs!$C$82*(AE36+AE38))*-1</f>
        <v>-1426806.8471175784</v>
      </c>
      <c r="AF39" s="153">
        <f>(Inputs!$C$82*(AF36+AF38))*-1</f>
        <v>-1422556.3178706116</v>
      </c>
      <c r="AG39" s="153">
        <f>(Inputs!$C$82*(AG36+AG38))*-1</f>
        <v>-1418220.7780387052</v>
      </c>
      <c r="AH39" s="153">
        <f>(Inputs!$C$82*(AH36+AH38))*-1</f>
        <v>-1413798.527410161</v>
      </c>
      <c r="AI39" s="153">
        <f>(Inputs!$C$82*(AI36+AI38))*-1</f>
        <v>-1409287.8317690457</v>
      </c>
      <c r="AJ39" s="153">
        <f>(Inputs!$C$82*(AJ36+AJ38))*-1</f>
        <v>-1404686.9222151078</v>
      </c>
      <c r="AK39" s="153">
        <f>(Inputs!$C$82*(AK36+AK38))*-1</f>
        <v>-1399993.9944700918</v>
      </c>
      <c r="AL39" s="153">
        <f>(Inputs!$C$82*(AL36+AL38))*-1</f>
        <v>-1395207.2081701749</v>
      </c>
      <c r="AM39" s="153">
        <f>(Inputs!$C$82*(AM36+AM38))*-1</f>
        <v>-1390324.6861442595</v>
      </c>
      <c r="AN39" s="153">
        <f>(Inputs!$C$82*(AN36+AN38))*-1</f>
        <v>-1385344.5136778262</v>
      </c>
      <c r="AO39" s="153">
        <f>(Inputs!$C$82*(AO36+AO38))*-1</f>
        <v>-1380264.7377620642</v>
      </c>
      <c r="AP39" s="153">
        <f>(Inputs!$C$82*(AP36+AP38))*-1</f>
        <v>-1375083.3663279871</v>
      </c>
      <c r="AQ39" s="153">
        <f>(Inputs!$C$82*(AQ36+AQ38))*-1</f>
        <v>-1369798.3674652283</v>
      </c>
      <c r="AR39" s="153">
        <f>(Inputs!$C$82*(AR36+AR38))*-1</f>
        <v>-1364407.6686252141</v>
      </c>
      <c r="AS39" s="153">
        <f>(Inputs!$C$82*(AS36+AS38))*-1</f>
        <v>-1358909.1558083999</v>
      </c>
      <c r="AT39" s="153">
        <f>(Inputs!$C$82*(AT36+AT38))*-1</f>
        <v>-1353300.6727352494</v>
      </c>
      <c r="AU39" s="153">
        <f>(Inputs!$C$82*(AU36+AU38))*-1</f>
        <v>-1347580.0200006356</v>
      </c>
      <c r="AV39" s="153">
        <f>(Inputs!$C$82*(AV36+AV38))*-1</f>
        <v>-1341744.95421133</v>
      </c>
      <c r="AW39" s="153">
        <f>(Inputs!$C$82*(AW36+AW38))*-1</f>
        <v>-1335793.1871062382</v>
      </c>
      <c r="AX39" s="153">
        <f>(Inputs!$C$82*(AX36+AX38))*-1</f>
        <v>-1329722.384659044</v>
      </c>
      <c r="AY39" s="153">
        <f>(Inputs!$C$82*(AY36+AY38))*-1</f>
        <v>-1323530.1661629064</v>
      </c>
      <c r="AZ39" s="153">
        <f>(Inputs!$C$82*(AZ36+AZ38))*-1</f>
        <v>-1317214.1032968462</v>
      </c>
      <c r="BA39" s="153">
        <f>(Inputs!$C$82*(BA36+BA38))*-1</f>
        <v>-1310771.7191734647</v>
      </c>
      <c r="BB39" s="153">
        <f>(Inputs!$C$82*(BB36+BB38))*-1</f>
        <v>-1304200.4873676153</v>
      </c>
    </row>
    <row r="40" spans="1:54" s="4" customFormat="1">
      <c r="A40" s="1" t="s">
        <v>202</v>
      </c>
      <c r="B40" s="1"/>
      <c r="C40" s="1"/>
      <c r="D40" s="1"/>
      <c r="E40" s="3">
        <f>+IF(E16&lt;=Inputs!$C$118,Inputs!$C$114,0)</f>
        <v>283943.42330175836</v>
      </c>
      <c r="F40" s="3">
        <f>+IF(F16&lt;=Inputs!$C$118,Inputs!$C$114,0)</f>
        <v>283943.42330175836</v>
      </c>
      <c r="G40" s="3">
        <f>+IF(G16&lt;=Inputs!$C$118,Inputs!$C$114,0)</f>
        <v>283943.42330175836</v>
      </c>
      <c r="H40" s="3">
        <f>+IF(H16&lt;=Inputs!$C$118,Inputs!$C$114,0)</f>
        <v>283943.42330175836</v>
      </c>
      <c r="I40" s="3">
        <f>+IF(I16&lt;=Inputs!$C$118,Inputs!$C$114,0)</f>
        <v>283943.42330175836</v>
      </c>
      <c r="J40" s="3">
        <f>+IF(J16&lt;=Inputs!$C$118,Inputs!$C$114,0)</f>
        <v>283943.42330175836</v>
      </c>
      <c r="K40" s="3">
        <f>+IF(K16&lt;=Inputs!$C$118,Inputs!$C$114,0)</f>
        <v>283943.42330175836</v>
      </c>
      <c r="L40" s="3">
        <f>+IF(L16&lt;=Inputs!$C$118,Inputs!$C$114,0)</f>
        <v>283943.42330175836</v>
      </c>
      <c r="M40" s="3">
        <f>+IF(M16&lt;=Inputs!$C$118,Inputs!$C$114,0)</f>
        <v>283943.42330175836</v>
      </c>
      <c r="N40" s="3">
        <f>+IF(N16&lt;=Inputs!$C$118,Inputs!$C$114,0)</f>
        <v>283943.42330175836</v>
      </c>
      <c r="O40" s="3">
        <f>+IF(O16&lt;=Inputs!$C$118,Inputs!$C$114,0)</f>
        <v>283943.42330175836</v>
      </c>
      <c r="P40" s="3">
        <f>+IF(P16&lt;=Inputs!$C$118,Inputs!$C$114,0)</f>
        <v>283943.42330175836</v>
      </c>
      <c r="Q40" s="3">
        <f>+IF(Q16&lt;=Inputs!$C$118,Inputs!$C$114,0)</f>
        <v>283943.42330175836</v>
      </c>
      <c r="R40" s="3">
        <f>+IF(R16&lt;=Inputs!$C$118,Inputs!$C$114,0)</f>
        <v>283943.42330175836</v>
      </c>
      <c r="S40" s="3">
        <f>+IF(S16&lt;=Inputs!$C$118,Inputs!$C$114,0)</f>
        <v>283943.42330175836</v>
      </c>
      <c r="T40" s="3">
        <f>+IF(T16&lt;=Inputs!$C$118,Inputs!$C$114,0)</f>
        <v>0</v>
      </c>
      <c r="U40" s="3">
        <f>+IF(U16&lt;=Inputs!$C$118,Inputs!$C$114,0)</f>
        <v>0</v>
      </c>
      <c r="V40" s="3">
        <f>+IF(V16&lt;=Inputs!$C$118,Inputs!$C$114,0)</f>
        <v>0</v>
      </c>
      <c r="W40" s="3">
        <f>+IF(W16&lt;=Inputs!$C$118,Inputs!$C$114,0)</f>
        <v>0</v>
      </c>
      <c r="X40" s="3">
        <f>+IF(X16&lt;=Inputs!$C$118,Inputs!$C$114,0)</f>
        <v>0</v>
      </c>
      <c r="Y40" s="3">
        <f>+IF(Y16&lt;=Inputs!$C$118,Inputs!$C$114,0)</f>
        <v>0</v>
      </c>
      <c r="Z40" s="3">
        <f>+IF(Z16&lt;=Inputs!$C$118,Inputs!$C$114,0)</f>
        <v>0</v>
      </c>
      <c r="AA40" s="3">
        <f>+IF(AA16&lt;=Inputs!$C$118,Inputs!$C$114,0)</f>
        <v>0</v>
      </c>
      <c r="AB40" s="3">
        <f>+IF(AB16&lt;=Inputs!$C$118,Inputs!$C$114,0)</f>
        <v>0</v>
      </c>
      <c r="AC40" s="3">
        <f>+IF(AC16&lt;=Inputs!$C$118,Inputs!$C$114,0)</f>
        <v>0</v>
      </c>
      <c r="AD40" s="3">
        <f>+IF(AD16&lt;=Inputs!$C$118,Inputs!$C$114,0)</f>
        <v>0</v>
      </c>
      <c r="AE40" s="3">
        <f>+IF(AE16&lt;=Inputs!$C$118,Inputs!$C$114,0)</f>
        <v>0</v>
      </c>
      <c r="AF40" s="3">
        <f>+IF(AF16&lt;=Inputs!$C$118,Inputs!$C$114,0)</f>
        <v>0</v>
      </c>
      <c r="AG40" s="3">
        <f>+IF(AG16&lt;=Inputs!$C$118,Inputs!$C$114,0)</f>
        <v>0</v>
      </c>
      <c r="AH40" s="3">
        <f>+IF(AH16&lt;=Inputs!$C$118,Inputs!$C$114,0)</f>
        <v>0</v>
      </c>
      <c r="AI40" s="3">
        <f>+IF(AI16&lt;=Inputs!$C$118,Inputs!$C$114,0)</f>
        <v>0</v>
      </c>
      <c r="AJ40" s="3">
        <f>+IF(AJ16&lt;=Inputs!$C$118,Inputs!$C$114,0)</f>
        <v>0</v>
      </c>
      <c r="AK40" s="3">
        <f>+IF(AK16&lt;=Inputs!$C$118,Inputs!$C$114,0)</f>
        <v>0</v>
      </c>
      <c r="AL40" s="3">
        <f>+IF(AL16&lt;=Inputs!$C$118,Inputs!$C$114,0)</f>
        <v>0</v>
      </c>
      <c r="AM40" s="3">
        <f>+IF(AM16&lt;=Inputs!$C$118,Inputs!$C$114,0)</f>
        <v>0</v>
      </c>
      <c r="AN40" s="3">
        <f>+IF(AN16&lt;=Inputs!$C$118,Inputs!$C$114,0)</f>
        <v>0</v>
      </c>
      <c r="AO40" s="3">
        <f>+IF(AO16&lt;=Inputs!$C$118,Inputs!$C$114,0)</f>
        <v>0</v>
      </c>
      <c r="AP40" s="3">
        <f>+IF(AP16&lt;=Inputs!$C$118,Inputs!$C$114,0)</f>
        <v>0</v>
      </c>
      <c r="AQ40" s="3">
        <f>+IF(AQ16&lt;=Inputs!$C$118,Inputs!$C$114,0)</f>
        <v>0</v>
      </c>
      <c r="AR40" s="3">
        <f>+IF(AR16&lt;=Inputs!$C$118,Inputs!$C$114,0)</f>
        <v>0</v>
      </c>
      <c r="AS40" s="3">
        <f>+IF(AS16&lt;=Inputs!$C$118,Inputs!$C$114,0)</f>
        <v>0</v>
      </c>
      <c r="AT40" s="3">
        <f>+IF(AT16&lt;=Inputs!$C$118,Inputs!$C$114,0)</f>
        <v>0</v>
      </c>
      <c r="AU40" s="3">
        <f>+IF(AU16&lt;=Inputs!$C$118,Inputs!$C$114,0)</f>
        <v>0</v>
      </c>
      <c r="AV40" s="3">
        <f>+IF(AV16&lt;=Inputs!$C$118,Inputs!$C$114,0)</f>
        <v>0</v>
      </c>
      <c r="AW40" s="3">
        <f>+IF(AW16&lt;=Inputs!$C$118,Inputs!$C$114,0)</f>
        <v>0</v>
      </c>
      <c r="AX40" s="3">
        <f>+IF(AX16&lt;=Inputs!$C$118,Inputs!$C$114,0)</f>
        <v>0</v>
      </c>
      <c r="AY40" s="3">
        <f>+IF(AY16&lt;=Inputs!$C$118,Inputs!$C$114,0)</f>
        <v>0</v>
      </c>
      <c r="AZ40" s="3">
        <f>+IF(AZ16&lt;=Inputs!$C$118,Inputs!$C$114,0)</f>
        <v>0</v>
      </c>
      <c r="BA40" s="3">
        <f>+IF(BA16&lt;=Inputs!$C$118,Inputs!$C$114,0)</f>
        <v>0</v>
      </c>
      <c r="BB40" s="3">
        <f>+IF(BB16&lt;=Inputs!$C$118,Inputs!$C$114,0)</f>
        <v>0</v>
      </c>
    </row>
    <row r="41" spans="1:54" s="4" customFormat="1">
      <c r="A41" s="1" t="s">
        <v>203</v>
      </c>
      <c r="B41" s="1"/>
      <c r="C41" s="1"/>
      <c r="D41" s="1"/>
      <c r="E41" s="3">
        <f>+IF(E16&lt;=Inputs!$C$120,Inputs!$C$116,0)</f>
        <v>157462.64702806636</v>
      </c>
      <c r="F41" s="3">
        <f>+IF(F16&lt;=Inputs!$C$120,Inputs!$C$116,0)</f>
        <v>157462.64702806636</v>
      </c>
      <c r="G41" s="3">
        <f>+IF(G16&lt;=Inputs!$C$120,Inputs!$C$116,0)</f>
        <v>157462.64702806636</v>
      </c>
      <c r="H41" s="3">
        <f>+IF(H16&lt;=Inputs!$C$120,Inputs!$C$116,0)</f>
        <v>157462.64702806636</v>
      </c>
      <c r="I41" s="3">
        <f>+IF(I16&lt;=Inputs!$C$120,Inputs!$C$116,0)</f>
        <v>157462.64702806636</v>
      </c>
      <c r="J41" s="3">
        <f>+IF(J16&lt;=Inputs!$C$120,Inputs!$C$116,0)</f>
        <v>157462.64702806636</v>
      </c>
      <c r="K41" s="3">
        <f>+IF(K16&lt;=Inputs!$C$120,Inputs!$C$116,0)</f>
        <v>157462.64702806636</v>
      </c>
      <c r="L41" s="3">
        <f>+IF(L16&lt;=Inputs!$C$120,Inputs!$C$116,0)</f>
        <v>157462.64702806636</v>
      </c>
      <c r="M41" s="3">
        <f>+IF(M16&lt;=Inputs!$C$120,Inputs!$C$116,0)</f>
        <v>157462.64702806636</v>
      </c>
      <c r="N41" s="3">
        <f>+IF(N16&lt;=Inputs!$C$120,Inputs!$C$116,0)</f>
        <v>157462.64702806636</v>
      </c>
      <c r="O41" s="3">
        <f>+IF(O16&lt;=Inputs!$C$120,Inputs!$C$116,0)</f>
        <v>157462.64702806636</v>
      </c>
      <c r="P41" s="3">
        <f>+IF(P16&lt;=Inputs!$C$120,Inputs!$C$116,0)</f>
        <v>157462.64702806636</v>
      </c>
      <c r="Q41" s="3">
        <f>+IF(Q16&lt;=Inputs!$C$120,Inputs!$C$116,0)</f>
        <v>0</v>
      </c>
      <c r="R41" s="3">
        <f>+IF(R16&lt;=Inputs!$C$120,Inputs!$C$116,0)</f>
        <v>0</v>
      </c>
      <c r="S41" s="3">
        <f>+IF(S16&lt;=Inputs!$C$120,Inputs!$C$116,0)</f>
        <v>0</v>
      </c>
      <c r="T41" s="3">
        <f>+IF(T16&lt;=Inputs!$C$120,Inputs!$C$116,0)</f>
        <v>0</v>
      </c>
      <c r="U41" s="3">
        <f>+IF(U16&lt;=Inputs!$C$120,Inputs!$C$116,0)</f>
        <v>0</v>
      </c>
      <c r="V41" s="3">
        <f>+IF(V16&lt;=Inputs!$C$120,Inputs!$C$116,0)</f>
        <v>0</v>
      </c>
      <c r="W41" s="3">
        <f>+IF(W16&lt;=Inputs!$C$120,Inputs!$C$116,0)</f>
        <v>0</v>
      </c>
      <c r="X41" s="3">
        <f>+IF(X16&lt;=Inputs!$C$120,Inputs!$C$116,0)</f>
        <v>0</v>
      </c>
      <c r="Y41" s="3">
        <f>+IF(Y16&lt;=Inputs!$C$120,Inputs!$C$116,0)</f>
        <v>0</v>
      </c>
      <c r="Z41" s="3">
        <f>+IF(Z16&lt;=Inputs!$C$120,Inputs!$C$116,0)</f>
        <v>0</v>
      </c>
      <c r="AA41" s="3">
        <f>+IF(AA16&lt;=Inputs!$C$120,Inputs!$C$116,0)</f>
        <v>0</v>
      </c>
      <c r="AB41" s="3">
        <f>+IF(AB16&lt;=Inputs!$C$120,Inputs!$C$116,0)</f>
        <v>0</v>
      </c>
      <c r="AC41" s="3">
        <f>+IF(AC16&lt;=Inputs!$C$120,Inputs!$C$116,0)</f>
        <v>0</v>
      </c>
      <c r="AD41" s="3">
        <f>+IF(AD16&lt;=Inputs!$C$120,Inputs!$C$116,0)</f>
        <v>0</v>
      </c>
      <c r="AE41" s="3">
        <f>+IF(AE16&lt;=Inputs!$C$120,Inputs!$C$116,0)</f>
        <v>0</v>
      </c>
      <c r="AF41" s="3">
        <f>+IF(AF16&lt;=Inputs!$C$120,Inputs!$C$116,0)</f>
        <v>0</v>
      </c>
      <c r="AG41" s="3">
        <f>+IF(AG16&lt;=Inputs!$C$120,Inputs!$C$116,0)</f>
        <v>0</v>
      </c>
      <c r="AH41" s="3">
        <f>+IF(AH16&lt;=Inputs!$C$120,Inputs!$C$116,0)</f>
        <v>0</v>
      </c>
      <c r="AI41" s="3">
        <f>+IF(AI16&lt;=Inputs!$C$120,Inputs!$C$116,0)</f>
        <v>0</v>
      </c>
      <c r="AJ41" s="3">
        <f>+IF(AJ16&lt;=Inputs!$C$120,Inputs!$C$116,0)</f>
        <v>0</v>
      </c>
      <c r="AK41" s="3">
        <f>+IF(AK16&lt;=Inputs!$C$120,Inputs!$C$116,0)</f>
        <v>0</v>
      </c>
      <c r="AL41" s="3">
        <f>+IF(AL16&lt;=Inputs!$C$120,Inputs!$C$116,0)</f>
        <v>0</v>
      </c>
      <c r="AM41" s="3">
        <f>+IF(AM16&lt;=Inputs!$C$120,Inputs!$C$116,0)</f>
        <v>0</v>
      </c>
      <c r="AN41" s="3">
        <f>+IF(AN16&lt;=Inputs!$C$120,Inputs!$C$116,0)</f>
        <v>0</v>
      </c>
      <c r="AO41" s="3">
        <f>+IF(AO16&lt;=Inputs!$C$120,Inputs!$C$116,0)</f>
        <v>0</v>
      </c>
      <c r="AP41" s="3">
        <f>+IF(AP16&lt;=Inputs!$C$120,Inputs!$C$116,0)</f>
        <v>0</v>
      </c>
      <c r="AQ41" s="3">
        <f>+IF(AQ16&lt;=Inputs!$C$120,Inputs!$C$116,0)</f>
        <v>0</v>
      </c>
      <c r="AR41" s="3">
        <f>+IF(AR16&lt;=Inputs!$C$120,Inputs!$C$116,0)</f>
        <v>0</v>
      </c>
      <c r="AS41" s="3">
        <f>+IF(AS16&lt;=Inputs!$C$120,Inputs!$C$116,0)</f>
        <v>0</v>
      </c>
      <c r="AT41" s="3">
        <f>+IF(AT16&lt;=Inputs!$C$120,Inputs!$C$116,0)</f>
        <v>0</v>
      </c>
      <c r="AU41" s="3">
        <f>+IF(AU16&lt;=Inputs!$C$120,Inputs!$C$116,0)</f>
        <v>0</v>
      </c>
      <c r="AV41" s="3">
        <f>+IF(AV16&lt;=Inputs!$C$120,Inputs!$C$116,0)</f>
        <v>0</v>
      </c>
      <c r="AW41" s="3">
        <f>+IF(AW16&lt;=Inputs!$C$120,Inputs!$C$116,0)</f>
        <v>0</v>
      </c>
      <c r="AX41" s="3">
        <f>+IF(AX16&lt;=Inputs!$C$120,Inputs!$C$116,0)</f>
        <v>0</v>
      </c>
      <c r="AY41" s="3">
        <f>+IF(AY16&lt;=Inputs!$C$120,Inputs!$C$116,0)</f>
        <v>0</v>
      </c>
      <c r="AZ41" s="3">
        <f>+IF(AZ16&lt;=Inputs!$C$120,Inputs!$C$116,0)</f>
        <v>0</v>
      </c>
      <c r="BA41" s="3">
        <f>+IF(BA16&lt;=Inputs!$C$120,Inputs!$C$116,0)</f>
        <v>0</v>
      </c>
      <c r="BB41" s="3">
        <f>+IF(BB16&lt;=Inputs!$C$120,Inputs!$C$116,0)</f>
        <v>0</v>
      </c>
    </row>
    <row r="42" spans="1:54" s="4" customForma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</row>
    <row r="43" spans="1:54" s="9" customFormat="1">
      <c r="A43" s="7" t="s">
        <v>54</v>
      </c>
      <c r="B43" s="7"/>
      <c r="C43" s="7"/>
      <c r="D43" s="7"/>
      <c r="E43" s="12">
        <f>+E36+SUM(E38:E41)</f>
        <v>1185146.2686784731</v>
      </c>
      <c r="F43" s="12">
        <f>+F36+SUM(F38:F41)</f>
        <v>1179219.5361475029</v>
      </c>
      <c r="G43" s="12">
        <f t="shared" ref="G43:BB43" si="11">+G36+SUM(G38:G41)</f>
        <v>2528136.7194131901</v>
      </c>
      <c r="H43" s="12">
        <f t="shared" si="11"/>
        <v>2521970.5468879696</v>
      </c>
      <c r="I43" s="12">
        <f t="shared" si="11"/>
        <v>2515681.0509122438</v>
      </c>
      <c r="J43" s="12">
        <f t="shared" si="11"/>
        <v>2509265.7650170042</v>
      </c>
      <c r="K43" s="12">
        <f t="shared" si="11"/>
        <v>2502722.1734038591</v>
      </c>
      <c r="L43" s="12">
        <f t="shared" si="11"/>
        <v>2496047.7099584518</v>
      </c>
      <c r="M43" s="12">
        <f t="shared" si="11"/>
        <v>2489239.7572441353</v>
      </c>
      <c r="N43" s="12">
        <f t="shared" si="11"/>
        <v>2482295.6454755333</v>
      </c>
      <c r="O43" s="12">
        <f t="shared" si="11"/>
        <v>3221601.4891160582</v>
      </c>
      <c r="P43" s="12">
        <f t="shared" si="11"/>
        <v>3214376.8352320045</v>
      </c>
      <c r="Q43" s="12">
        <f t="shared" si="11"/>
        <v>3049545.0412422032</v>
      </c>
      <c r="R43" s="12">
        <f t="shared" si="11"/>
        <v>3042028.5113412337</v>
      </c>
      <c r="S43" s="12">
        <f t="shared" si="11"/>
        <v>3034361.6508422447</v>
      </c>
      <c r="T43" s="12">
        <f t="shared" si="11"/>
        <v>2742598.0298315175</v>
      </c>
      <c r="U43" s="12">
        <f t="shared" si="11"/>
        <v>2734621.4281683695</v>
      </c>
      <c r="V43" s="12">
        <f t="shared" si="11"/>
        <v>2726485.2944719591</v>
      </c>
      <c r="W43" s="12">
        <f t="shared" si="11"/>
        <v>2718186.4381016204</v>
      </c>
      <c r="X43" s="12">
        <f t="shared" si="11"/>
        <v>2709721.6046038736</v>
      </c>
      <c r="Y43" s="12">
        <f t="shared" si="11"/>
        <v>3384770.4168677526</v>
      </c>
      <c r="Z43" s="12">
        <f t="shared" si="11"/>
        <v>3375963.6040966976</v>
      </c>
      <c r="AA43" s="12">
        <f t="shared" si="11"/>
        <v>3366980.655070222</v>
      </c>
      <c r="AB43" s="12">
        <f t="shared" si="11"/>
        <v>3357818.0470632166</v>
      </c>
      <c r="AC43" s="12">
        <f t="shared" si="11"/>
        <v>3348472.1868960704</v>
      </c>
      <c r="AD43" s="12">
        <f t="shared" si="11"/>
        <v>3338939.4095255816</v>
      </c>
      <c r="AE43" s="12">
        <f t="shared" si="11"/>
        <v>3329215.9766076836</v>
      </c>
      <c r="AF43" s="12">
        <f t="shared" si="11"/>
        <v>3319298.0750314277</v>
      </c>
      <c r="AG43" s="12">
        <f t="shared" si="11"/>
        <v>3309181.8154236455</v>
      </c>
      <c r="AH43" s="12">
        <f t="shared" si="11"/>
        <v>3298863.2306237086</v>
      </c>
      <c r="AI43" s="12">
        <f t="shared" si="11"/>
        <v>3288338.2741277735</v>
      </c>
      <c r="AJ43" s="12">
        <f t="shared" si="11"/>
        <v>3277602.8185019181</v>
      </c>
      <c r="AK43" s="12">
        <f t="shared" si="11"/>
        <v>3266652.6537635466</v>
      </c>
      <c r="AL43" s="12">
        <f t="shared" si="11"/>
        <v>3255483.4857304082</v>
      </c>
      <c r="AM43" s="12">
        <f t="shared" si="11"/>
        <v>3244090.9343366064</v>
      </c>
      <c r="AN43" s="12">
        <f t="shared" si="11"/>
        <v>3232470.531914928</v>
      </c>
      <c r="AO43" s="12">
        <f t="shared" si="11"/>
        <v>3220617.7214448168</v>
      </c>
      <c r="AP43" s="12">
        <f t="shared" si="11"/>
        <v>3208527.854765303</v>
      </c>
      <c r="AQ43" s="12">
        <f t="shared" si="11"/>
        <v>3196196.1907521999</v>
      </c>
      <c r="AR43" s="12">
        <f t="shared" si="11"/>
        <v>3183617.893458833</v>
      </c>
      <c r="AS43" s="12">
        <f t="shared" si="11"/>
        <v>3170788.0302196001</v>
      </c>
      <c r="AT43" s="12">
        <f t="shared" si="11"/>
        <v>3157701.5697155828</v>
      </c>
      <c r="AU43" s="12">
        <f t="shared" si="11"/>
        <v>3144353.380001484</v>
      </c>
      <c r="AV43" s="12">
        <f t="shared" si="11"/>
        <v>3130738.2264931034</v>
      </c>
      <c r="AW43" s="12">
        <f t="shared" si="11"/>
        <v>3116850.7699145554</v>
      </c>
      <c r="AX43" s="12">
        <f t="shared" si="11"/>
        <v>3102685.5642044367</v>
      </c>
      <c r="AY43" s="12">
        <f t="shared" si="11"/>
        <v>3088237.0543801151</v>
      </c>
      <c r="AZ43" s="12">
        <f t="shared" si="11"/>
        <v>3073499.5743593075</v>
      </c>
      <c r="BA43" s="12">
        <f t="shared" si="11"/>
        <v>3058467.3447380839</v>
      </c>
      <c r="BB43" s="12">
        <f t="shared" si="11"/>
        <v>3043134.4705244354</v>
      </c>
    </row>
    <row r="44" spans="1:54" s="4" customForma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</row>
    <row r="45" spans="1:54" s="4" customFormat="1">
      <c r="A45" s="1" t="s">
        <v>233</v>
      </c>
      <c r="B45" s="1"/>
      <c r="C45" s="1"/>
      <c r="D45" s="1"/>
      <c r="E45" s="14">
        <f>(SUM(E32:E34))*-1</f>
        <v>4188021.399283241</v>
      </c>
      <c r="F45" s="14">
        <f t="shared" ref="F45:BB45" si="12">(SUM(F32:F34))*-1</f>
        <v>4188021.399283241</v>
      </c>
      <c r="G45" s="14">
        <f t="shared" si="12"/>
        <v>2150483.879813652</v>
      </c>
      <c r="H45" s="14">
        <f t="shared" si="12"/>
        <v>2150483.879813652</v>
      </c>
      <c r="I45" s="14">
        <f t="shared" si="12"/>
        <v>2150483.879813652</v>
      </c>
      <c r="J45" s="14">
        <f t="shared" si="12"/>
        <v>2150483.879813652</v>
      </c>
      <c r="K45" s="14">
        <f t="shared" si="12"/>
        <v>2150483.879813652</v>
      </c>
      <c r="L45" s="14">
        <f t="shared" si="12"/>
        <v>2150483.879813652</v>
      </c>
      <c r="M45" s="14">
        <f t="shared" si="12"/>
        <v>2150483.879813652</v>
      </c>
      <c r="N45" s="14">
        <f t="shared" si="12"/>
        <v>2150483.879813652</v>
      </c>
      <c r="O45" s="14">
        <f t="shared" si="12"/>
        <v>1028094.650273052</v>
      </c>
      <c r="P45" s="14">
        <f t="shared" si="12"/>
        <v>1028094.650273052</v>
      </c>
      <c r="Q45" s="14">
        <f t="shared" si="12"/>
        <v>1028094.650273052</v>
      </c>
      <c r="R45" s="14">
        <f t="shared" si="12"/>
        <v>1028094.650273052</v>
      </c>
      <c r="S45" s="14">
        <f t="shared" si="12"/>
        <v>1028094.650273052</v>
      </c>
      <c r="T45" s="14">
        <f t="shared" si="12"/>
        <v>1028094.650273052</v>
      </c>
      <c r="U45" s="14">
        <f t="shared" si="12"/>
        <v>1028094.650273052</v>
      </c>
      <c r="V45" s="14">
        <f t="shared" si="12"/>
        <v>1028094.650273052</v>
      </c>
      <c r="W45" s="14">
        <f t="shared" si="12"/>
        <v>1028094.650273052</v>
      </c>
      <c r="X45" s="14">
        <f t="shared" si="12"/>
        <v>1028094.650273052</v>
      </c>
      <c r="Y45" s="14">
        <f t="shared" si="12"/>
        <v>0</v>
      </c>
      <c r="Z45" s="14">
        <f t="shared" si="12"/>
        <v>0</v>
      </c>
      <c r="AA45" s="14">
        <f t="shared" si="12"/>
        <v>0</v>
      </c>
      <c r="AB45" s="14">
        <f t="shared" si="12"/>
        <v>0</v>
      </c>
      <c r="AC45" s="14">
        <f t="shared" si="12"/>
        <v>0</v>
      </c>
      <c r="AD45" s="14">
        <f t="shared" si="12"/>
        <v>0</v>
      </c>
      <c r="AE45" s="14">
        <f t="shared" si="12"/>
        <v>0</v>
      </c>
      <c r="AF45" s="14">
        <f t="shared" si="12"/>
        <v>0</v>
      </c>
      <c r="AG45" s="14">
        <f t="shared" si="12"/>
        <v>0</v>
      </c>
      <c r="AH45" s="14">
        <f t="shared" si="12"/>
        <v>0</v>
      </c>
      <c r="AI45" s="14">
        <f t="shared" si="12"/>
        <v>0</v>
      </c>
      <c r="AJ45" s="14">
        <f t="shared" si="12"/>
        <v>0</v>
      </c>
      <c r="AK45" s="14">
        <f t="shared" si="12"/>
        <v>0</v>
      </c>
      <c r="AL45" s="14">
        <f t="shared" si="12"/>
        <v>0</v>
      </c>
      <c r="AM45" s="14">
        <f t="shared" si="12"/>
        <v>0</v>
      </c>
      <c r="AN45" s="14">
        <f t="shared" si="12"/>
        <v>0</v>
      </c>
      <c r="AO45" s="14">
        <f t="shared" si="12"/>
        <v>0</v>
      </c>
      <c r="AP45" s="14">
        <f t="shared" si="12"/>
        <v>0</v>
      </c>
      <c r="AQ45" s="14">
        <f t="shared" si="12"/>
        <v>0</v>
      </c>
      <c r="AR45" s="14">
        <f t="shared" si="12"/>
        <v>0</v>
      </c>
      <c r="AS45" s="14">
        <f t="shared" si="12"/>
        <v>0</v>
      </c>
      <c r="AT45" s="14">
        <f t="shared" si="12"/>
        <v>0</v>
      </c>
      <c r="AU45" s="14">
        <f t="shared" si="12"/>
        <v>0</v>
      </c>
      <c r="AV45" s="14">
        <f t="shared" si="12"/>
        <v>0</v>
      </c>
      <c r="AW45" s="14">
        <f t="shared" si="12"/>
        <v>0</v>
      </c>
      <c r="AX45" s="14">
        <f t="shared" si="12"/>
        <v>0</v>
      </c>
      <c r="AY45" s="14">
        <f t="shared" si="12"/>
        <v>0</v>
      </c>
      <c r="AZ45" s="14">
        <f t="shared" si="12"/>
        <v>0</v>
      </c>
      <c r="BA45" s="14">
        <f t="shared" si="12"/>
        <v>0</v>
      </c>
      <c r="BB45" s="14">
        <f t="shared" si="12"/>
        <v>0</v>
      </c>
    </row>
    <row r="46" spans="1:54" s="4" customFormat="1">
      <c r="A46" s="1" t="s">
        <v>55</v>
      </c>
      <c r="B46" s="3">
        <f>-Calculations!$E$21</f>
        <v>-7172172.067961243</v>
      </c>
      <c r="C46" s="3">
        <f>-Calculations!$E$22</f>
        <v>-17930430.169903107</v>
      </c>
      <c r="D46" s="59">
        <f>-Calculations!$E$23</f>
        <v>-10758258.101941863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</row>
    <row r="47" spans="1:54" s="4" customFormat="1">
      <c r="A47" s="1"/>
      <c r="B47" s="1"/>
      <c r="C47" s="1"/>
      <c r="D47" s="1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</row>
    <row r="48" spans="1:54" s="13" customFormat="1" ht="10.5">
      <c r="A48" s="31" t="s">
        <v>56</v>
      </c>
      <c r="B48" s="32">
        <f>B43+SUM(B45:B47)</f>
        <v>-7172172.067961243</v>
      </c>
      <c r="C48" s="32">
        <f>C43+SUM(C45:C47)</f>
        <v>-17930430.169903107</v>
      </c>
      <c r="D48" s="32">
        <f>D43+SUM(D45:D47)</f>
        <v>-10758258.101941863</v>
      </c>
      <c r="E48" s="32">
        <f>E43+E45</f>
        <v>5373167.6679617139</v>
      </c>
      <c r="F48" s="32">
        <f t="shared" ref="F48:BB48" si="13">F43+F45</f>
        <v>5367240.9354307437</v>
      </c>
      <c r="G48" s="32">
        <f t="shared" si="13"/>
        <v>4678620.5992268417</v>
      </c>
      <c r="H48" s="32">
        <f t="shared" si="13"/>
        <v>4672454.4267016221</v>
      </c>
      <c r="I48" s="32">
        <f t="shared" si="13"/>
        <v>4666164.9307258958</v>
      </c>
      <c r="J48" s="32">
        <f t="shared" si="13"/>
        <v>4659749.6448306562</v>
      </c>
      <c r="K48" s="32">
        <f t="shared" si="13"/>
        <v>4653206.0532175116</v>
      </c>
      <c r="L48" s="32">
        <f t="shared" si="13"/>
        <v>4646531.5897721034</v>
      </c>
      <c r="M48" s="32">
        <f t="shared" si="13"/>
        <v>4639723.6370577868</v>
      </c>
      <c r="N48" s="32">
        <f t="shared" si="13"/>
        <v>4632779.5252891853</v>
      </c>
      <c r="O48" s="32">
        <f t="shared" si="13"/>
        <v>4249696.1393891107</v>
      </c>
      <c r="P48" s="32">
        <f t="shared" si="13"/>
        <v>4242471.4855050566</v>
      </c>
      <c r="Q48" s="32">
        <f t="shared" si="13"/>
        <v>4077639.6915152553</v>
      </c>
      <c r="R48" s="32">
        <f t="shared" si="13"/>
        <v>4070123.1616142858</v>
      </c>
      <c r="S48" s="32">
        <f t="shared" si="13"/>
        <v>4062456.3011152968</v>
      </c>
      <c r="T48" s="32">
        <f t="shared" si="13"/>
        <v>3770692.6801045695</v>
      </c>
      <c r="U48" s="32">
        <f t="shared" si="13"/>
        <v>3762716.0784414215</v>
      </c>
      <c r="V48" s="32">
        <f t="shared" si="13"/>
        <v>3754579.9447450112</v>
      </c>
      <c r="W48" s="32">
        <f t="shared" si="13"/>
        <v>3746281.0883746725</v>
      </c>
      <c r="X48" s="32">
        <f t="shared" si="13"/>
        <v>3737816.2548769256</v>
      </c>
      <c r="Y48" s="32">
        <f t="shared" si="13"/>
        <v>3384770.4168677526</v>
      </c>
      <c r="Z48" s="32">
        <f t="shared" si="13"/>
        <v>3375963.6040966976</v>
      </c>
      <c r="AA48" s="32">
        <f t="shared" si="13"/>
        <v>3366980.655070222</v>
      </c>
      <c r="AB48" s="32">
        <f t="shared" si="13"/>
        <v>3357818.0470632166</v>
      </c>
      <c r="AC48" s="32">
        <f t="shared" si="13"/>
        <v>3348472.1868960704</v>
      </c>
      <c r="AD48" s="32">
        <f t="shared" si="13"/>
        <v>3338939.4095255816</v>
      </c>
      <c r="AE48" s="32">
        <f t="shared" si="13"/>
        <v>3329215.9766076836</v>
      </c>
      <c r="AF48" s="32">
        <f t="shared" si="13"/>
        <v>3319298.0750314277</v>
      </c>
      <c r="AG48" s="32">
        <f t="shared" si="13"/>
        <v>3309181.8154236455</v>
      </c>
      <c r="AH48" s="32">
        <f t="shared" si="13"/>
        <v>3298863.2306237086</v>
      </c>
      <c r="AI48" s="32">
        <f t="shared" si="13"/>
        <v>3288338.2741277735</v>
      </c>
      <c r="AJ48" s="32">
        <f t="shared" si="13"/>
        <v>3277602.8185019181</v>
      </c>
      <c r="AK48" s="32">
        <f t="shared" si="13"/>
        <v>3266652.6537635466</v>
      </c>
      <c r="AL48" s="32">
        <f t="shared" si="13"/>
        <v>3255483.4857304082</v>
      </c>
      <c r="AM48" s="32">
        <f t="shared" si="13"/>
        <v>3244090.9343366064</v>
      </c>
      <c r="AN48" s="32">
        <f t="shared" si="13"/>
        <v>3232470.531914928</v>
      </c>
      <c r="AO48" s="32">
        <f t="shared" si="13"/>
        <v>3220617.7214448168</v>
      </c>
      <c r="AP48" s="32">
        <f t="shared" si="13"/>
        <v>3208527.854765303</v>
      </c>
      <c r="AQ48" s="32">
        <f t="shared" si="13"/>
        <v>3196196.1907521999</v>
      </c>
      <c r="AR48" s="32">
        <f t="shared" si="13"/>
        <v>3183617.893458833</v>
      </c>
      <c r="AS48" s="32">
        <f t="shared" si="13"/>
        <v>3170788.0302196001</v>
      </c>
      <c r="AT48" s="32">
        <f t="shared" si="13"/>
        <v>3157701.5697155828</v>
      </c>
      <c r="AU48" s="32">
        <f t="shared" si="13"/>
        <v>3144353.380001484</v>
      </c>
      <c r="AV48" s="32">
        <f t="shared" si="13"/>
        <v>3130738.2264931034</v>
      </c>
      <c r="AW48" s="32">
        <f t="shared" si="13"/>
        <v>3116850.7699145554</v>
      </c>
      <c r="AX48" s="32">
        <f t="shared" si="13"/>
        <v>3102685.5642044367</v>
      </c>
      <c r="AY48" s="32">
        <f t="shared" si="13"/>
        <v>3088237.0543801151</v>
      </c>
      <c r="AZ48" s="32">
        <f t="shared" si="13"/>
        <v>3073499.5743593075</v>
      </c>
      <c r="BA48" s="32">
        <f t="shared" si="13"/>
        <v>3058467.3447380839</v>
      </c>
      <c r="BB48" s="32">
        <f t="shared" si="13"/>
        <v>3043134.4705244354</v>
      </c>
    </row>
    <row r="49" spans="1:54" s="4" customForma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</row>
    <row r="50" spans="1:54" s="4" customFormat="1">
      <c r="A50" s="31" t="s">
        <v>192</v>
      </c>
      <c r="B50" s="32">
        <f>+B48</f>
        <v>-7172172.067961243</v>
      </c>
      <c r="C50" s="32">
        <f>+C48</f>
        <v>-17930430.169903107</v>
      </c>
      <c r="D50" s="32">
        <f>+D48</f>
        <v>-10758258.101941863</v>
      </c>
      <c r="E50" s="32">
        <f>+E48/((1+Inputs!$C$100)^E16)</f>
        <v>5267811.4391781511</v>
      </c>
      <c r="F50" s="32">
        <f>+F48/((1+Inputs!$C$100)^F16)</f>
        <v>5158824.4285185924</v>
      </c>
      <c r="G50" s="32">
        <f>+G48/((1+Inputs!$C$100)^G16)</f>
        <v>4408768.6855233302</v>
      </c>
      <c r="H50" s="32">
        <f>+H48/((1+Inputs!$C$100)^H16)</f>
        <v>4316625.6504256325</v>
      </c>
      <c r="I50" s="32">
        <f>+I48/((1+Inputs!$C$100)^I16)</f>
        <v>4226289.3415063191</v>
      </c>
      <c r="J50" s="32">
        <f>+J48/((1+Inputs!$C$100)^J16)</f>
        <v>4137724.3327618949</v>
      </c>
      <c r="K50" s="32">
        <f>+K48/((1+Inputs!$C$100)^K16)</f>
        <v>4050895.8928163825</v>
      </c>
      <c r="L50" s="32">
        <f>+L48/((1+Inputs!$C$100)^L16)</f>
        <v>3965769.9713011719</v>
      </c>
      <c r="M50" s="32">
        <f>+M48/((1+Inputs!$C$100)^M16)</f>
        <v>3882313.1855019461</v>
      </c>
      <c r="N50" s="32">
        <f>+N48/((1+Inputs!$C$100)^N16)</f>
        <v>3800492.8072674121</v>
      </c>
      <c r="O50" s="32">
        <f>+O48/((1+Inputs!$C$100)^O16)</f>
        <v>3417873.5322881066</v>
      </c>
      <c r="P50" s="32">
        <f>+P48/((1+Inputs!$C$100)^P16)</f>
        <v>3345159.8139205091</v>
      </c>
      <c r="Q50" s="32">
        <f>+Q48/((1+Inputs!$C$100)^Q16)</f>
        <v>3152148.1070986958</v>
      </c>
      <c r="R50" s="32">
        <f>+R48/((1+Inputs!$C$100)^R16)</f>
        <v>3084644.6911857934</v>
      </c>
      <c r="S50" s="32">
        <f>+S48/((1+Inputs!$C$100)^S16)</f>
        <v>3018464.8716633408</v>
      </c>
      <c r="T50" s="32">
        <f>+T48/((1+Inputs!$C$100)^T16)</f>
        <v>2746745.2976250807</v>
      </c>
      <c r="U50" s="32">
        <f>+U48/((1+Inputs!$C$100)^U16)</f>
        <v>2687190.9564077398</v>
      </c>
      <c r="V50" s="32">
        <f>+V48/((1+Inputs!$C$100)^V16)</f>
        <v>2628804.3473711316</v>
      </c>
      <c r="W50" s="32">
        <f>+W48/((1+Inputs!$C$100)^W16)</f>
        <v>2571562.573805829</v>
      </c>
      <c r="X50" s="32">
        <f>+X48/((1+Inputs!$C$100)^X16)</f>
        <v>2515443.1879574922</v>
      </c>
      <c r="Y50" s="32">
        <f>+Y48/((1+Inputs!$C$100)^Y16)</f>
        <v>2233189.6663766745</v>
      </c>
      <c r="Z50" s="32">
        <f>+Z48/((1+Inputs!$C$100)^Z16)</f>
        <v>2183705.0434191059</v>
      </c>
      <c r="AA50" s="32">
        <f>+AA48/((1+Inputs!$C$100)^AA16)</f>
        <v>2135190.7071861965</v>
      </c>
      <c r="AB50" s="32">
        <f>+AB48/((1+Inputs!$C$100)^AB16)</f>
        <v>2087627.6324480493</v>
      </c>
      <c r="AC50" s="32">
        <f>+AC48/((1+Inputs!$C$100)^AC16)</f>
        <v>2040997.1670184929</v>
      </c>
      <c r="AD50" s="32">
        <f>+AD48/((1+Inputs!$C$100)^AD16)</f>
        <v>1995281.0244404965</v>
      </c>
      <c r="AE50" s="32">
        <f>+AE48/((1+Inputs!$C$100)^AE16)</f>
        <v>1950461.2768150107</v>
      </c>
      <c r="AF50" s="32">
        <f>+AF48/((1+Inputs!$C$100)^AF16)</f>
        <v>1906520.3477704159</v>
      </c>
      <c r="AG50" s="32">
        <f>+AG48/((1+Inputs!$C$100)^AG16)</f>
        <v>1863441.0055698331</v>
      </c>
      <c r="AH50" s="32">
        <f>+AH48/((1+Inputs!$C$100)^AH16)</f>
        <v>1821206.3563535754</v>
      </c>
      <c r="AI50" s="32">
        <f>+AI48/((1+Inputs!$C$100)^AI16)</f>
        <v>1779799.8375141078</v>
      </c>
      <c r="AJ50" s="32">
        <f>+AJ48/((1+Inputs!$C$100)^AJ16)</f>
        <v>1739205.2112009027</v>
      </c>
      <c r="AK50" s="32">
        <f>+AK48/((1+Inputs!$C$100)^AK16)</f>
        <v>1699406.5579526632</v>
      </c>
      <c r="AL50" s="32">
        <f>+AL48/((1+Inputs!$C$100)^AL16)</f>
        <v>1660388.2704543897</v>
      </c>
      <c r="AM50" s="32">
        <f>+AM48/((1+Inputs!$C$100)^AM16)</f>
        <v>1622135.0474168663</v>
      </c>
      <c r="AN50" s="32">
        <f>+AN48/((1+Inputs!$C$100)^AN16)</f>
        <v>1584631.8875761568</v>
      </c>
      <c r="AO50" s="32">
        <f>+AO48/((1+Inputs!$C$100)^AO16)</f>
        <v>1547864.0838107553</v>
      </c>
      <c r="AP50" s="32">
        <f>+AP48/((1+Inputs!$C$100)^AP16)</f>
        <v>1511817.2173740871</v>
      </c>
      <c r="AQ50" s="32">
        <f>+AQ48/((1+Inputs!$C$100)^AQ16)</f>
        <v>1476477.1522400999</v>
      </c>
      <c r="AR50" s="32">
        <f>+AR48/((1+Inputs!$C$100)^AR16)</f>
        <v>1441830.0295597187</v>
      </c>
      <c r="AS50" s="32">
        <f>+AS48/((1+Inputs!$C$100)^AS16)</f>
        <v>1407862.2622260125</v>
      </c>
      <c r="AT50" s="32">
        <f>+AT48/((1+Inputs!$C$100)^AT16)</f>
        <v>1374560.5295459086</v>
      </c>
      <c r="AU50" s="32">
        <f>+AU48/((1+Inputs!$C$100)^AU16)</f>
        <v>1341911.7720163942</v>
      </c>
      <c r="AV50" s="32">
        <f>+AV48/((1+Inputs!$C$100)^AV16)</f>
        <v>1309903.186203145</v>
      </c>
      <c r="AW50" s="32">
        <f>+AW48/((1+Inputs!$C$100)^AW16)</f>
        <v>1278522.2197195673</v>
      </c>
      <c r="AX50" s="32">
        <f>+AX48/((1+Inputs!$C$100)^AX16)</f>
        <v>1247756.5663042953</v>
      </c>
      <c r="AY50" s="32">
        <f>+AY48/((1+Inputs!$C$100)^AY16)</f>
        <v>1217594.1609952052</v>
      </c>
      <c r="AZ50" s="32">
        <f>+AZ48/((1+Inputs!$C$100)^AZ16)</f>
        <v>1188023.1753980578</v>
      </c>
      <c r="BA50" s="32">
        <f>+BA48/((1+Inputs!$C$100)^BA16)</f>
        <v>1159032.0130479133</v>
      </c>
      <c r="BB50" s="32">
        <f>+BB48/((1+Inputs!$C$100)^BB16)</f>
        <v>1130609.3048614971</v>
      </c>
    </row>
    <row r="51" spans="1:54" s="4" customFormat="1" ht="12" thickBo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54" s="4" customFormat="1" ht="12" thickBot="1">
      <c r="A52" s="42" t="s">
        <v>106</v>
      </c>
      <c r="B52" s="43">
        <f>IRR(B50:BB50)</f>
        <v>9.3366168220656867E-2</v>
      </c>
      <c r="C52" s="1"/>
      <c r="D52" s="2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54" s="4" customFormat="1">
      <c r="A53" s="141"/>
      <c r="B53" s="142"/>
      <c r="C53" s="1"/>
      <c r="D53" s="2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54" s="4" customFormat="1">
      <c r="A54" s="141"/>
      <c r="B54" s="142"/>
      <c r="C54" s="1"/>
      <c r="D54" s="2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54" s="56" customFormat="1"/>
    <row r="58" spans="1:54">
      <c r="A58" s="53" t="s">
        <v>135</v>
      </c>
    </row>
    <row r="60" spans="1:54">
      <c r="A60" s="55" t="s">
        <v>121</v>
      </c>
      <c r="B60" s="4"/>
      <c r="C60" s="39">
        <f>(((Inputs!$C$10*Inputs!$C$12)+(Inputs!$C$16*Inputs!$C$18))/(Inputs!$C$12+Inputs!$C$18))</f>
        <v>4.356961476526694E-2</v>
      </c>
    </row>
    <row r="61" spans="1:54">
      <c r="A61" s="38"/>
    </row>
    <row r="62" spans="1:54">
      <c r="A62" s="37" t="s">
        <v>124</v>
      </c>
      <c r="C62" s="57">
        <f>Inputs!$C$29*(1+A71)</f>
        <v>0.72900000000000009</v>
      </c>
      <c r="G62" s="23"/>
    </row>
    <row r="63" spans="1:54">
      <c r="A63" s="38"/>
      <c r="G63" s="23"/>
    </row>
    <row r="64" spans="1:54">
      <c r="C64" s="18"/>
      <c r="D64" s="18"/>
      <c r="E64" s="18"/>
    </row>
    <row r="65" spans="1:54">
      <c r="A65" s="1" t="s">
        <v>46</v>
      </c>
      <c r="C65" s="3">
        <f>(Inputs!$C$27*C62*Inputs!$C$132)*(1-(Inputs!$C$31))</f>
        <v>126395.95214160002</v>
      </c>
      <c r="E65" s="3"/>
    </row>
    <row r="66" spans="1:54">
      <c r="A66" s="1" t="s">
        <v>115</v>
      </c>
      <c r="C66" s="3">
        <f>C65</f>
        <v>126395.95214160002</v>
      </c>
      <c r="E66" s="3"/>
    </row>
    <row r="67" spans="1:54">
      <c r="C67" s="3"/>
      <c r="E67" s="3"/>
    </row>
    <row r="68" spans="1:54">
      <c r="A68" s="1" t="s">
        <v>120</v>
      </c>
      <c r="C68" s="18"/>
      <c r="D68" s="18"/>
      <c r="E68" s="18"/>
    </row>
    <row r="69" spans="1:54">
      <c r="A69" s="6" t="s">
        <v>123</v>
      </c>
      <c r="C69" s="3">
        <f>C60*C66*1000</f>
        <v>5507022.9426986296</v>
      </c>
      <c r="E69" s="3"/>
    </row>
    <row r="71" spans="1:54">
      <c r="A71" s="87">
        <f>+'IRR &amp; S.A.'!B61</f>
        <v>-0.1</v>
      </c>
      <c r="B71" s="53" t="s">
        <v>137</v>
      </c>
    </row>
    <row r="72" spans="1:54" s="5" customFormat="1" ht="36" customHeight="1">
      <c r="A72" s="33" t="s">
        <v>60</v>
      </c>
      <c r="B72" s="34" t="s">
        <v>131</v>
      </c>
      <c r="C72" s="34" t="s">
        <v>78</v>
      </c>
      <c r="D72" s="34" t="s">
        <v>79</v>
      </c>
      <c r="E72" s="34">
        <v>1</v>
      </c>
      <c r="F72" s="34">
        <v>2</v>
      </c>
      <c r="G72" s="34">
        <v>3</v>
      </c>
      <c r="H72" s="34">
        <v>4</v>
      </c>
      <c r="I72" s="34">
        <v>5</v>
      </c>
      <c r="J72" s="34">
        <v>6</v>
      </c>
      <c r="K72" s="34">
        <v>7</v>
      </c>
      <c r="L72" s="34">
        <v>8</v>
      </c>
      <c r="M72" s="34">
        <v>9</v>
      </c>
      <c r="N72" s="34">
        <v>10</v>
      </c>
      <c r="O72" s="34">
        <v>11</v>
      </c>
      <c r="P72" s="34">
        <v>12</v>
      </c>
      <c r="Q72" s="34">
        <v>13</v>
      </c>
      <c r="R72" s="34">
        <v>14</v>
      </c>
      <c r="S72" s="34">
        <v>15</v>
      </c>
      <c r="T72" s="34">
        <v>16</v>
      </c>
      <c r="U72" s="34">
        <v>17</v>
      </c>
      <c r="V72" s="34">
        <v>18</v>
      </c>
      <c r="W72" s="34">
        <v>19</v>
      </c>
      <c r="X72" s="34">
        <v>20</v>
      </c>
      <c r="Y72" s="34">
        <v>21</v>
      </c>
      <c r="Z72" s="34">
        <v>22</v>
      </c>
      <c r="AA72" s="34">
        <v>23</v>
      </c>
      <c r="AB72" s="34">
        <v>24</v>
      </c>
      <c r="AC72" s="34">
        <v>25</v>
      </c>
      <c r="AD72" s="34">
        <v>26</v>
      </c>
      <c r="AE72" s="34">
        <v>27</v>
      </c>
      <c r="AF72" s="34">
        <v>28</v>
      </c>
      <c r="AG72" s="34">
        <v>29</v>
      </c>
      <c r="AH72" s="34">
        <v>30</v>
      </c>
      <c r="AI72" s="34">
        <v>31</v>
      </c>
      <c r="AJ72" s="34">
        <v>32</v>
      </c>
      <c r="AK72" s="34">
        <v>33</v>
      </c>
      <c r="AL72" s="34">
        <v>34</v>
      </c>
      <c r="AM72" s="34">
        <v>35</v>
      </c>
      <c r="AN72" s="34">
        <v>36</v>
      </c>
      <c r="AO72" s="34">
        <v>37</v>
      </c>
      <c r="AP72" s="34">
        <v>38</v>
      </c>
      <c r="AQ72" s="34">
        <v>39</v>
      </c>
      <c r="AR72" s="34">
        <v>40</v>
      </c>
      <c r="AS72" s="34">
        <v>41</v>
      </c>
      <c r="AT72" s="34">
        <v>42</v>
      </c>
      <c r="AU72" s="34">
        <v>43</v>
      </c>
      <c r="AV72" s="34">
        <v>44</v>
      </c>
      <c r="AW72" s="34">
        <v>45</v>
      </c>
      <c r="AX72" s="34">
        <v>46</v>
      </c>
      <c r="AY72" s="34">
        <v>47</v>
      </c>
      <c r="AZ72" s="34">
        <v>48</v>
      </c>
      <c r="BA72" s="34">
        <v>49</v>
      </c>
      <c r="BB72" s="34">
        <v>50</v>
      </c>
    </row>
    <row r="73" spans="1:54" s="4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</row>
    <row r="74" spans="1:54" s="9" customFormat="1">
      <c r="A74" s="7" t="s">
        <v>49</v>
      </c>
      <c r="B74" s="7"/>
      <c r="C74" s="7"/>
      <c r="D74" s="7"/>
      <c r="E74" s="8">
        <f t="shared" ref="E74:AH74" si="14">SUM(E75:E76)</f>
        <v>6039959.3592986297</v>
      </c>
      <c r="F74" s="8">
        <f t="shared" si="14"/>
        <v>6039959.3592986297</v>
      </c>
      <c r="G74" s="8">
        <f t="shared" si="14"/>
        <v>6039959.3592986297</v>
      </c>
      <c r="H74" s="8">
        <f t="shared" si="14"/>
        <v>6039959.3592986297</v>
      </c>
      <c r="I74" s="8">
        <f t="shared" si="14"/>
        <v>6039959.3592986297</v>
      </c>
      <c r="J74" s="8">
        <f t="shared" si="14"/>
        <v>6039959.3592986297</v>
      </c>
      <c r="K74" s="8">
        <f t="shared" si="14"/>
        <v>6039959.3592986297</v>
      </c>
      <c r="L74" s="8">
        <f t="shared" si="14"/>
        <v>6039959.3592986297</v>
      </c>
      <c r="M74" s="8">
        <f t="shared" si="14"/>
        <v>6039959.3592986297</v>
      </c>
      <c r="N74" s="8">
        <f t="shared" si="14"/>
        <v>6039959.3592986297</v>
      </c>
      <c r="O74" s="8">
        <f t="shared" si="14"/>
        <v>6039959.3592986297</v>
      </c>
      <c r="P74" s="8">
        <f t="shared" si="14"/>
        <v>6039959.3592986297</v>
      </c>
      <c r="Q74" s="8">
        <f t="shared" si="14"/>
        <v>6039959.3592986297</v>
      </c>
      <c r="R74" s="8">
        <f t="shared" si="14"/>
        <v>6039959.3592986297</v>
      </c>
      <c r="S74" s="8">
        <f t="shared" si="14"/>
        <v>6039959.3592986297</v>
      </c>
      <c r="T74" s="8">
        <f t="shared" si="14"/>
        <v>6039959.3592986297</v>
      </c>
      <c r="U74" s="8">
        <f t="shared" si="14"/>
        <v>6039959.3592986297</v>
      </c>
      <c r="V74" s="8">
        <f t="shared" si="14"/>
        <v>6039959.3592986297</v>
      </c>
      <c r="W74" s="8">
        <f t="shared" si="14"/>
        <v>6039959.3592986297</v>
      </c>
      <c r="X74" s="8">
        <f t="shared" si="14"/>
        <v>6039959.3592986297</v>
      </c>
      <c r="Y74" s="8">
        <f t="shared" si="14"/>
        <v>6039959.3592986297</v>
      </c>
      <c r="Z74" s="8">
        <f t="shared" si="14"/>
        <v>6039959.3592986297</v>
      </c>
      <c r="AA74" s="8">
        <f t="shared" si="14"/>
        <v>6039959.3592986297</v>
      </c>
      <c r="AB74" s="8">
        <f t="shared" si="14"/>
        <v>6039959.3592986297</v>
      </c>
      <c r="AC74" s="8">
        <f t="shared" si="14"/>
        <v>6039959.3592986297</v>
      </c>
      <c r="AD74" s="8">
        <f t="shared" si="14"/>
        <v>6039959.3592986297</v>
      </c>
      <c r="AE74" s="8">
        <f t="shared" si="14"/>
        <v>6039959.3592986297</v>
      </c>
      <c r="AF74" s="8">
        <f t="shared" si="14"/>
        <v>6039959.3592986297</v>
      </c>
      <c r="AG74" s="8">
        <f t="shared" si="14"/>
        <v>6039959.3592986297</v>
      </c>
      <c r="AH74" s="8">
        <f t="shared" si="14"/>
        <v>6039959.3592986297</v>
      </c>
      <c r="AI74" s="8">
        <f t="shared" ref="AI74:AR74" si="15">SUM(AI75:AI76)</f>
        <v>6039959.3592986297</v>
      </c>
      <c r="AJ74" s="8">
        <f t="shared" si="15"/>
        <v>6039959.3592986297</v>
      </c>
      <c r="AK74" s="8">
        <f t="shared" si="15"/>
        <v>6039959.3592986297</v>
      </c>
      <c r="AL74" s="8">
        <f t="shared" si="15"/>
        <v>6039959.3592986297</v>
      </c>
      <c r="AM74" s="8">
        <f t="shared" si="15"/>
        <v>6039959.3592986297</v>
      </c>
      <c r="AN74" s="8">
        <f t="shared" si="15"/>
        <v>6039959.3592986297</v>
      </c>
      <c r="AO74" s="8">
        <f t="shared" si="15"/>
        <v>6039959.3592986297</v>
      </c>
      <c r="AP74" s="8">
        <f t="shared" si="15"/>
        <v>6039959.3592986297</v>
      </c>
      <c r="AQ74" s="8">
        <f t="shared" si="15"/>
        <v>6039959.3592986297</v>
      </c>
      <c r="AR74" s="8">
        <f t="shared" si="15"/>
        <v>6039959.3592986297</v>
      </c>
      <c r="AS74" s="8">
        <f t="shared" ref="AS74:BB74" si="16">SUM(AS75:AS76)</f>
        <v>6039959.3592986297</v>
      </c>
      <c r="AT74" s="8">
        <f t="shared" si="16"/>
        <v>6039959.3592986297</v>
      </c>
      <c r="AU74" s="8">
        <f t="shared" si="16"/>
        <v>6039959.3592986297</v>
      </c>
      <c r="AV74" s="8">
        <f t="shared" si="16"/>
        <v>6039959.3592986297</v>
      </c>
      <c r="AW74" s="8">
        <f t="shared" si="16"/>
        <v>6039959.3592986297</v>
      </c>
      <c r="AX74" s="8">
        <f t="shared" si="16"/>
        <v>6039959.3592986297</v>
      </c>
      <c r="AY74" s="8">
        <f t="shared" si="16"/>
        <v>6039959.3592986297</v>
      </c>
      <c r="AZ74" s="8">
        <f t="shared" si="16"/>
        <v>6039959.3592986297</v>
      </c>
      <c r="BA74" s="8">
        <f t="shared" si="16"/>
        <v>6039959.3592986297</v>
      </c>
      <c r="BB74" s="8">
        <f t="shared" si="16"/>
        <v>6039959.3592986297</v>
      </c>
    </row>
    <row r="75" spans="1:54" s="9" customFormat="1">
      <c r="A75" s="6" t="s">
        <v>92</v>
      </c>
      <c r="B75" s="6"/>
      <c r="C75" s="7"/>
      <c r="D75" s="7"/>
      <c r="E75" s="3">
        <f>$C$69</f>
        <v>5507022.9426986296</v>
      </c>
      <c r="F75" s="3">
        <f t="shared" ref="F75:BB75" si="17">$C$69</f>
        <v>5507022.9426986296</v>
      </c>
      <c r="G75" s="3">
        <f t="shared" si="17"/>
        <v>5507022.9426986296</v>
      </c>
      <c r="H75" s="3">
        <f t="shared" si="17"/>
        <v>5507022.9426986296</v>
      </c>
      <c r="I75" s="3">
        <f t="shared" si="17"/>
        <v>5507022.9426986296</v>
      </c>
      <c r="J75" s="3">
        <f t="shared" si="17"/>
        <v>5507022.9426986296</v>
      </c>
      <c r="K75" s="3">
        <f t="shared" si="17"/>
        <v>5507022.9426986296</v>
      </c>
      <c r="L75" s="3">
        <f t="shared" si="17"/>
        <v>5507022.9426986296</v>
      </c>
      <c r="M75" s="3">
        <f t="shared" si="17"/>
        <v>5507022.9426986296</v>
      </c>
      <c r="N75" s="3">
        <f t="shared" si="17"/>
        <v>5507022.9426986296</v>
      </c>
      <c r="O75" s="3">
        <f t="shared" si="17"/>
        <v>5507022.9426986296</v>
      </c>
      <c r="P75" s="3">
        <f t="shared" si="17"/>
        <v>5507022.9426986296</v>
      </c>
      <c r="Q75" s="3">
        <f t="shared" si="17"/>
        <v>5507022.9426986296</v>
      </c>
      <c r="R75" s="3">
        <f t="shared" si="17"/>
        <v>5507022.9426986296</v>
      </c>
      <c r="S75" s="3">
        <f t="shared" si="17"/>
        <v>5507022.9426986296</v>
      </c>
      <c r="T75" s="3">
        <f t="shared" si="17"/>
        <v>5507022.9426986296</v>
      </c>
      <c r="U75" s="3">
        <f t="shared" si="17"/>
        <v>5507022.9426986296</v>
      </c>
      <c r="V75" s="3">
        <f t="shared" si="17"/>
        <v>5507022.9426986296</v>
      </c>
      <c r="W75" s="3">
        <f t="shared" si="17"/>
        <v>5507022.9426986296</v>
      </c>
      <c r="X75" s="3">
        <f t="shared" si="17"/>
        <v>5507022.9426986296</v>
      </c>
      <c r="Y75" s="3">
        <f t="shared" si="17"/>
        <v>5507022.9426986296</v>
      </c>
      <c r="Z75" s="3">
        <f t="shared" si="17"/>
        <v>5507022.9426986296</v>
      </c>
      <c r="AA75" s="3">
        <f t="shared" si="17"/>
        <v>5507022.9426986296</v>
      </c>
      <c r="AB75" s="3">
        <f t="shared" si="17"/>
        <v>5507022.9426986296</v>
      </c>
      <c r="AC75" s="3">
        <f t="shared" si="17"/>
        <v>5507022.9426986296</v>
      </c>
      <c r="AD75" s="3">
        <f t="shared" si="17"/>
        <v>5507022.9426986296</v>
      </c>
      <c r="AE75" s="3">
        <f t="shared" si="17"/>
        <v>5507022.9426986296</v>
      </c>
      <c r="AF75" s="3">
        <f t="shared" si="17"/>
        <v>5507022.9426986296</v>
      </c>
      <c r="AG75" s="3">
        <f t="shared" si="17"/>
        <v>5507022.9426986296</v>
      </c>
      <c r="AH75" s="3">
        <f t="shared" si="17"/>
        <v>5507022.9426986296</v>
      </c>
      <c r="AI75" s="3">
        <f t="shared" si="17"/>
        <v>5507022.9426986296</v>
      </c>
      <c r="AJ75" s="3">
        <f t="shared" si="17"/>
        <v>5507022.9426986296</v>
      </c>
      <c r="AK75" s="3">
        <f t="shared" si="17"/>
        <v>5507022.9426986296</v>
      </c>
      <c r="AL75" s="3">
        <f t="shared" si="17"/>
        <v>5507022.9426986296</v>
      </c>
      <c r="AM75" s="3">
        <f t="shared" si="17"/>
        <v>5507022.9426986296</v>
      </c>
      <c r="AN75" s="3">
        <f t="shared" si="17"/>
        <v>5507022.9426986296</v>
      </c>
      <c r="AO75" s="3">
        <f t="shared" si="17"/>
        <v>5507022.9426986296</v>
      </c>
      <c r="AP75" s="3">
        <f t="shared" si="17"/>
        <v>5507022.9426986296</v>
      </c>
      <c r="AQ75" s="3">
        <f t="shared" si="17"/>
        <v>5507022.9426986296</v>
      </c>
      <c r="AR75" s="3">
        <f t="shared" si="17"/>
        <v>5507022.9426986296</v>
      </c>
      <c r="AS75" s="3">
        <f t="shared" si="17"/>
        <v>5507022.9426986296</v>
      </c>
      <c r="AT75" s="3">
        <f t="shared" si="17"/>
        <v>5507022.9426986296</v>
      </c>
      <c r="AU75" s="3">
        <f t="shared" si="17"/>
        <v>5507022.9426986296</v>
      </c>
      <c r="AV75" s="3">
        <f t="shared" si="17"/>
        <v>5507022.9426986296</v>
      </c>
      <c r="AW75" s="3">
        <f t="shared" si="17"/>
        <v>5507022.9426986296</v>
      </c>
      <c r="AX75" s="3">
        <f t="shared" si="17"/>
        <v>5507022.9426986296</v>
      </c>
      <c r="AY75" s="3">
        <f t="shared" si="17"/>
        <v>5507022.9426986296</v>
      </c>
      <c r="AZ75" s="3">
        <f t="shared" si="17"/>
        <v>5507022.9426986296</v>
      </c>
      <c r="BA75" s="3">
        <f t="shared" si="17"/>
        <v>5507022.9426986296</v>
      </c>
      <c r="BB75" s="3">
        <f t="shared" si="17"/>
        <v>5507022.9426986296</v>
      </c>
    </row>
    <row r="76" spans="1:54" s="9" customFormat="1">
      <c r="A76" s="6" t="s">
        <v>100</v>
      </c>
      <c r="B76" s="6"/>
      <c r="C76" s="7"/>
      <c r="D76" s="7"/>
      <c r="E76" s="3">
        <f>'IRR &amp; S.A.'!E$11</f>
        <v>532936.4166</v>
      </c>
      <c r="F76" s="3">
        <f>'IRR &amp; S.A.'!F$11</f>
        <v>532936.4166</v>
      </c>
      <c r="G76" s="3">
        <f>'IRR &amp; S.A.'!G$11</f>
        <v>532936.4166</v>
      </c>
      <c r="H76" s="3">
        <f>'IRR &amp; S.A.'!H$11</f>
        <v>532936.4166</v>
      </c>
      <c r="I76" s="3">
        <f>'IRR &amp; S.A.'!I$11</f>
        <v>532936.4166</v>
      </c>
      <c r="J76" s="3">
        <f>'IRR &amp; S.A.'!J$11</f>
        <v>532936.4166</v>
      </c>
      <c r="K76" s="3">
        <f>'IRR &amp; S.A.'!K$11</f>
        <v>532936.4166</v>
      </c>
      <c r="L76" s="3">
        <f>'IRR &amp; S.A.'!L$11</f>
        <v>532936.4166</v>
      </c>
      <c r="M76" s="3">
        <f>'IRR &amp; S.A.'!M$11</f>
        <v>532936.4166</v>
      </c>
      <c r="N76" s="3">
        <f>'IRR &amp; S.A.'!N$11</f>
        <v>532936.4166</v>
      </c>
      <c r="O76" s="3">
        <f>'IRR &amp; S.A.'!O$11</f>
        <v>532936.4166</v>
      </c>
      <c r="P76" s="3">
        <f>'IRR &amp; S.A.'!P$11</f>
        <v>532936.4166</v>
      </c>
      <c r="Q76" s="3">
        <f>'IRR &amp; S.A.'!Q$11</f>
        <v>532936.4166</v>
      </c>
      <c r="R76" s="3">
        <f>'IRR &amp; S.A.'!R$11</f>
        <v>532936.4166</v>
      </c>
      <c r="S76" s="3">
        <f>'IRR &amp; S.A.'!S$11</f>
        <v>532936.4166</v>
      </c>
      <c r="T76" s="3">
        <f>'IRR &amp; S.A.'!T$11</f>
        <v>532936.4166</v>
      </c>
      <c r="U76" s="3">
        <f>'IRR &amp; S.A.'!U$11</f>
        <v>532936.4166</v>
      </c>
      <c r="V76" s="3">
        <f>'IRR &amp; S.A.'!V$11</f>
        <v>532936.4166</v>
      </c>
      <c r="W76" s="3">
        <f>'IRR &amp; S.A.'!W$11</f>
        <v>532936.4166</v>
      </c>
      <c r="X76" s="3">
        <f>'IRR &amp; S.A.'!X$11</f>
        <v>532936.4166</v>
      </c>
      <c r="Y76" s="3">
        <f>'IRR &amp; S.A.'!Y$11</f>
        <v>532936.4166</v>
      </c>
      <c r="Z76" s="3">
        <f>'IRR &amp; S.A.'!Z$11</f>
        <v>532936.4166</v>
      </c>
      <c r="AA76" s="3">
        <f>'IRR &amp; S.A.'!AA$11</f>
        <v>532936.4166</v>
      </c>
      <c r="AB76" s="3">
        <f>'IRR &amp; S.A.'!AB$11</f>
        <v>532936.4166</v>
      </c>
      <c r="AC76" s="3">
        <f>'IRR &amp; S.A.'!AC$11</f>
        <v>532936.4166</v>
      </c>
      <c r="AD76" s="3">
        <f>'IRR &amp; S.A.'!AD$11</f>
        <v>532936.4166</v>
      </c>
      <c r="AE76" s="3">
        <f>'IRR &amp; S.A.'!AE$11</f>
        <v>532936.4166</v>
      </c>
      <c r="AF76" s="3">
        <f>'IRR &amp; S.A.'!AF$11</f>
        <v>532936.4166</v>
      </c>
      <c r="AG76" s="3">
        <f>'IRR &amp; S.A.'!AG$11</f>
        <v>532936.4166</v>
      </c>
      <c r="AH76" s="3">
        <f>'IRR &amp; S.A.'!AH$11</f>
        <v>532936.4166</v>
      </c>
      <c r="AI76" s="3">
        <f>'IRR &amp; S.A.'!AI$11</f>
        <v>532936.4166</v>
      </c>
      <c r="AJ76" s="3">
        <f>'IRR &amp; S.A.'!AJ$11</f>
        <v>532936.4166</v>
      </c>
      <c r="AK76" s="3">
        <f>'IRR &amp; S.A.'!AK$11</f>
        <v>532936.4166</v>
      </c>
      <c r="AL76" s="3">
        <f>'IRR &amp; S.A.'!AL$11</f>
        <v>532936.4166</v>
      </c>
      <c r="AM76" s="3">
        <f>'IRR &amp; S.A.'!AM$11</f>
        <v>532936.4166</v>
      </c>
      <c r="AN76" s="3">
        <f>'IRR &amp; S.A.'!AN$11</f>
        <v>532936.4166</v>
      </c>
      <c r="AO76" s="3">
        <f>'IRR &amp; S.A.'!AO$11</f>
        <v>532936.4166</v>
      </c>
      <c r="AP76" s="3">
        <f>'IRR &amp; S.A.'!AP$11</f>
        <v>532936.4166</v>
      </c>
      <c r="AQ76" s="3">
        <f>'IRR &amp; S.A.'!AQ$11</f>
        <v>532936.4166</v>
      </c>
      <c r="AR76" s="3">
        <f>'IRR &amp; S.A.'!AR$11</f>
        <v>532936.4166</v>
      </c>
      <c r="AS76" s="3">
        <f>'IRR &amp; S.A.'!AS$11</f>
        <v>532936.4166</v>
      </c>
      <c r="AT76" s="3">
        <f>'IRR &amp; S.A.'!AT$11</f>
        <v>532936.4166</v>
      </c>
      <c r="AU76" s="3">
        <f>'IRR &amp; S.A.'!AU$11</f>
        <v>532936.4166</v>
      </c>
      <c r="AV76" s="3">
        <f>'IRR &amp; S.A.'!AV$11</f>
        <v>532936.4166</v>
      </c>
      <c r="AW76" s="3">
        <f>'IRR &amp; S.A.'!AW$11</f>
        <v>532936.4166</v>
      </c>
      <c r="AX76" s="3">
        <f>'IRR &amp; S.A.'!AX$11</f>
        <v>532936.4166</v>
      </c>
      <c r="AY76" s="3">
        <f>'IRR &amp; S.A.'!AY$11</f>
        <v>532936.4166</v>
      </c>
      <c r="AZ76" s="3">
        <f>'IRR &amp; S.A.'!AZ$11</f>
        <v>532936.4166</v>
      </c>
      <c r="BA76" s="3">
        <f>'IRR &amp; S.A.'!BA$11</f>
        <v>532936.4166</v>
      </c>
      <c r="BB76" s="3">
        <f>'IRR &amp; S.A.'!BB$11</f>
        <v>532936.4166</v>
      </c>
    </row>
    <row r="77" spans="1:54" s="4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</row>
    <row r="78" spans="1:54" s="9" customFormat="1">
      <c r="A78" s="7" t="s">
        <v>50</v>
      </c>
      <c r="B78" s="7"/>
      <c r="C78" s="7"/>
      <c r="D78" s="7"/>
      <c r="E78" s="10">
        <f t="shared" ref="E78:AH78" si="18">SUM(E79:E84)</f>
        <v>-733531.6467091504</v>
      </c>
      <c r="F78" s="10">
        <f t="shared" si="18"/>
        <v>-742444.02645496989</v>
      </c>
      <c r="G78" s="10">
        <f t="shared" si="18"/>
        <v>-751534.65379570564</v>
      </c>
      <c r="H78" s="10">
        <f t="shared" si="18"/>
        <v>-760807.09368325607</v>
      </c>
      <c r="I78" s="10">
        <f t="shared" si="18"/>
        <v>-770264.9823685576</v>
      </c>
      <c r="J78" s="10">
        <f t="shared" si="18"/>
        <v>-779912.02882756526</v>
      </c>
      <c r="K78" s="10">
        <f t="shared" si="18"/>
        <v>-789752.01621575281</v>
      </c>
      <c r="L78" s="10">
        <f t="shared" si="18"/>
        <v>-799788.80335170426</v>
      </c>
      <c r="M78" s="10">
        <f t="shared" si="18"/>
        <v>-810026.32623037475</v>
      </c>
      <c r="N78" s="10">
        <f t="shared" si="18"/>
        <v>-820468.59956661868</v>
      </c>
      <c r="O78" s="10">
        <f t="shared" si="18"/>
        <v>-831119.71836958732</v>
      </c>
      <c r="P78" s="10">
        <f t="shared" si="18"/>
        <v>-841983.85954861564</v>
      </c>
      <c r="Q78" s="10">
        <f t="shared" si="18"/>
        <v>-853065.28355122427</v>
      </c>
      <c r="R78" s="10">
        <f t="shared" si="18"/>
        <v>-864368.33603388525</v>
      </c>
      <c r="S78" s="10">
        <f t="shared" si="18"/>
        <v>-875897.44956619909</v>
      </c>
      <c r="T78" s="10">
        <f t="shared" si="18"/>
        <v>-887657.14536915964</v>
      </c>
      <c r="U78" s="10">
        <f t="shared" si="18"/>
        <v>-899652.03508817928</v>
      </c>
      <c r="V78" s="10">
        <f t="shared" si="18"/>
        <v>-911886.82260157913</v>
      </c>
      <c r="W78" s="10">
        <f t="shared" si="18"/>
        <v>-924366.30586524704</v>
      </c>
      <c r="X78" s="10">
        <f t="shared" si="18"/>
        <v>-937095.37879418849</v>
      </c>
      <c r="Y78" s="10">
        <f t="shared" si="18"/>
        <v>-950079.03318170854</v>
      </c>
      <c r="Z78" s="10">
        <f t="shared" si="18"/>
        <v>-963322.36065697914</v>
      </c>
      <c r="AA78" s="10">
        <f t="shared" si="18"/>
        <v>-976830.55468175502</v>
      </c>
      <c r="AB78" s="10">
        <f t="shared" si="18"/>
        <v>-990608.9125870266</v>
      </c>
      <c r="AC78" s="10">
        <f t="shared" si="18"/>
        <v>-1004662.8376504035</v>
      </c>
      <c r="AD78" s="10">
        <f t="shared" si="18"/>
        <v>-1018997.841215048</v>
      </c>
      <c r="AE78" s="10">
        <f t="shared" si="18"/>
        <v>-1033619.5448509852</v>
      </c>
      <c r="AF78" s="10">
        <f t="shared" si="18"/>
        <v>-1048533.6825596414</v>
      </c>
      <c r="AG78" s="10">
        <f t="shared" si="18"/>
        <v>-1063746.1030224706</v>
      </c>
      <c r="AH78" s="10">
        <f t="shared" si="18"/>
        <v>-1079262.7718945565</v>
      </c>
      <c r="AI78" s="10">
        <f t="shared" ref="AI78:AR78" si="19">SUM(AI79:AI84)</f>
        <v>-1095089.7741440835</v>
      </c>
      <c r="AJ78" s="10">
        <f t="shared" si="19"/>
        <v>-1111233.3164386018</v>
      </c>
      <c r="AK78" s="10">
        <f t="shared" si="19"/>
        <v>-1127699.7295790103</v>
      </c>
      <c r="AL78" s="10">
        <f t="shared" si="19"/>
        <v>-1144495.4709822268</v>
      </c>
      <c r="AM78" s="10">
        <f t="shared" si="19"/>
        <v>-1161627.1272135077</v>
      </c>
      <c r="AN78" s="10">
        <f t="shared" si="19"/>
        <v>-1179101.4165694143</v>
      </c>
      <c r="AO78" s="10">
        <f t="shared" si="19"/>
        <v>-1196925.1917124391</v>
      </c>
      <c r="AP78" s="10">
        <f t="shared" si="19"/>
        <v>-1215105.4423583241</v>
      </c>
      <c r="AQ78" s="10">
        <f t="shared" si="19"/>
        <v>-1233649.2980171267</v>
      </c>
      <c r="AR78" s="10">
        <f t="shared" si="19"/>
        <v>-1252564.0307891059</v>
      </c>
      <c r="AS78" s="10">
        <f t="shared" ref="AS78:BB78" si="20">SUM(AS79:AS84)</f>
        <v>-1271857.0582165243</v>
      </c>
      <c r="AT78" s="10">
        <f t="shared" si="20"/>
        <v>-1291535.9461924911</v>
      </c>
      <c r="AU78" s="10">
        <f t="shared" si="20"/>
        <v>-1311608.4119279773</v>
      </c>
      <c r="AV78" s="10">
        <f t="shared" si="20"/>
        <v>-1332082.3269781733</v>
      </c>
      <c r="AW78" s="10">
        <f t="shared" si="20"/>
        <v>-1352965.7203293734</v>
      </c>
      <c r="AX78" s="10">
        <f t="shared" si="20"/>
        <v>-1374266.7815475974</v>
      </c>
      <c r="AY78" s="10">
        <f t="shared" si="20"/>
        <v>-1395993.8639901853</v>
      </c>
      <c r="AZ78" s="10">
        <f t="shared" si="20"/>
        <v>-1418155.4880816254</v>
      </c>
      <c r="BA78" s="10">
        <f t="shared" si="20"/>
        <v>-1440760.3446548944</v>
      </c>
      <c r="BB78" s="10">
        <f t="shared" si="20"/>
        <v>-1463817.2983596288</v>
      </c>
    </row>
    <row r="79" spans="1:54" s="4" customFormat="1">
      <c r="A79" s="6" t="str">
        <f>+'IRR &amp; S.A.'!$A$14</f>
        <v>Operation and maintenance - preventive</v>
      </c>
      <c r="B79" s="6"/>
      <c r="C79" s="1"/>
      <c r="D79" s="1"/>
      <c r="E79" s="3">
        <f>'IRR &amp; S.A.'!E$14</f>
        <v>-445618.98729096988</v>
      </c>
      <c r="F79" s="3">
        <f>'IRR &amp; S.A.'!F$14</f>
        <v>-454531.36703678931</v>
      </c>
      <c r="G79" s="3">
        <f>'IRR &amp; S.A.'!G$14</f>
        <v>-463621.99437752506</v>
      </c>
      <c r="H79" s="3">
        <f>'IRR &amp; S.A.'!H$14</f>
        <v>-472894.43426507554</v>
      </c>
      <c r="I79" s="3">
        <f>'IRR &amp; S.A.'!I$14</f>
        <v>-482352.32295037707</v>
      </c>
      <c r="J79" s="3">
        <f>'IRR &amp; S.A.'!J$14</f>
        <v>-491999.36940938467</v>
      </c>
      <c r="K79" s="3">
        <f>'IRR &amp; S.A.'!K$14</f>
        <v>-501839.35679757223</v>
      </c>
      <c r="L79" s="3">
        <f>'IRR &amp; S.A.'!L$14</f>
        <v>-511876.14393352374</v>
      </c>
      <c r="M79" s="3">
        <f>'IRR &amp; S.A.'!M$14</f>
        <v>-522113.66681219422</v>
      </c>
      <c r="N79" s="3">
        <f>'IRR &amp; S.A.'!N$14</f>
        <v>-532555.94014843809</v>
      </c>
      <c r="O79" s="3">
        <f>'IRR &amp; S.A.'!O$14</f>
        <v>-543207.05895140674</v>
      </c>
      <c r="P79" s="3">
        <f>'IRR &amp; S.A.'!P$14</f>
        <v>-554071.20013043506</v>
      </c>
      <c r="Q79" s="3">
        <f>'IRR &amp; S.A.'!Q$14</f>
        <v>-565152.62413304369</v>
      </c>
      <c r="R79" s="3">
        <f>'IRR &amp; S.A.'!R$14</f>
        <v>-576455.67661570467</v>
      </c>
      <c r="S79" s="3">
        <f>'IRR &amp; S.A.'!S$14</f>
        <v>-587984.79014801851</v>
      </c>
      <c r="T79" s="3">
        <f>'IRR &amp; S.A.'!T$14</f>
        <v>-599744.48595097905</v>
      </c>
      <c r="U79" s="3">
        <f>'IRR &amp; S.A.'!U$14</f>
        <v>-611739.3756699987</v>
      </c>
      <c r="V79" s="3">
        <f>'IRR &amp; S.A.'!V$14</f>
        <v>-623974.16318339854</v>
      </c>
      <c r="W79" s="3">
        <f>'IRR &amp; S.A.'!W$14</f>
        <v>-636453.64644706645</v>
      </c>
      <c r="X79" s="3">
        <f>'IRR &amp; S.A.'!X$14</f>
        <v>-649182.71937600791</v>
      </c>
      <c r="Y79" s="3">
        <f>'IRR &amp; S.A.'!Y$14</f>
        <v>-662166.37376352795</v>
      </c>
      <c r="Z79" s="3">
        <f>'IRR &amp; S.A.'!Z$14</f>
        <v>-675409.70123879856</v>
      </c>
      <c r="AA79" s="3">
        <f>'IRR &amp; S.A.'!AA$14</f>
        <v>-688917.89526357444</v>
      </c>
      <c r="AB79" s="3">
        <f>'IRR &amp; S.A.'!AB$14</f>
        <v>-702696.25316884601</v>
      </c>
      <c r="AC79" s="3">
        <f>'IRR &amp; S.A.'!AC$14</f>
        <v>-716750.17823222291</v>
      </c>
      <c r="AD79" s="3">
        <f>'IRR &amp; S.A.'!AD$14</f>
        <v>-731085.1817968674</v>
      </c>
      <c r="AE79" s="3">
        <f>'IRR &amp; S.A.'!AE$14</f>
        <v>-745706.88543280459</v>
      </c>
      <c r="AF79" s="3">
        <f>'IRR &amp; S.A.'!AF$14</f>
        <v>-760621.02314146084</v>
      </c>
      <c r="AG79" s="3">
        <f>'IRR &amp; S.A.'!AG$14</f>
        <v>-775833.44360429002</v>
      </c>
      <c r="AH79" s="3">
        <f>'IRR &amp; S.A.'!AH$14</f>
        <v>-791350.11247637589</v>
      </c>
      <c r="AI79" s="3">
        <f>'IRR &amp; S.A.'!AI$14</f>
        <v>-807177.11472590314</v>
      </c>
      <c r="AJ79" s="3">
        <f>'IRR &amp; S.A.'!AJ$14</f>
        <v>-823320.65702042147</v>
      </c>
      <c r="AK79" s="3">
        <f>'IRR &amp; S.A.'!AK$14</f>
        <v>-839787.07016082993</v>
      </c>
      <c r="AL79" s="3">
        <f>'IRR &amp; S.A.'!AL$14</f>
        <v>-856582.81156404642</v>
      </c>
      <c r="AM79" s="3">
        <f>'IRR &amp; S.A.'!AM$14</f>
        <v>-873714.46779532731</v>
      </c>
      <c r="AN79" s="3">
        <f>'IRR &amp; S.A.'!AN$14</f>
        <v>-891188.75715123385</v>
      </c>
      <c r="AO79" s="3">
        <f>'IRR &amp; S.A.'!AO$14</f>
        <v>-909012.53229425859</v>
      </c>
      <c r="AP79" s="3">
        <f>'IRR &amp; S.A.'!AP$14</f>
        <v>-927192.78294014384</v>
      </c>
      <c r="AQ79" s="3">
        <f>'IRR &amp; S.A.'!AQ$14</f>
        <v>-945736.63859894639</v>
      </c>
      <c r="AR79" s="3">
        <f>'IRR &amp; S.A.'!AR$14</f>
        <v>-964651.37137092557</v>
      </c>
      <c r="AS79" s="3">
        <f>'IRR &amp; S.A.'!AS$14</f>
        <v>-983944.39879834407</v>
      </c>
      <c r="AT79" s="3">
        <f>'IRR &amp; S.A.'!AT$14</f>
        <v>-1003623.2867743109</v>
      </c>
      <c r="AU79" s="3">
        <f>'IRR &amp; S.A.'!AU$14</f>
        <v>-1023695.752509797</v>
      </c>
      <c r="AV79" s="3">
        <f>'IRR &amp; S.A.'!AV$14</f>
        <v>-1044169.6675599931</v>
      </c>
      <c r="AW79" s="3">
        <f>'IRR &amp; S.A.'!AW$14</f>
        <v>-1065053.060911193</v>
      </c>
      <c r="AX79" s="3">
        <f>'IRR &amp; S.A.'!AX$14</f>
        <v>-1086354.122129417</v>
      </c>
      <c r="AY79" s="3">
        <f>'IRR &amp; S.A.'!AY$14</f>
        <v>-1108081.204572005</v>
      </c>
      <c r="AZ79" s="3">
        <f>'IRR &amp; S.A.'!AZ$14</f>
        <v>-1130242.8286634451</v>
      </c>
      <c r="BA79" s="3">
        <f>'IRR &amp; S.A.'!BA$14</f>
        <v>-1152847.6852367141</v>
      </c>
      <c r="BB79" s="3">
        <f>'IRR &amp; S.A.'!BB$14</f>
        <v>-1175904.6389414484</v>
      </c>
    </row>
    <row r="80" spans="1:54" s="4" customFormat="1">
      <c r="A80" s="6" t="str">
        <f>+'IRR &amp; S.A.'!$A$15</f>
        <v xml:space="preserve">Insurance </v>
      </c>
      <c r="B80" s="6"/>
      <c r="C80" s="1"/>
      <c r="D80" s="1"/>
      <c r="E80" s="3">
        <f>'IRR &amp; S.A.'!E$15</f>
        <v>-127143.14120346816</v>
      </c>
      <c r="F80" s="3">
        <f>'IRR &amp; S.A.'!F$15</f>
        <v>-127143.14120346816</v>
      </c>
      <c r="G80" s="3">
        <f>'IRR &amp; S.A.'!G$15</f>
        <v>-127143.14120346816</v>
      </c>
      <c r="H80" s="3">
        <f>'IRR &amp; S.A.'!H$15</f>
        <v>-127143.14120346816</v>
      </c>
      <c r="I80" s="3">
        <f>'IRR &amp; S.A.'!I$15</f>
        <v>-127143.14120346816</v>
      </c>
      <c r="J80" s="3">
        <f>'IRR &amp; S.A.'!J$15</f>
        <v>-127143.14120346816</v>
      </c>
      <c r="K80" s="3">
        <f>'IRR &amp; S.A.'!K$15</f>
        <v>-127143.14120346816</v>
      </c>
      <c r="L80" s="3">
        <f>'IRR &amp; S.A.'!L$15</f>
        <v>-127143.14120346816</v>
      </c>
      <c r="M80" s="3">
        <f>'IRR &amp; S.A.'!M$15</f>
        <v>-127143.14120346816</v>
      </c>
      <c r="N80" s="3">
        <f>'IRR &amp; S.A.'!N$15</f>
        <v>-127143.14120346816</v>
      </c>
      <c r="O80" s="3">
        <f>'IRR &amp; S.A.'!O$15</f>
        <v>-127143.14120346816</v>
      </c>
      <c r="P80" s="3">
        <f>'IRR &amp; S.A.'!P$15</f>
        <v>-127143.14120346816</v>
      </c>
      <c r="Q80" s="3">
        <f>'IRR &amp; S.A.'!Q$15</f>
        <v>-127143.14120346816</v>
      </c>
      <c r="R80" s="3">
        <f>'IRR &amp; S.A.'!R$15</f>
        <v>-127143.14120346816</v>
      </c>
      <c r="S80" s="3">
        <f>'IRR &amp; S.A.'!S$15</f>
        <v>-127143.14120346816</v>
      </c>
      <c r="T80" s="3">
        <f>'IRR &amp; S.A.'!T$15</f>
        <v>-127143.14120346816</v>
      </c>
      <c r="U80" s="3">
        <f>'IRR &amp; S.A.'!U$15</f>
        <v>-127143.14120346816</v>
      </c>
      <c r="V80" s="3">
        <f>'IRR &amp; S.A.'!V$15</f>
        <v>-127143.14120346816</v>
      </c>
      <c r="W80" s="3">
        <f>'IRR &amp; S.A.'!W$15</f>
        <v>-127143.14120346816</v>
      </c>
      <c r="X80" s="3">
        <f>'IRR &amp; S.A.'!X$15</f>
        <v>-127143.14120346816</v>
      </c>
      <c r="Y80" s="3">
        <f>'IRR &amp; S.A.'!Y$15</f>
        <v>-127143.14120346816</v>
      </c>
      <c r="Z80" s="3">
        <f>'IRR &amp; S.A.'!Z$15</f>
        <v>-127143.14120346816</v>
      </c>
      <c r="AA80" s="3">
        <f>'IRR &amp; S.A.'!AA$15</f>
        <v>-127143.14120346816</v>
      </c>
      <c r="AB80" s="3">
        <f>'IRR &amp; S.A.'!AB$15</f>
        <v>-127143.14120346816</v>
      </c>
      <c r="AC80" s="3">
        <f>'IRR &amp; S.A.'!AC$15</f>
        <v>-127143.14120346816</v>
      </c>
      <c r="AD80" s="3">
        <f>'IRR &amp; S.A.'!AD$15</f>
        <v>-127143.14120346816</v>
      </c>
      <c r="AE80" s="3">
        <f>'IRR &amp; S.A.'!AE$15</f>
        <v>-127143.14120346816</v>
      </c>
      <c r="AF80" s="3">
        <f>'IRR &amp; S.A.'!AF$15</f>
        <v>-127143.14120346816</v>
      </c>
      <c r="AG80" s="3">
        <f>'IRR &amp; S.A.'!AG$15</f>
        <v>-127143.14120346816</v>
      </c>
      <c r="AH80" s="3">
        <f>'IRR &amp; S.A.'!AH$15</f>
        <v>-127143.14120346816</v>
      </c>
      <c r="AI80" s="3">
        <f>'IRR &amp; S.A.'!AI$15</f>
        <v>-127143.14120346816</v>
      </c>
      <c r="AJ80" s="3">
        <f>'IRR &amp; S.A.'!AJ$15</f>
        <v>-127143.14120346816</v>
      </c>
      <c r="AK80" s="3">
        <f>'IRR &amp; S.A.'!AK$15</f>
        <v>-127143.14120346816</v>
      </c>
      <c r="AL80" s="3">
        <f>'IRR &amp; S.A.'!AL$15</f>
        <v>-127143.14120346816</v>
      </c>
      <c r="AM80" s="3">
        <f>'IRR &amp; S.A.'!AM$15</f>
        <v>-127143.14120346816</v>
      </c>
      <c r="AN80" s="3">
        <f>'IRR &amp; S.A.'!AN$15</f>
        <v>-127143.14120346816</v>
      </c>
      <c r="AO80" s="3">
        <f>'IRR &amp; S.A.'!AO$15</f>
        <v>-127143.14120346816</v>
      </c>
      <c r="AP80" s="3">
        <f>'IRR &amp; S.A.'!AP$15</f>
        <v>-127143.14120346816</v>
      </c>
      <c r="AQ80" s="3">
        <f>'IRR &amp; S.A.'!AQ$15</f>
        <v>-127143.14120346816</v>
      </c>
      <c r="AR80" s="3">
        <f>'IRR &amp; S.A.'!AR$15</f>
        <v>-127143.14120346816</v>
      </c>
      <c r="AS80" s="3">
        <f>'IRR &amp; S.A.'!AS$15</f>
        <v>-127143.14120346816</v>
      </c>
      <c r="AT80" s="3">
        <f>'IRR &amp; S.A.'!AT$15</f>
        <v>-127143.14120346816</v>
      </c>
      <c r="AU80" s="3">
        <f>'IRR &amp; S.A.'!AU$15</f>
        <v>-127143.14120346816</v>
      </c>
      <c r="AV80" s="3">
        <f>'IRR &amp; S.A.'!AV$15</f>
        <v>-127143.14120346816</v>
      </c>
      <c r="AW80" s="3">
        <f>'IRR &amp; S.A.'!AW$15</f>
        <v>-127143.14120346816</v>
      </c>
      <c r="AX80" s="3">
        <f>'IRR &amp; S.A.'!AX$15</f>
        <v>-127143.14120346816</v>
      </c>
      <c r="AY80" s="3">
        <f>'IRR &amp; S.A.'!AY$15</f>
        <v>-127143.14120346816</v>
      </c>
      <c r="AZ80" s="3">
        <f>'IRR &amp; S.A.'!AZ$15</f>
        <v>-127143.14120346816</v>
      </c>
      <c r="BA80" s="3">
        <f>'IRR &amp; S.A.'!BA$15</f>
        <v>-127143.14120346816</v>
      </c>
      <c r="BB80" s="3">
        <f>'IRR &amp; S.A.'!BB$15</f>
        <v>-127143.14120346816</v>
      </c>
    </row>
    <row r="81" spans="1:54" s="4" customFormat="1">
      <c r="A81" s="6" t="str">
        <f>+'IRR &amp; S.A.'!$A$16</f>
        <v>Contribution to OSINERG</v>
      </c>
      <c r="B81" s="6"/>
      <c r="C81" s="1"/>
      <c r="D81" s="1"/>
      <c r="E81" s="3">
        <f>-Inputs!$C$65*E74</f>
        <v>-60399.593592986297</v>
      </c>
      <c r="F81" s="3">
        <f>-Inputs!$C$65*F74</f>
        <v>-60399.593592986297</v>
      </c>
      <c r="G81" s="3">
        <f>-Inputs!$C$65*G74</f>
        <v>-60399.593592986297</v>
      </c>
      <c r="H81" s="3">
        <f>-Inputs!$C$65*H74</f>
        <v>-60399.593592986297</v>
      </c>
      <c r="I81" s="3">
        <f>-Inputs!$C$65*I74</f>
        <v>-60399.593592986297</v>
      </c>
      <c r="J81" s="3">
        <f>-Inputs!$C$65*J74</f>
        <v>-60399.593592986297</v>
      </c>
      <c r="K81" s="3">
        <f>-Inputs!$C$65*K74</f>
        <v>-60399.593592986297</v>
      </c>
      <c r="L81" s="3">
        <f>-Inputs!$C$65*L74</f>
        <v>-60399.593592986297</v>
      </c>
      <c r="M81" s="3">
        <f>-Inputs!$C$65*M74</f>
        <v>-60399.593592986297</v>
      </c>
      <c r="N81" s="3">
        <f>-Inputs!$C$65*N74</f>
        <v>-60399.593592986297</v>
      </c>
      <c r="O81" s="3">
        <f>-Inputs!$C$65*O74</f>
        <v>-60399.593592986297</v>
      </c>
      <c r="P81" s="3">
        <f>-Inputs!$C$65*P74</f>
        <v>-60399.593592986297</v>
      </c>
      <c r="Q81" s="3">
        <f>-Inputs!$C$65*Q74</f>
        <v>-60399.593592986297</v>
      </c>
      <c r="R81" s="3">
        <f>-Inputs!$C$65*R74</f>
        <v>-60399.593592986297</v>
      </c>
      <c r="S81" s="3">
        <f>-Inputs!$C$65*S74</f>
        <v>-60399.593592986297</v>
      </c>
      <c r="T81" s="3">
        <f>-Inputs!$C$65*T74</f>
        <v>-60399.593592986297</v>
      </c>
      <c r="U81" s="3">
        <f>-Inputs!$C$65*U74</f>
        <v>-60399.593592986297</v>
      </c>
      <c r="V81" s="3">
        <f>-Inputs!$C$65*V74</f>
        <v>-60399.593592986297</v>
      </c>
      <c r="W81" s="3">
        <f>-Inputs!$C$65*W74</f>
        <v>-60399.593592986297</v>
      </c>
      <c r="X81" s="3">
        <f>-Inputs!$C$65*X74</f>
        <v>-60399.593592986297</v>
      </c>
      <c r="Y81" s="3">
        <f>-Inputs!$C$65*Y74</f>
        <v>-60399.593592986297</v>
      </c>
      <c r="Z81" s="3">
        <f>-Inputs!$C$65*Z74</f>
        <v>-60399.593592986297</v>
      </c>
      <c r="AA81" s="3">
        <f>-Inputs!$C$65*AA74</f>
        <v>-60399.593592986297</v>
      </c>
      <c r="AB81" s="3">
        <f>-Inputs!$C$65*AB74</f>
        <v>-60399.593592986297</v>
      </c>
      <c r="AC81" s="3">
        <f>-Inputs!$C$65*AC74</f>
        <v>-60399.593592986297</v>
      </c>
      <c r="AD81" s="3">
        <f>-Inputs!$C$65*AD74</f>
        <v>-60399.593592986297</v>
      </c>
      <c r="AE81" s="3">
        <f>-Inputs!$C$65*AE74</f>
        <v>-60399.593592986297</v>
      </c>
      <c r="AF81" s="3">
        <f>-Inputs!$C$65*AF74</f>
        <v>-60399.593592986297</v>
      </c>
      <c r="AG81" s="3">
        <f>-Inputs!$C$65*AG74</f>
        <v>-60399.593592986297</v>
      </c>
      <c r="AH81" s="3">
        <f>-Inputs!$C$65*AH74</f>
        <v>-60399.593592986297</v>
      </c>
      <c r="AI81" s="3">
        <f>-Inputs!$C$65*AI74</f>
        <v>-60399.593592986297</v>
      </c>
      <c r="AJ81" s="3">
        <f>-Inputs!$C$65*AJ74</f>
        <v>-60399.593592986297</v>
      </c>
      <c r="AK81" s="3">
        <f>-Inputs!$C$65*AK74</f>
        <v>-60399.593592986297</v>
      </c>
      <c r="AL81" s="3">
        <f>-Inputs!$C$65*AL74</f>
        <v>-60399.593592986297</v>
      </c>
      <c r="AM81" s="3">
        <f>-Inputs!$C$65*AM74</f>
        <v>-60399.593592986297</v>
      </c>
      <c r="AN81" s="3">
        <f>-Inputs!$C$65*AN74</f>
        <v>-60399.593592986297</v>
      </c>
      <c r="AO81" s="3">
        <f>-Inputs!$C$65*AO74</f>
        <v>-60399.593592986297</v>
      </c>
      <c r="AP81" s="3">
        <f>-Inputs!$C$65*AP74</f>
        <v>-60399.593592986297</v>
      </c>
      <c r="AQ81" s="3">
        <f>-Inputs!$C$65*AQ74</f>
        <v>-60399.593592986297</v>
      </c>
      <c r="AR81" s="3">
        <f>-Inputs!$C$65*AR74</f>
        <v>-60399.593592986297</v>
      </c>
      <c r="AS81" s="3">
        <f>-Inputs!$C$65*AS74</f>
        <v>-60399.593592986297</v>
      </c>
      <c r="AT81" s="3">
        <f>-Inputs!$C$65*AT74</f>
        <v>-60399.593592986297</v>
      </c>
      <c r="AU81" s="3">
        <f>-Inputs!$C$65*AU74</f>
        <v>-60399.593592986297</v>
      </c>
      <c r="AV81" s="3">
        <f>-Inputs!$C$65*AV74</f>
        <v>-60399.593592986297</v>
      </c>
      <c r="AW81" s="3">
        <f>-Inputs!$C$65*AW74</f>
        <v>-60399.593592986297</v>
      </c>
      <c r="AX81" s="3">
        <f>-Inputs!$C$65*AX74</f>
        <v>-60399.593592986297</v>
      </c>
      <c r="AY81" s="3">
        <f>-Inputs!$C$65*AY74</f>
        <v>-60399.593592986297</v>
      </c>
      <c r="AZ81" s="3">
        <f>-Inputs!$C$65*AZ74</f>
        <v>-60399.593592986297</v>
      </c>
      <c r="BA81" s="3">
        <f>-Inputs!$C$65*BA74</f>
        <v>-60399.593592986297</v>
      </c>
      <c r="BB81" s="3">
        <f>-Inputs!$C$65*BB74</f>
        <v>-60399.593592986297</v>
      </c>
    </row>
    <row r="82" spans="1:54" s="4" customFormat="1">
      <c r="A82" s="6" t="str">
        <f>+'IRR &amp; S.A.'!$A$17</f>
        <v>Water Canon</v>
      </c>
      <c r="B82" s="6"/>
      <c r="C82" s="1"/>
      <c r="D82" s="1"/>
      <c r="E82" s="3">
        <f>-Inputs!$C$67*(E75)</f>
        <v>-55070.229426986298</v>
      </c>
      <c r="F82" s="3">
        <f>-Inputs!$C$67*(F75)</f>
        <v>-55070.229426986298</v>
      </c>
      <c r="G82" s="3">
        <f>-Inputs!$C$67*(G75)</f>
        <v>-55070.229426986298</v>
      </c>
      <c r="H82" s="3">
        <f>-Inputs!$C$67*(H75)</f>
        <v>-55070.229426986298</v>
      </c>
      <c r="I82" s="3">
        <f>-Inputs!$C$67*(I75)</f>
        <v>-55070.229426986298</v>
      </c>
      <c r="J82" s="3">
        <f>-Inputs!$C$67*(J75)</f>
        <v>-55070.229426986298</v>
      </c>
      <c r="K82" s="3">
        <f>-Inputs!$C$67*(K75)</f>
        <v>-55070.229426986298</v>
      </c>
      <c r="L82" s="3">
        <f>-Inputs!$C$67*(L75)</f>
        <v>-55070.229426986298</v>
      </c>
      <c r="M82" s="3">
        <f>-Inputs!$C$67*(M75)</f>
        <v>-55070.229426986298</v>
      </c>
      <c r="N82" s="3">
        <f>-Inputs!$C$67*(N75)</f>
        <v>-55070.229426986298</v>
      </c>
      <c r="O82" s="3">
        <f>-Inputs!$C$67*(O75)</f>
        <v>-55070.229426986298</v>
      </c>
      <c r="P82" s="3">
        <f>-Inputs!$C$67*(P75)</f>
        <v>-55070.229426986298</v>
      </c>
      <c r="Q82" s="3">
        <f>-Inputs!$C$67*(Q75)</f>
        <v>-55070.229426986298</v>
      </c>
      <c r="R82" s="3">
        <f>-Inputs!$C$67*(R75)</f>
        <v>-55070.229426986298</v>
      </c>
      <c r="S82" s="3">
        <f>-Inputs!$C$67*(S75)</f>
        <v>-55070.229426986298</v>
      </c>
      <c r="T82" s="3">
        <f>-Inputs!$C$67*(T75)</f>
        <v>-55070.229426986298</v>
      </c>
      <c r="U82" s="3">
        <f>-Inputs!$C$67*(U75)</f>
        <v>-55070.229426986298</v>
      </c>
      <c r="V82" s="3">
        <f>-Inputs!$C$67*(V75)</f>
        <v>-55070.229426986298</v>
      </c>
      <c r="W82" s="3">
        <f>-Inputs!$C$67*(W75)</f>
        <v>-55070.229426986298</v>
      </c>
      <c r="X82" s="3">
        <f>-Inputs!$C$67*(X75)</f>
        <v>-55070.229426986298</v>
      </c>
      <c r="Y82" s="3">
        <f>-Inputs!$C$67*(Y75)</f>
        <v>-55070.229426986298</v>
      </c>
      <c r="Z82" s="3">
        <f>-Inputs!$C$67*(Z75)</f>
        <v>-55070.229426986298</v>
      </c>
      <c r="AA82" s="3">
        <f>-Inputs!$C$67*(AA75)</f>
        <v>-55070.229426986298</v>
      </c>
      <c r="AB82" s="3">
        <f>-Inputs!$C$67*(AB75)</f>
        <v>-55070.229426986298</v>
      </c>
      <c r="AC82" s="3">
        <f>-Inputs!$C$67*(AC75)</f>
        <v>-55070.229426986298</v>
      </c>
      <c r="AD82" s="3">
        <f>-Inputs!$C$67*(AD75)</f>
        <v>-55070.229426986298</v>
      </c>
      <c r="AE82" s="3">
        <f>-Inputs!$C$67*(AE75)</f>
        <v>-55070.229426986298</v>
      </c>
      <c r="AF82" s="3">
        <f>-Inputs!$C$67*(AF75)</f>
        <v>-55070.229426986298</v>
      </c>
      <c r="AG82" s="3">
        <f>-Inputs!$C$67*(AG75)</f>
        <v>-55070.229426986298</v>
      </c>
      <c r="AH82" s="3">
        <f>-Inputs!$C$67*(AH75)</f>
        <v>-55070.229426986298</v>
      </c>
      <c r="AI82" s="3">
        <f>-Inputs!$C$67*(AI75)</f>
        <v>-55070.229426986298</v>
      </c>
      <c r="AJ82" s="3">
        <f>-Inputs!$C$67*(AJ75)</f>
        <v>-55070.229426986298</v>
      </c>
      <c r="AK82" s="3">
        <f>-Inputs!$C$67*(AK75)</f>
        <v>-55070.229426986298</v>
      </c>
      <c r="AL82" s="3">
        <f>-Inputs!$C$67*(AL75)</f>
        <v>-55070.229426986298</v>
      </c>
      <c r="AM82" s="3">
        <f>-Inputs!$C$67*(AM75)</f>
        <v>-55070.229426986298</v>
      </c>
      <c r="AN82" s="3">
        <f>-Inputs!$C$67*(AN75)</f>
        <v>-55070.229426986298</v>
      </c>
      <c r="AO82" s="3">
        <f>-Inputs!$C$67*(AO75)</f>
        <v>-55070.229426986298</v>
      </c>
      <c r="AP82" s="3">
        <f>-Inputs!$C$67*(AP75)</f>
        <v>-55070.229426986298</v>
      </c>
      <c r="AQ82" s="3">
        <f>-Inputs!$C$67*(AQ75)</f>
        <v>-55070.229426986298</v>
      </c>
      <c r="AR82" s="3">
        <f>-Inputs!$C$67*(AR75)</f>
        <v>-55070.229426986298</v>
      </c>
      <c r="AS82" s="3">
        <f>-Inputs!$C$67*(AS75)</f>
        <v>-55070.229426986298</v>
      </c>
      <c r="AT82" s="3">
        <f>-Inputs!$C$67*(AT75)</f>
        <v>-55070.229426986298</v>
      </c>
      <c r="AU82" s="3">
        <f>-Inputs!$C$67*(AU75)</f>
        <v>-55070.229426986298</v>
      </c>
      <c r="AV82" s="3">
        <f>-Inputs!$C$67*(AV75)</f>
        <v>-55070.229426986298</v>
      </c>
      <c r="AW82" s="3">
        <f>-Inputs!$C$67*(AW75)</f>
        <v>-55070.229426986298</v>
      </c>
      <c r="AX82" s="3">
        <f>-Inputs!$C$67*(AX75)</f>
        <v>-55070.229426986298</v>
      </c>
      <c r="AY82" s="3">
        <f>-Inputs!$C$67*(AY75)</f>
        <v>-55070.229426986298</v>
      </c>
      <c r="AZ82" s="3">
        <f>-Inputs!$C$67*(AZ75)</f>
        <v>-55070.229426986298</v>
      </c>
      <c r="BA82" s="3">
        <f>-Inputs!$C$67*(BA75)</f>
        <v>-55070.229426986298</v>
      </c>
      <c r="BB82" s="3">
        <f>-Inputs!$C$67*(BB75)</f>
        <v>-55070.229426986298</v>
      </c>
    </row>
    <row r="83" spans="1:54" s="4" customFormat="1">
      <c r="A83" s="6" t="str">
        <f>+'IRR &amp; S.A.'!$A$18</f>
        <v>COES Tariff</v>
      </c>
      <c r="B83" s="6"/>
      <c r="C83" s="1"/>
      <c r="D83" s="1"/>
      <c r="E83" s="3">
        <f>-Inputs!$C$69*E74</f>
        <v>-45299.695194739717</v>
      </c>
      <c r="F83" s="3">
        <f>-Inputs!$C$69*F74</f>
        <v>-45299.695194739717</v>
      </c>
      <c r="G83" s="3">
        <f>-Inputs!$C$69*G74</f>
        <v>-45299.695194739717</v>
      </c>
      <c r="H83" s="3">
        <f>-Inputs!$C$69*H74</f>
        <v>-45299.695194739717</v>
      </c>
      <c r="I83" s="3">
        <f>-Inputs!$C$69*I74</f>
        <v>-45299.695194739717</v>
      </c>
      <c r="J83" s="3">
        <f>-Inputs!$C$69*J74</f>
        <v>-45299.695194739717</v>
      </c>
      <c r="K83" s="3">
        <f>-Inputs!$C$69*K74</f>
        <v>-45299.695194739717</v>
      </c>
      <c r="L83" s="3">
        <f>-Inputs!$C$69*L74</f>
        <v>-45299.695194739717</v>
      </c>
      <c r="M83" s="3">
        <f>-Inputs!$C$69*M74</f>
        <v>-45299.695194739717</v>
      </c>
      <c r="N83" s="3">
        <f>-Inputs!$C$69*N74</f>
        <v>-45299.695194739717</v>
      </c>
      <c r="O83" s="3">
        <f>-Inputs!$C$69*O74</f>
        <v>-45299.695194739717</v>
      </c>
      <c r="P83" s="3">
        <f>-Inputs!$C$69*P74</f>
        <v>-45299.695194739717</v>
      </c>
      <c r="Q83" s="3">
        <f>-Inputs!$C$69*Q74</f>
        <v>-45299.695194739717</v>
      </c>
      <c r="R83" s="3">
        <f>-Inputs!$C$69*R74</f>
        <v>-45299.695194739717</v>
      </c>
      <c r="S83" s="3">
        <f>-Inputs!$C$69*S74</f>
        <v>-45299.695194739717</v>
      </c>
      <c r="T83" s="3">
        <f>-Inputs!$C$69*T74</f>
        <v>-45299.695194739717</v>
      </c>
      <c r="U83" s="3">
        <f>-Inputs!$C$69*U74</f>
        <v>-45299.695194739717</v>
      </c>
      <c r="V83" s="3">
        <f>-Inputs!$C$69*V74</f>
        <v>-45299.695194739717</v>
      </c>
      <c r="W83" s="3">
        <f>-Inputs!$C$69*W74</f>
        <v>-45299.695194739717</v>
      </c>
      <c r="X83" s="3">
        <f>-Inputs!$C$69*X74</f>
        <v>-45299.695194739717</v>
      </c>
      <c r="Y83" s="3">
        <f>-Inputs!$C$69*Y74</f>
        <v>-45299.695194739717</v>
      </c>
      <c r="Z83" s="3">
        <f>-Inputs!$C$69*Z74</f>
        <v>-45299.695194739717</v>
      </c>
      <c r="AA83" s="3">
        <f>-Inputs!$C$69*AA74</f>
        <v>-45299.695194739717</v>
      </c>
      <c r="AB83" s="3">
        <f>-Inputs!$C$69*AB74</f>
        <v>-45299.695194739717</v>
      </c>
      <c r="AC83" s="3">
        <f>-Inputs!$C$69*AC74</f>
        <v>-45299.695194739717</v>
      </c>
      <c r="AD83" s="3">
        <f>-Inputs!$C$69*AD74</f>
        <v>-45299.695194739717</v>
      </c>
      <c r="AE83" s="3">
        <f>-Inputs!$C$69*AE74</f>
        <v>-45299.695194739717</v>
      </c>
      <c r="AF83" s="3">
        <f>-Inputs!$C$69*AF74</f>
        <v>-45299.695194739717</v>
      </c>
      <c r="AG83" s="3">
        <f>-Inputs!$C$69*AG74</f>
        <v>-45299.695194739717</v>
      </c>
      <c r="AH83" s="3">
        <f>-Inputs!$C$69*AH74</f>
        <v>-45299.695194739717</v>
      </c>
      <c r="AI83" s="3">
        <f>-Inputs!$C$69*AI74</f>
        <v>-45299.695194739717</v>
      </c>
      <c r="AJ83" s="3">
        <f>-Inputs!$C$69*AJ74</f>
        <v>-45299.695194739717</v>
      </c>
      <c r="AK83" s="3">
        <f>-Inputs!$C$69*AK74</f>
        <v>-45299.695194739717</v>
      </c>
      <c r="AL83" s="3">
        <f>-Inputs!$C$69*AL74</f>
        <v>-45299.695194739717</v>
      </c>
      <c r="AM83" s="3">
        <f>-Inputs!$C$69*AM74</f>
        <v>-45299.695194739717</v>
      </c>
      <c r="AN83" s="3">
        <f>-Inputs!$C$69*AN74</f>
        <v>-45299.695194739717</v>
      </c>
      <c r="AO83" s="3">
        <f>-Inputs!$C$69*AO74</f>
        <v>-45299.695194739717</v>
      </c>
      <c r="AP83" s="3">
        <f>-Inputs!$C$69*AP74</f>
        <v>-45299.695194739717</v>
      </c>
      <c r="AQ83" s="3">
        <f>-Inputs!$C$69*AQ74</f>
        <v>-45299.695194739717</v>
      </c>
      <c r="AR83" s="3">
        <f>-Inputs!$C$69*AR74</f>
        <v>-45299.695194739717</v>
      </c>
      <c r="AS83" s="3">
        <f>-Inputs!$C$69*AS74</f>
        <v>-45299.695194739717</v>
      </c>
      <c r="AT83" s="3">
        <f>-Inputs!$C$69*AT74</f>
        <v>-45299.695194739717</v>
      </c>
      <c r="AU83" s="3">
        <f>-Inputs!$C$69*AU74</f>
        <v>-45299.695194739717</v>
      </c>
      <c r="AV83" s="3">
        <f>-Inputs!$C$69*AV74</f>
        <v>-45299.695194739717</v>
      </c>
      <c r="AW83" s="3">
        <f>-Inputs!$C$69*AW74</f>
        <v>-45299.695194739717</v>
      </c>
      <c r="AX83" s="3">
        <f>-Inputs!$C$69*AX74</f>
        <v>-45299.695194739717</v>
      </c>
      <c r="AY83" s="3">
        <f>-Inputs!$C$69*AY74</f>
        <v>-45299.695194739717</v>
      </c>
      <c r="AZ83" s="3">
        <f>-Inputs!$C$69*AZ74</f>
        <v>-45299.695194739717</v>
      </c>
      <c r="BA83" s="3">
        <f>-Inputs!$C$69*BA74</f>
        <v>-45299.695194739717</v>
      </c>
      <c r="BB83" s="3">
        <f>-Inputs!$C$69*BB74</f>
        <v>-45299.695194739717</v>
      </c>
    </row>
    <row r="84" spans="1:54" s="4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</row>
    <row r="85" spans="1:54" s="4" customFormat="1">
      <c r="A85" s="7" t="s">
        <v>51</v>
      </c>
      <c r="B85" s="7"/>
      <c r="C85" s="1"/>
      <c r="D85" s="1"/>
      <c r="E85" s="12">
        <f t="shared" ref="E85:AH85" si="21">E74+E78</f>
        <v>5306427.7125894791</v>
      </c>
      <c r="F85" s="12">
        <f t="shared" si="21"/>
        <v>5297515.3328436594</v>
      </c>
      <c r="G85" s="12">
        <f t="shared" si="21"/>
        <v>5288424.7055029236</v>
      </c>
      <c r="H85" s="12">
        <f t="shared" si="21"/>
        <v>5279152.2656153738</v>
      </c>
      <c r="I85" s="12">
        <f t="shared" si="21"/>
        <v>5269694.376930072</v>
      </c>
      <c r="J85" s="12">
        <f t="shared" si="21"/>
        <v>5260047.3304710649</v>
      </c>
      <c r="K85" s="12">
        <f t="shared" si="21"/>
        <v>5250207.3430828769</v>
      </c>
      <c r="L85" s="12">
        <f t="shared" si="21"/>
        <v>5240170.5559469257</v>
      </c>
      <c r="M85" s="12">
        <f t="shared" si="21"/>
        <v>5229933.0330682546</v>
      </c>
      <c r="N85" s="12">
        <f t="shared" si="21"/>
        <v>5219490.7597320108</v>
      </c>
      <c r="O85" s="12">
        <f t="shared" si="21"/>
        <v>5208839.6409290424</v>
      </c>
      <c r="P85" s="12">
        <f t="shared" si="21"/>
        <v>5197975.4997500144</v>
      </c>
      <c r="Q85" s="12">
        <f t="shared" si="21"/>
        <v>5186894.0757474052</v>
      </c>
      <c r="R85" s="12">
        <f t="shared" si="21"/>
        <v>5175591.0232647443</v>
      </c>
      <c r="S85" s="12">
        <f t="shared" si="21"/>
        <v>5164061.9097324302</v>
      </c>
      <c r="T85" s="12">
        <f t="shared" si="21"/>
        <v>5152302.2139294697</v>
      </c>
      <c r="U85" s="12">
        <f t="shared" si="21"/>
        <v>5140307.3242104501</v>
      </c>
      <c r="V85" s="12">
        <f t="shared" si="21"/>
        <v>5128072.5366970506</v>
      </c>
      <c r="W85" s="12">
        <f t="shared" si="21"/>
        <v>5115593.0534333829</v>
      </c>
      <c r="X85" s="12">
        <f t="shared" si="21"/>
        <v>5102863.9805044411</v>
      </c>
      <c r="Y85" s="12">
        <f t="shared" si="21"/>
        <v>5089880.3261169214</v>
      </c>
      <c r="Z85" s="12">
        <f t="shared" si="21"/>
        <v>5076636.9986416502</v>
      </c>
      <c r="AA85" s="12">
        <f t="shared" si="21"/>
        <v>5063128.804616875</v>
      </c>
      <c r="AB85" s="12">
        <f t="shared" si="21"/>
        <v>5049350.4467116036</v>
      </c>
      <c r="AC85" s="12">
        <f t="shared" si="21"/>
        <v>5035296.5216482263</v>
      </c>
      <c r="AD85" s="12">
        <f t="shared" si="21"/>
        <v>5020961.5180835817</v>
      </c>
      <c r="AE85" s="12">
        <f t="shared" si="21"/>
        <v>5006339.8144476442</v>
      </c>
      <c r="AF85" s="12">
        <f t="shared" si="21"/>
        <v>4991425.6767389886</v>
      </c>
      <c r="AG85" s="12">
        <f t="shared" si="21"/>
        <v>4976213.2562761586</v>
      </c>
      <c r="AH85" s="12">
        <f t="shared" si="21"/>
        <v>4960696.5874040732</v>
      </c>
      <c r="AI85" s="12">
        <f t="shared" ref="AI85:AR85" si="22">AI74+AI78</f>
        <v>4944869.5851545464</v>
      </c>
      <c r="AJ85" s="12">
        <f t="shared" si="22"/>
        <v>4928726.0428600274</v>
      </c>
      <c r="AK85" s="12">
        <f t="shared" si="22"/>
        <v>4912259.6297196196</v>
      </c>
      <c r="AL85" s="12">
        <f t="shared" si="22"/>
        <v>4895463.8883164031</v>
      </c>
      <c r="AM85" s="12">
        <f t="shared" si="22"/>
        <v>4878332.2320851218</v>
      </c>
      <c r="AN85" s="12">
        <f t="shared" si="22"/>
        <v>4860857.9427292151</v>
      </c>
      <c r="AO85" s="12">
        <f t="shared" si="22"/>
        <v>4843034.1675861906</v>
      </c>
      <c r="AP85" s="12">
        <f t="shared" si="22"/>
        <v>4824853.9169403054</v>
      </c>
      <c r="AQ85" s="12">
        <f t="shared" si="22"/>
        <v>4806310.0612815032</v>
      </c>
      <c r="AR85" s="12">
        <f t="shared" si="22"/>
        <v>4787395.3285095235</v>
      </c>
      <c r="AS85" s="12">
        <f t="shared" ref="AS85:BB85" si="23">AS74+AS78</f>
        <v>4768102.3010821054</v>
      </c>
      <c r="AT85" s="12">
        <f t="shared" si="23"/>
        <v>4748423.4131061388</v>
      </c>
      <c r="AU85" s="12">
        <f t="shared" si="23"/>
        <v>4728350.9473706521</v>
      </c>
      <c r="AV85" s="12">
        <f t="shared" si="23"/>
        <v>4707877.0323204566</v>
      </c>
      <c r="AW85" s="12">
        <f t="shared" si="23"/>
        <v>4686993.6389692565</v>
      </c>
      <c r="AX85" s="12">
        <f t="shared" si="23"/>
        <v>4665692.5777510321</v>
      </c>
      <c r="AY85" s="12">
        <f t="shared" si="23"/>
        <v>4643965.4953084439</v>
      </c>
      <c r="AZ85" s="12">
        <f t="shared" si="23"/>
        <v>4621803.871217004</v>
      </c>
      <c r="BA85" s="12">
        <f t="shared" si="23"/>
        <v>4599199.0146437353</v>
      </c>
      <c r="BB85" s="12">
        <f t="shared" si="23"/>
        <v>4576142.0609390009</v>
      </c>
    </row>
    <row r="86" spans="1:54" s="4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</row>
    <row r="87" spans="1:54" s="4" customFormat="1">
      <c r="A87" s="1" t="s">
        <v>19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</row>
    <row r="88" spans="1:54" s="4" customFormat="1">
      <c r="A88" s="6" t="s">
        <v>20</v>
      </c>
      <c r="B88" s="6"/>
      <c r="C88" s="1"/>
      <c r="D88" s="1"/>
      <c r="E88" s="3">
        <f>'IRR &amp; S.A.'!E$23</f>
        <v>-1028094.650273052</v>
      </c>
      <c r="F88" s="3">
        <f>'IRR &amp; S.A.'!F$23</f>
        <v>-1028094.650273052</v>
      </c>
      <c r="G88" s="3">
        <f>'IRR &amp; S.A.'!G$23</f>
        <v>-1028094.650273052</v>
      </c>
      <c r="H88" s="3">
        <f>'IRR &amp; S.A.'!H$23</f>
        <v>-1028094.650273052</v>
      </c>
      <c r="I88" s="3">
        <f>'IRR &amp; S.A.'!I$23</f>
        <v>-1028094.650273052</v>
      </c>
      <c r="J88" s="3">
        <f>'IRR &amp; S.A.'!J$23</f>
        <v>-1028094.650273052</v>
      </c>
      <c r="K88" s="3">
        <f>'IRR &amp; S.A.'!K$23</f>
        <v>-1028094.650273052</v>
      </c>
      <c r="L88" s="3">
        <f>'IRR &amp; S.A.'!L$23</f>
        <v>-1028094.650273052</v>
      </c>
      <c r="M88" s="3">
        <f>'IRR &amp; S.A.'!M$23</f>
        <v>-1028094.650273052</v>
      </c>
      <c r="N88" s="3">
        <f>'IRR &amp; S.A.'!N$23</f>
        <v>-1028094.650273052</v>
      </c>
      <c r="O88" s="3">
        <f>'IRR &amp; S.A.'!O$23</f>
        <v>-1028094.650273052</v>
      </c>
      <c r="P88" s="3">
        <f>'IRR &amp; S.A.'!P$23</f>
        <v>-1028094.650273052</v>
      </c>
      <c r="Q88" s="3">
        <f>'IRR &amp; S.A.'!Q$23</f>
        <v>-1028094.650273052</v>
      </c>
      <c r="R88" s="3">
        <f>'IRR &amp; S.A.'!R$23</f>
        <v>-1028094.650273052</v>
      </c>
      <c r="S88" s="3">
        <f>'IRR &amp; S.A.'!S$23</f>
        <v>-1028094.650273052</v>
      </c>
      <c r="T88" s="3">
        <f>'IRR &amp; S.A.'!T$23</f>
        <v>-1028094.650273052</v>
      </c>
      <c r="U88" s="3">
        <f>'IRR &amp; S.A.'!U$23</f>
        <v>-1028094.650273052</v>
      </c>
      <c r="V88" s="3">
        <f>'IRR &amp; S.A.'!V$23</f>
        <v>-1028094.650273052</v>
      </c>
      <c r="W88" s="3">
        <f>'IRR &amp; S.A.'!W$23</f>
        <v>-1028094.650273052</v>
      </c>
      <c r="X88" s="3">
        <f>'IRR &amp; S.A.'!X$23</f>
        <v>-1028094.650273052</v>
      </c>
      <c r="Y88" s="3">
        <f>'IRR &amp; S.A.'!Y$23</f>
        <v>0</v>
      </c>
      <c r="Z88" s="3">
        <f>'IRR &amp; S.A.'!Z$23</f>
        <v>0</v>
      </c>
      <c r="AA88" s="3">
        <f>'IRR &amp; S.A.'!AA$23</f>
        <v>0</v>
      </c>
      <c r="AB88" s="3">
        <f>'IRR &amp; S.A.'!AB$23</f>
        <v>0</v>
      </c>
      <c r="AC88" s="3">
        <f>'IRR &amp; S.A.'!AC$23</f>
        <v>0</v>
      </c>
      <c r="AD88" s="3">
        <f>'IRR &amp; S.A.'!AD$23</f>
        <v>0</v>
      </c>
      <c r="AE88" s="3">
        <f>'IRR &amp; S.A.'!AE$23</f>
        <v>0</v>
      </c>
      <c r="AF88" s="3">
        <f>'IRR &amp; S.A.'!AF$23</f>
        <v>0</v>
      </c>
      <c r="AG88" s="3">
        <f>'IRR &amp; S.A.'!AG$23</f>
        <v>0</v>
      </c>
      <c r="AH88" s="3">
        <f>'IRR &amp; S.A.'!AH$23</f>
        <v>0</v>
      </c>
      <c r="AI88" s="3">
        <f>'IRR &amp; S.A.'!AI$23</f>
        <v>0</v>
      </c>
      <c r="AJ88" s="3">
        <f>'IRR &amp; S.A.'!AJ$23</f>
        <v>0</v>
      </c>
      <c r="AK88" s="3">
        <f>'IRR &amp; S.A.'!AK$23</f>
        <v>0</v>
      </c>
      <c r="AL88" s="3">
        <f>'IRR &amp; S.A.'!AL$23</f>
        <v>0</v>
      </c>
      <c r="AM88" s="3">
        <f>'IRR &amp; S.A.'!AM$23</f>
        <v>0</v>
      </c>
      <c r="AN88" s="3">
        <f>'IRR &amp; S.A.'!AN$23</f>
        <v>0</v>
      </c>
      <c r="AO88" s="3">
        <f>'IRR &amp; S.A.'!AO$23</f>
        <v>0</v>
      </c>
      <c r="AP88" s="3">
        <f>'IRR &amp; S.A.'!AP$23</f>
        <v>0</v>
      </c>
      <c r="AQ88" s="3">
        <f>'IRR &amp; S.A.'!AQ$23</f>
        <v>0</v>
      </c>
      <c r="AR88" s="3">
        <f>'IRR &amp; S.A.'!AR$23</f>
        <v>0</v>
      </c>
      <c r="AS88" s="3">
        <f>'IRR &amp; S.A.'!AS$23</f>
        <v>0</v>
      </c>
      <c r="AT88" s="3">
        <f>'IRR &amp; S.A.'!AT$23</f>
        <v>0</v>
      </c>
      <c r="AU88" s="3">
        <f>'IRR &amp; S.A.'!AU$23</f>
        <v>0</v>
      </c>
      <c r="AV88" s="3">
        <f>'IRR &amp; S.A.'!AV$23</f>
        <v>0</v>
      </c>
      <c r="AW88" s="3">
        <f>'IRR &amp; S.A.'!AW$23</f>
        <v>0</v>
      </c>
      <c r="AX88" s="3">
        <f>'IRR &amp; S.A.'!AX$23</f>
        <v>0</v>
      </c>
      <c r="AY88" s="3">
        <f>'IRR &amp; S.A.'!AY$23</f>
        <v>0</v>
      </c>
      <c r="AZ88" s="3">
        <f>'IRR &amp; S.A.'!AZ$23</f>
        <v>0</v>
      </c>
      <c r="BA88" s="3">
        <f>'IRR &amp; S.A.'!BA$23</f>
        <v>0</v>
      </c>
      <c r="BB88" s="3">
        <f>'IRR &amp; S.A.'!BB$23</f>
        <v>0</v>
      </c>
    </row>
    <row r="89" spans="1:54" s="4" customFormat="1">
      <c r="A89" s="6" t="s">
        <v>52</v>
      </c>
      <c r="B89" s="6"/>
      <c r="C89" s="1"/>
      <c r="D89" s="1"/>
      <c r="E89" s="3">
        <f>'IRR &amp; S.A.'!E$24</f>
        <v>-1122389.2295406</v>
      </c>
      <c r="F89" s="3">
        <f>'IRR &amp; S.A.'!F$24</f>
        <v>-1122389.2295406</v>
      </c>
      <c r="G89" s="3">
        <f>'IRR &amp; S.A.'!G$24</f>
        <v>-1122389.2295406</v>
      </c>
      <c r="H89" s="3">
        <f>'IRR &amp; S.A.'!H$24</f>
        <v>-1122389.2295406</v>
      </c>
      <c r="I89" s="3">
        <f>'IRR &amp; S.A.'!I$24</f>
        <v>-1122389.2295406</v>
      </c>
      <c r="J89" s="3">
        <f>'IRR &amp; S.A.'!J$24</f>
        <v>-1122389.2295406</v>
      </c>
      <c r="K89" s="3">
        <f>'IRR &amp; S.A.'!K$24</f>
        <v>-1122389.2295406</v>
      </c>
      <c r="L89" s="3">
        <f>'IRR &amp; S.A.'!L$24</f>
        <v>-1122389.2295406</v>
      </c>
      <c r="M89" s="3">
        <f>'IRR &amp; S.A.'!M$24</f>
        <v>-1122389.2295406</v>
      </c>
      <c r="N89" s="3">
        <f>'IRR &amp; S.A.'!N$24</f>
        <v>-1122389.2295406</v>
      </c>
      <c r="O89" s="3">
        <f>'IRR &amp; S.A.'!O$24</f>
        <v>0</v>
      </c>
      <c r="P89" s="3">
        <f>'IRR &amp; S.A.'!P$24</f>
        <v>0</v>
      </c>
      <c r="Q89" s="3">
        <f>'IRR &amp; S.A.'!Q$24</f>
        <v>0</v>
      </c>
      <c r="R89" s="3">
        <f>'IRR &amp; S.A.'!R$24</f>
        <v>0</v>
      </c>
      <c r="S89" s="3">
        <f>'IRR &amp; S.A.'!S$24</f>
        <v>0</v>
      </c>
      <c r="T89" s="3">
        <f>'IRR &amp; S.A.'!T$24</f>
        <v>0</v>
      </c>
      <c r="U89" s="3">
        <f>'IRR &amp; S.A.'!U$24</f>
        <v>0</v>
      </c>
      <c r="V89" s="3">
        <f>'IRR &amp; S.A.'!V$24</f>
        <v>0</v>
      </c>
      <c r="W89" s="3">
        <f>'IRR &amp; S.A.'!W$24</f>
        <v>0</v>
      </c>
      <c r="X89" s="3">
        <f>'IRR &amp; S.A.'!X$24</f>
        <v>0</v>
      </c>
      <c r="Y89" s="3">
        <f>'IRR &amp; S.A.'!Y$24</f>
        <v>0</v>
      </c>
      <c r="Z89" s="3">
        <f>'IRR &amp; S.A.'!Z$24</f>
        <v>0</v>
      </c>
      <c r="AA89" s="3">
        <f>'IRR &amp; S.A.'!AA$24</f>
        <v>0</v>
      </c>
      <c r="AB89" s="3">
        <f>'IRR &amp; S.A.'!AB$24</f>
        <v>0</v>
      </c>
      <c r="AC89" s="3">
        <f>'IRR &amp; S.A.'!AC$24</f>
        <v>0</v>
      </c>
      <c r="AD89" s="3">
        <f>'IRR &amp; S.A.'!AD$24</f>
        <v>0</v>
      </c>
      <c r="AE89" s="3">
        <f>'IRR &amp; S.A.'!AE$24</f>
        <v>0</v>
      </c>
      <c r="AF89" s="3">
        <f>'IRR &amp; S.A.'!AF$24</f>
        <v>0</v>
      </c>
      <c r="AG89" s="3">
        <f>'IRR &amp; S.A.'!AG$24</f>
        <v>0</v>
      </c>
      <c r="AH89" s="3">
        <f>'IRR &amp; S.A.'!AH$24</f>
        <v>0</v>
      </c>
      <c r="AI89" s="3">
        <f>'IRR &amp; S.A.'!AI$24</f>
        <v>0</v>
      </c>
      <c r="AJ89" s="3">
        <f>'IRR &amp; S.A.'!AJ$24</f>
        <v>0</v>
      </c>
      <c r="AK89" s="3">
        <f>'IRR &amp; S.A.'!AK$24</f>
        <v>0</v>
      </c>
      <c r="AL89" s="3">
        <f>'IRR &amp; S.A.'!AL$24</f>
        <v>0</v>
      </c>
      <c r="AM89" s="3">
        <f>'IRR &amp; S.A.'!AM$24</f>
        <v>0</v>
      </c>
      <c r="AN89" s="3">
        <f>'IRR &amp; S.A.'!AN$24</f>
        <v>0</v>
      </c>
      <c r="AO89" s="3">
        <f>'IRR &amp; S.A.'!AO$24</f>
        <v>0</v>
      </c>
      <c r="AP89" s="3">
        <f>'IRR &amp; S.A.'!AP$24</f>
        <v>0</v>
      </c>
      <c r="AQ89" s="3">
        <f>'IRR &amp; S.A.'!AQ$24</f>
        <v>0</v>
      </c>
      <c r="AR89" s="3">
        <f>'IRR &amp; S.A.'!AR$24</f>
        <v>0</v>
      </c>
      <c r="AS89" s="3">
        <f>'IRR &amp; S.A.'!AS$24</f>
        <v>0</v>
      </c>
      <c r="AT89" s="3">
        <f>'IRR &amp; S.A.'!AT$24</f>
        <v>0</v>
      </c>
      <c r="AU89" s="3">
        <f>'IRR &amp; S.A.'!AU$24</f>
        <v>0</v>
      </c>
      <c r="AV89" s="3">
        <f>'IRR &amp; S.A.'!AV$24</f>
        <v>0</v>
      </c>
      <c r="AW89" s="3">
        <f>'IRR &amp; S.A.'!AW$24</f>
        <v>0</v>
      </c>
      <c r="AX89" s="3">
        <f>'IRR &amp; S.A.'!AX$24</f>
        <v>0</v>
      </c>
      <c r="AY89" s="3">
        <f>'IRR &amp; S.A.'!AY$24</f>
        <v>0</v>
      </c>
      <c r="AZ89" s="3">
        <f>'IRR &amp; S.A.'!AZ$24</f>
        <v>0</v>
      </c>
      <c r="BA89" s="3">
        <f>'IRR &amp; S.A.'!BA$24</f>
        <v>0</v>
      </c>
      <c r="BB89" s="3">
        <f>'IRR &amp; S.A.'!BB$24</f>
        <v>0</v>
      </c>
    </row>
    <row r="90" spans="1:54" s="4" customFormat="1">
      <c r="A90" s="1" t="s">
        <v>230</v>
      </c>
      <c r="B90" s="6"/>
      <c r="C90" s="1"/>
      <c r="D90" s="1"/>
      <c r="E90" s="3">
        <f>'IRR &amp; S.A.'!E$25</f>
        <v>-2037537.519469589</v>
      </c>
      <c r="F90" s="3">
        <f>'IRR &amp; S.A.'!F$25</f>
        <v>-2037537.519469589</v>
      </c>
      <c r="G90" s="3">
        <f>'IRR &amp; S.A.'!G$25</f>
        <v>0</v>
      </c>
      <c r="H90" s="3">
        <f>'IRR &amp; S.A.'!H$25</f>
        <v>0</v>
      </c>
      <c r="I90" s="3">
        <f>'IRR &amp; S.A.'!I$25</f>
        <v>0</v>
      </c>
      <c r="J90" s="3">
        <f>'IRR &amp; S.A.'!J$25</f>
        <v>0</v>
      </c>
      <c r="K90" s="3">
        <f>'IRR &amp; S.A.'!K$25</f>
        <v>0</v>
      </c>
      <c r="L90" s="3">
        <f>'IRR &amp; S.A.'!L$25</f>
        <v>0</v>
      </c>
      <c r="M90" s="3">
        <f>'IRR &amp; S.A.'!M$25</f>
        <v>0</v>
      </c>
      <c r="N90" s="3">
        <f>'IRR &amp; S.A.'!N$25</f>
        <v>0</v>
      </c>
      <c r="O90" s="3">
        <f>'IRR &amp; S.A.'!O$25</f>
        <v>0</v>
      </c>
      <c r="P90" s="3">
        <f>'IRR &amp; S.A.'!P$25</f>
        <v>0</v>
      </c>
      <c r="Q90" s="3">
        <f>'IRR &amp; S.A.'!Q$25</f>
        <v>0</v>
      </c>
      <c r="R90" s="3">
        <f>'IRR &amp; S.A.'!R$25</f>
        <v>0</v>
      </c>
      <c r="S90" s="3">
        <f>'IRR &amp; S.A.'!S$25</f>
        <v>0</v>
      </c>
      <c r="T90" s="3">
        <f>'IRR &amp; S.A.'!T$25</f>
        <v>0</v>
      </c>
      <c r="U90" s="3">
        <f>'IRR &amp; S.A.'!U$25</f>
        <v>0</v>
      </c>
      <c r="V90" s="3">
        <f>'IRR &amp; S.A.'!V$25</f>
        <v>0</v>
      </c>
      <c r="W90" s="3">
        <f>'IRR &amp; S.A.'!W$25</f>
        <v>0</v>
      </c>
      <c r="X90" s="3">
        <f>'IRR &amp; S.A.'!X$25</f>
        <v>0</v>
      </c>
      <c r="Y90" s="3">
        <f>'IRR &amp; S.A.'!Y$25</f>
        <v>0</v>
      </c>
      <c r="Z90" s="3">
        <f>'IRR &amp; S.A.'!Z$25</f>
        <v>0</v>
      </c>
      <c r="AA90" s="3">
        <f>'IRR &amp; S.A.'!AA$25</f>
        <v>0</v>
      </c>
      <c r="AB90" s="3">
        <f>'IRR &amp; S.A.'!AB$25</f>
        <v>0</v>
      </c>
      <c r="AC90" s="3">
        <f>'IRR &amp; S.A.'!AC$25</f>
        <v>0</v>
      </c>
      <c r="AD90" s="3">
        <f>'IRR &amp; S.A.'!AD$25</f>
        <v>0</v>
      </c>
      <c r="AE90" s="3">
        <f>'IRR &amp; S.A.'!AE$25</f>
        <v>0</v>
      </c>
      <c r="AF90" s="3">
        <f>'IRR &amp; S.A.'!AF$25</f>
        <v>0</v>
      </c>
      <c r="AG90" s="3">
        <f>'IRR &amp; S.A.'!AG$25</f>
        <v>0</v>
      </c>
      <c r="AH90" s="3">
        <f>'IRR &amp; S.A.'!AH$25</f>
        <v>0</v>
      </c>
      <c r="AI90" s="3">
        <f>'IRR &amp; S.A.'!AI$25</f>
        <v>0</v>
      </c>
      <c r="AJ90" s="3">
        <f>'IRR &amp; S.A.'!AJ$25</f>
        <v>0</v>
      </c>
      <c r="AK90" s="3">
        <f>'IRR &amp; S.A.'!AK$25</f>
        <v>0</v>
      </c>
      <c r="AL90" s="3">
        <f>'IRR &amp; S.A.'!AL$25</f>
        <v>0</v>
      </c>
      <c r="AM90" s="3">
        <f>'IRR &amp; S.A.'!AM$25</f>
        <v>0</v>
      </c>
      <c r="AN90" s="3">
        <f>'IRR &amp; S.A.'!AN$25</f>
        <v>0</v>
      </c>
      <c r="AO90" s="3">
        <f>'IRR &amp; S.A.'!AO$25</f>
        <v>0</v>
      </c>
      <c r="AP90" s="3">
        <f>'IRR &amp; S.A.'!AP$25</f>
        <v>0</v>
      </c>
      <c r="AQ90" s="3">
        <f>'IRR &amp; S.A.'!AQ$25</f>
        <v>0</v>
      </c>
      <c r="AR90" s="3">
        <f>'IRR &amp; S.A.'!AR$25</f>
        <v>0</v>
      </c>
      <c r="AS90" s="3">
        <f>'IRR &amp; S.A.'!AS$25</f>
        <v>0</v>
      </c>
      <c r="AT90" s="3">
        <f>'IRR &amp; S.A.'!AT$25</f>
        <v>0</v>
      </c>
      <c r="AU90" s="3">
        <f>'IRR &amp; S.A.'!AU$25</f>
        <v>0</v>
      </c>
      <c r="AV90" s="3">
        <f>'IRR &amp; S.A.'!AV$25</f>
        <v>0</v>
      </c>
      <c r="AW90" s="3">
        <f>'IRR &amp; S.A.'!AW$25</f>
        <v>0</v>
      </c>
      <c r="AX90" s="3">
        <f>'IRR &amp; S.A.'!AX$25</f>
        <v>0</v>
      </c>
      <c r="AY90" s="3">
        <f>'IRR &amp; S.A.'!AY$25</f>
        <v>0</v>
      </c>
      <c r="AZ90" s="3">
        <f>'IRR &amp; S.A.'!AZ$25</f>
        <v>0</v>
      </c>
      <c r="BA90" s="3">
        <f>'IRR &amp; S.A.'!BA$25</f>
        <v>0</v>
      </c>
      <c r="BB90" s="3">
        <f>'IRR &amp; S.A.'!BB$25</f>
        <v>0</v>
      </c>
    </row>
    <row r="91" spans="1:54" s="4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</row>
    <row r="92" spans="1:54" s="4" customFormat="1">
      <c r="A92" s="7" t="s">
        <v>53</v>
      </c>
      <c r="B92" s="7"/>
      <c r="C92" s="1"/>
      <c r="D92" s="1"/>
      <c r="E92" s="12">
        <f>E85+SUM(E88:E90)</f>
        <v>1118406.313306238</v>
      </c>
      <c r="F92" s="12">
        <f t="shared" ref="F92:BB92" si="24">F85+SUM(F88:F90)</f>
        <v>1109493.9335604184</v>
      </c>
      <c r="G92" s="12">
        <f t="shared" si="24"/>
        <v>3137940.8256892716</v>
      </c>
      <c r="H92" s="12">
        <f t="shared" si="24"/>
        <v>3128668.3858017218</v>
      </c>
      <c r="I92" s="12">
        <f t="shared" si="24"/>
        <v>3119210.49711642</v>
      </c>
      <c r="J92" s="12">
        <f t="shared" si="24"/>
        <v>3109563.4506574129</v>
      </c>
      <c r="K92" s="12">
        <f t="shared" si="24"/>
        <v>3099723.4632692249</v>
      </c>
      <c r="L92" s="12">
        <f t="shared" si="24"/>
        <v>3089686.6761332736</v>
      </c>
      <c r="M92" s="12">
        <f t="shared" si="24"/>
        <v>3079449.1532546026</v>
      </c>
      <c r="N92" s="12">
        <f t="shared" si="24"/>
        <v>3069006.8799183588</v>
      </c>
      <c r="O92" s="12">
        <f t="shared" si="24"/>
        <v>4180744.9906559903</v>
      </c>
      <c r="P92" s="12">
        <f t="shared" si="24"/>
        <v>4169880.8494769624</v>
      </c>
      <c r="Q92" s="12">
        <f t="shared" si="24"/>
        <v>4158799.4254743531</v>
      </c>
      <c r="R92" s="12">
        <f t="shared" si="24"/>
        <v>4147496.3729916923</v>
      </c>
      <c r="S92" s="12">
        <f t="shared" si="24"/>
        <v>4135967.2594593782</v>
      </c>
      <c r="T92" s="12">
        <f t="shared" si="24"/>
        <v>4124207.5636564177</v>
      </c>
      <c r="U92" s="12">
        <f t="shared" si="24"/>
        <v>4112212.673937398</v>
      </c>
      <c r="V92" s="12">
        <f t="shared" si="24"/>
        <v>4099977.8864239985</v>
      </c>
      <c r="W92" s="12">
        <f t="shared" si="24"/>
        <v>4087498.4031603308</v>
      </c>
      <c r="X92" s="12">
        <f t="shared" si="24"/>
        <v>4074769.330231389</v>
      </c>
      <c r="Y92" s="12">
        <f t="shared" si="24"/>
        <v>5089880.3261169214</v>
      </c>
      <c r="Z92" s="12">
        <f t="shared" si="24"/>
        <v>5076636.9986416502</v>
      </c>
      <c r="AA92" s="12">
        <f t="shared" si="24"/>
        <v>5063128.804616875</v>
      </c>
      <c r="AB92" s="12">
        <f t="shared" si="24"/>
        <v>5049350.4467116036</v>
      </c>
      <c r="AC92" s="12">
        <f t="shared" si="24"/>
        <v>5035296.5216482263</v>
      </c>
      <c r="AD92" s="12">
        <f t="shared" si="24"/>
        <v>5020961.5180835817</v>
      </c>
      <c r="AE92" s="12">
        <f t="shared" si="24"/>
        <v>5006339.8144476442</v>
      </c>
      <c r="AF92" s="12">
        <f t="shared" si="24"/>
        <v>4991425.6767389886</v>
      </c>
      <c r="AG92" s="12">
        <f t="shared" si="24"/>
        <v>4976213.2562761586</v>
      </c>
      <c r="AH92" s="12">
        <f t="shared" si="24"/>
        <v>4960696.5874040732</v>
      </c>
      <c r="AI92" s="12">
        <f t="shared" si="24"/>
        <v>4944869.5851545464</v>
      </c>
      <c r="AJ92" s="12">
        <f t="shared" si="24"/>
        <v>4928726.0428600274</v>
      </c>
      <c r="AK92" s="12">
        <f t="shared" si="24"/>
        <v>4912259.6297196196</v>
      </c>
      <c r="AL92" s="12">
        <f t="shared" si="24"/>
        <v>4895463.8883164031</v>
      </c>
      <c r="AM92" s="12">
        <f t="shared" si="24"/>
        <v>4878332.2320851218</v>
      </c>
      <c r="AN92" s="12">
        <f t="shared" si="24"/>
        <v>4860857.9427292151</v>
      </c>
      <c r="AO92" s="12">
        <f t="shared" si="24"/>
        <v>4843034.1675861906</v>
      </c>
      <c r="AP92" s="12">
        <f t="shared" si="24"/>
        <v>4824853.9169403054</v>
      </c>
      <c r="AQ92" s="12">
        <f t="shared" si="24"/>
        <v>4806310.0612815032</v>
      </c>
      <c r="AR92" s="12">
        <f t="shared" si="24"/>
        <v>4787395.3285095235</v>
      </c>
      <c r="AS92" s="12">
        <f t="shared" si="24"/>
        <v>4768102.3010821054</v>
      </c>
      <c r="AT92" s="12">
        <f t="shared" si="24"/>
        <v>4748423.4131061388</v>
      </c>
      <c r="AU92" s="12">
        <f t="shared" si="24"/>
        <v>4728350.9473706521</v>
      </c>
      <c r="AV92" s="12">
        <f t="shared" si="24"/>
        <v>4707877.0323204566</v>
      </c>
      <c r="AW92" s="12">
        <f t="shared" si="24"/>
        <v>4686993.6389692565</v>
      </c>
      <c r="AX92" s="12">
        <f t="shared" si="24"/>
        <v>4665692.5777510321</v>
      </c>
      <c r="AY92" s="12">
        <f t="shared" si="24"/>
        <v>4643965.4953084439</v>
      </c>
      <c r="AZ92" s="12">
        <f t="shared" si="24"/>
        <v>4621803.871217004</v>
      </c>
      <c r="BA92" s="12">
        <f t="shared" si="24"/>
        <v>4599199.0146437353</v>
      </c>
      <c r="BB92" s="12">
        <f t="shared" si="24"/>
        <v>4576142.0609390009</v>
      </c>
    </row>
    <row r="93" spans="1:54" s="4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</row>
    <row r="94" spans="1:54" s="4" customFormat="1">
      <c r="A94" s="1" t="s">
        <v>39</v>
      </c>
      <c r="B94" s="1"/>
      <c r="C94" s="1"/>
      <c r="D94" s="1"/>
      <c r="E94" s="3">
        <f>(Inputs!$C$84*E92)*-1</f>
        <v>-55920.315665311908</v>
      </c>
      <c r="F94" s="3">
        <f>(Inputs!$C$84*F92)*-1</f>
        <v>-55474.696678020926</v>
      </c>
      <c r="G94" s="3">
        <f>(Inputs!$C$84*G92)*-1</f>
        <v>-156897.04128446357</v>
      </c>
      <c r="H94" s="3">
        <f>(Inputs!$C$84*H92)*-1</f>
        <v>-156433.41929008611</v>
      </c>
      <c r="I94" s="3">
        <f>(Inputs!$C$84*I92)*-1</f>
        <v>-155960.52485582102</v>
      </c>
      <c r="J94" s="3">
        <f>(Inputs!$C$84*J92)*-1</f>
        <v>-155478.17253287064</v>
      </c>
      <c r="K94" s="3">
        <f>(Inputs!$C$84*K92)*-1</f>
        <v>-154986.17316346124</v>
      </c>
      <c r="L94" s="3">
        <f>(Inputs!$C$84*L92)*-1</f>
        <v>-154484.33380666369</v>
      </c>
      <c r="M94" s="3">
        <f>(Inputs!$C$84*M92)*-1</f>
        <v>-153972.45766273013</v>
      </c>
      <c r="N94" s="3">
        <f>(Inputs!$C$84*N92)*-1</f>
        <v>-153450.34399591794</v>
      </c>
      <c r="O94" s="3">
        <f>(Inputs!$C$84*O92)*-1</f>
        <v>-209037.24953279953</v>
      </c>
      <c r="P94" s="3">
        <f>(Inputs!$C$84*P92)*-1</f>
        <v>-208494.04247384812</v>
      </c>
      <c r="Q94" s="3">
        <f>(Inputs!$C$84*Q92)*-1</f>
        <v>-207939.97127371767</v>
      </c>
      <c r="R94" s="3">
        <f>(Inputs!$C$84*R92)*-1</f>
        <v>-207374.81864958463</v>
      </c>
      <c r="S94" s="3">
        <f>(Inputs!$C$84*S92)*-1</f>
        <v>-206798.36297296893</v>
      </c>
      <c r="T94" s="3">
        <f>(Inputs!$C$84*T92)*-1</f>
        <v>-206210.37818282089</v>
      </c>
      <c r="U94" s="3">
        <f>(Inputs!$C$84*U92)*-1</f>
        <v>-205610.63369686992</v>
      </c>
      <c r="V94" s="3">
        <f>(Inputs!$C$84*V92)*-1</f>
        <v>-204998.89432119994</v>
      </c>
      <c r="W94" s="3">
        <f>(Inputs!$C$84*W92)*-1</f>
        <v>-204374.92015801655</v>
      </c>
      <c r="X94" s="3">
        <f>(Inputs!$C$84*X92)*-1</f>
        <v>-203738.46651156945</v>
      </c>
      <c r="Y94" s="3">
        <f>(Inputs!$C$84*Y92)*-1</f>
        <v>-254494.01630584607</v>
      </c>
      <c r="Z94" s="3">
        <f>(Inputs!$C$84*Z92)*-1</f>
        <v>-253831.84993208252</v>
      </c>
      <c r="AA94" s="3">
        <f>(Inputs!$C$84*AA92)*-1</f>
        <v>-253156.44023084376</v>
      </c>
      <c r="AB94" s="3">
        <f>(Inputs!$C$84*AB92)*-1</f>
        <v>-252467.5223355802</v>
      </c>
      <c r="AC94" s="3">
        <f>(Inputs!$C$84*AC92)*-1</f>
        <v>-251764.82608241134</v>
      </c>
      <c r="AD94" s="3">
        <f>(Inputs!$C$84*AD92)*-1</f>
        <v>-251048.0759041791</v>
      </c>
      <c r="AE94" s="3">
        <f>(Inputs!$C$84*AE92)*-1</f>
        <v>-250316.99072238221</v>
      </c>
      <c r="AF94" s="3">
        <f>(Inputs!$C$84*AF92)*-1</f>
        <v>-249571.28383694944</v>
      </c>
      <c r="AG94" s="3">
        <f>(Inputs!$C$84*AG92)*-1</f>
        <v>-248810.66281380795</v>
      </c>
      <c r="AH94" s="3">
        <f>(Inputs!$C$84*AH92)*-1</f>
        <v>-248034.82937020366</v>
      </c>
      <c r="AI94" s="3">
        <f>(Inputs!$C$84*AI92)*-1</f>
        <v>-247243.47925772733</v>
      </c>
      <c r="AJ94" s="3">
        <f>(Inputs!$C$84*AJ92)*-1</f>
        <v>-246436.30214300138</v>
      </c>
      <c r="AK94" s="3">
        <f>(Inputs!$C$84*AK92)*-1</f>
        <v>-245612.981485981</v>
      </c>
      <c r="AL94" s="3">
        <f>(Inputs!$C$84*AL92)*-1</f>
        <v>-244773.19441582018</v>
      </c>
      <c r="AM94" s="3">
        <f>(Inputs!$C$84*AM92)*-1</f>
        <v>-243916.61160425609</v>
      </c>
      <c r="AN94" s="3">
        <f>(Inputs!$C$84*AN92)*-1</f>
        <v>-243042.89713646076</v>
      </c>
      <c r="AO94" s="3">
        <f>(Inputs!$C$84*AO92)*-1</f>
        <v>-242151.70837930954</v>
      </c>
      <c r="AP94" s="3">
        <f>(Inputs!$C$84*AP92)*-1</f>
        <v>-241242.69584701527</v>
      </c>
      <c r="AQ94" s="3">
        <f>(Inputs!$C$84*AQ92)*-1</f>
        <v>-240315.50306407516</v>
      </c>
      <c r="AR94" s="3">
        <f>(Inputs!$C$84*AR92)*-1</f>
        <v>-239369.76642547618</v>
      </c>
      <c r="AS94" s="3">
        <f>(Inputs!$C$84*AS92)*-1</f>
        <v>-238405.11505410529</v>
      </c>
      <c r="AT94" s="3">
        <f>(Inputs!$C$84*AT92)*-1</f>
        <v>-237421.17065530695</v>
      </c>
      <c r="AU94" s="3">
        <f>(Inputs!$C$84*AU92)*-1</f>
        <v>-236417.54736853263</v>
      </c>
      <c r="AV94" s="3">
        <f>(Inputs!$C$84*AV92)*-1</f>
        <v>-235393.85161602285</v>
      </c>
      <c r="AW94" s="3">
        <f>(Inputs!$C$84*AW92)*-1</f>
        <v>-234349.68194846285</v>
      </c>
      <c r="AX94" s="3">
        <f>(Inputs!$C$84*AX92)*-1</f>
        <v>-233284.6288875516</v>
      </c>
      <c r="AY94" s="3">
        <f>(Inputs!$C$84*AY92)*-1</f>
        <v>-232198.27476542222</v>
      </c>
      <c r="AZ94" s="3">
        <f>(Inputs!$C$84*AZ92)*-1</f>
        <v>-231090.19356085022</v>
      </c>
      <c r="BA94" s="3">
        <f>(Inputs!$C$84*BA92)*-1</f>
        <v>-229959.95073218679</v>
      </c>
      <c r="BB94" s="3">
        <f>(Inputs!$C$84*BB92)*-1</f>
        <v>-228807.10304695007</v>
      </c>
    </row>
    <row r="95" spans="1:54" s="4" customFormat="1">
      <c r="A95" s="1" t="s">
        <v>24</v>
      </c>
      <c r="B95" s="1"/>
      <c r="C95" s="1"/>
      <c r="D95" s="1"/>
      <c r="E95" s="153">
        <f>(Inputs!$C$82*(E92+E94))*-1</f>
        <v>-318745.79929227784</v>
      </c>
      <c r="F95" s="153">
        <f>(Inputs!$C$82*(F92+F94))*-1</f>
        <v>-316205.77106471924</v>
      </c>
      <c r="G95" s="153">
        <f>(Inputs!$C$82*(G92+G94))*-1</f>
        <v>-894313.13532144239</v>
      </c>
      <c r="H95" s="153">
        <f>(Inputs!$C$82*(H92+H94))*-1</f>
        <v>-891670.48995349067</v>
      </c>
      <c r="I95" s="153">
        <f>(Inputs!$C$82*(I92+I94))*-1</f>
        <v>-888974.99167817971</v>
      </c>
      <c r="J95" s="153">
        <f>(Inputs!$C$82*(J92+J94))*-1</f>
        <v>-886225.58343736269</v>
      </c>
      <c r="K95" s="153">
        <f>(Inputs!$C$82*(K92+K94))*-1</f>
        <v>-883421.18703172915</v>
      </c>
      <c r="L95" s="153">
        <f>(Inputs!$C$82*(L92+L94))*-1</f>
        <v>-880560.7026979829</v>
      </c>
      <c r="M95" s="153">
        <f>(Inputs!$C$82*(M92+M94))*-1</f>
        <v>-877643.00867756177</v>
      </c>
      <c r="N95" s="153">
        <f>(Inputs!$C$82*(N92+N94))*-1</f>
        <v>-874666.96077673219</v>
      </c>
      <c r="O95" s="153">
        <f>(Inputs!$C$82*(O92+O94))*-1</f>
        <v>-1191512.3223369571</v>
      </c>
      <c r="P95" s="153">
        <f>(Inputs!$C$82*(P92+P94))*-1</f>
        <v>-1188416.0421009343</v>
      </c>
      <c r="Q95" s="153">
        <f>(Inputs!$C$82*(Q92+Q94))*-1</f>
        <v>-1185257.8362601907</v>
      </c>
      <c r="R95" s="153">
        <f>(Inputs!$C$82*(R92+R94))*-1</f>
        <v>-1182036.4663026324</v>
      </c>
      <c r="S95" s="153">
        <f>(Inputs!$C$82*(S92+S94))*-1</f>
        <v>-1178750.6689459227</v>
      </c>
      <c r="T95" s="153">
        <f>(Inputs!$C$82*(T92+T94))*-1</f>
        <v>-1175399.155642079</v>
      </c>
      <c r="U95" s="153">
        <f>(Inputs!$C$82*(U92+U94))*-1</f>
        <v>-1171980.6120721584</v>
      </c>
      <c r="V95" s="153">
        <f>(Inputs!$C$82*(V92+V94))*-1</f>
        <v>-1168493.6976308394</v>
      </c>
      <c r="W95" s="153">
        <f>(Inputs!$C$82*(W92+W94))*-1</f>
        <v>-1164937.0449006942</v>
      </c>
      <c r="X95" s="153">
        <f>(Inputs!$C$82*(X92+X94))*-1</f>
        <v>-1161309.2591159458</v>
      </c>
      <c r="Y95" s="153">
        <f>(Inputs!$C$82*(Y92+Y94))*-1</f>
        <v>-1450615.8929433224</v>
      </c>
      <c r="Z95" s="153">
        <f>(Inputs!$C$82*(Z92+Z94))*-1</f>
        <v>-1446841.5446128701</v>
      </c>
      <c r="AA95" s="153">
        <f>(Inputs!$C$82*(AA92+AA94))*-1</f>
        <v>-1442991.7093158094</v>
      </c>
      <c r="AB95" s="153">
        <f>(Inputs!$C$82*(AB92+AB94))*-1</f>
        <v>-1439064.8773128069</v>
      </c>
      <c r="AC95" s="153">
        <f>(Inputs!$C$82*(AC92+AC94))*-1</f>
        <v>-1435059.5086697445</v>
      </c>
      <c r="AD95" s="153">
        <f>(Inputs!$C$82*(AD92+AD94))*-1</f>
        <v>-1430974.0326538207</v>
      </c>
      <c r="AE95" s="153">
        <f>(Inputs!$C$82*(AE92+AE94))*-1</f>
        <v>-1426806.8471175784</v>
      </c>
      <c r="AF95" s="153">
        <f>(Inputs!$C$82*(AF92+AF94))*-1</f>
        <v>-1422556.3178706116</v>
      </c>
      <c r="AG95" s="153">
        <f>(Inputs!$C$82*(AG92+AG94))*-1</f>
        <v>-1418220.7780387052</v>
      </c>
      <c r="AH95" s="153">
        <f>(Inputs!$C$82*(AH92+AH94))*-1</f>
        <v>-1413798.527410161</v>
      </c>
      <c r="AI95" s="153">
        <f>(Inputs!$C$82*(AI92+AI94))*-1</f>
        <v>-1409287.8317690457</v>
      </c>
      <c r="AJ95" s="153">
        <f>(Inputs!$C$82*(AJ92+AJ94))*-1</f>
        <v>-1404686.9222151078</v>
      </c>
      <c r="AK95" s="153">
        <f>(Inputs!$C$82*(AK92+AK94))*-1</f>
        <v>-1399993.9944700918</v>
      </c>
      <c r="AL95" s="153">
        <f>(Inputs!$C$82*(AL92+AL94))*-1</f>
        <v>-1395207.2081701749</v>
      </c>
      <c r="AM95" s="153">
        <f>(Inputs!$C$82*(AM92+AM94))*-1</f>
        <v>-1390324.6861442595</v>
      </c>
      <c r="AN95" s="153">
        <f>(Inputs!$C$82*(AN92+AN94))*-1</f>
        <v>-1385344.5136778262</v>
      </c>
      <c r="AO95" s="153">
        <f>(Inputs!$C$82*(AO92+AO94))*-1</f>
        <v>-1380264.7377620642</v>
      </c>
      <c r="AP95" s="153">
        <f>(Inputs!$C$82*(AP92+AP94))*-1</f>
        <v>-1375083.3663279871</v>
      </c>
      <c r="AQ95" s="153">
        <f>(Inputs!$C$82*(AQ92+AQ94))*-1</f>
        <v>-1369798.3674652283</v>
      </c>
      <c r="AR95" s="153">
        <f>(Inputs!$C$82*(AR92+AR94))*-1</f>
        <v>-1364407.6686252141</v>
      </c>
      <c r="AS95" s="153">
        <f>(Inputs!$C$82*(AS92+AS94))*-1</f>
        <v>-1358909.1558083999</v>
      </c>
      <c r="AT95" s="153">
        <f>(Inputs!$C$82*(AT92+AT94))*-1</f>
        <v>-1353300.6727352494</v>
      </c>
      <c r="AU95" s="153">
        <f>(Inputs!$C$82*(AU92+AU94))*-1</f>
        <v>-1347580.0200006356</v>
      </c>
      <c r="AV95" s="153">
        <f>(Inputs!$C$82*(AV92+AV94))*-1</f>
        <v>-1341744.95421133</v>
      </c>
      <c r="AW95" s="153">
        <f>(Inputs!$C$82*(AW92+AW94))*-1</f>
        <v>-1335793.1871062382</v>
      </c>
      <c r="AX95" s="153">
        <f>(Inputs!$C$82*(AX92+AX94))*-1</f>
        <v>-1329722.384659044</v>
      </c>
      <c r="AY95" s="153">
        <f>(Inputs!$C$82*(AY92+AY94))*-1</f>
        <v>-1323530.1661629064</v>
      </c>
      <c r="AZ95" s="153">
        <f>(Inputs!$C$82*(AZ92+AZ94))*-1</f>
        <v>-1317214.1032968462</v>
      </c>
      <c r="BA95" s="153">
        <f>(Inputs!$C$82*(BA92+BA94))*-1</f>
        <v>-1310771.7191734647</v>
      </c>
      <c r="BB95" s="153">
        <f>(Inputs!$C$82*(BB92+BB94))*-1</f>
        <v>-1304200.4873676153</v>
      </c>
    </row>
    <row r="96" spans="1:54" s="4" customFormat="1">
      <c r="A96" s="1" t="s">
        <v>202</v>
      </c>
      <c r="B96" s="1"/>
      <c r="C96" s="1"/>
      <c r="D96" s="1"/>
      <c r="E96" s="3">
        <f>+IF(E72&lt;=Inputs!$C$118,Inputs!$C$114,0)</f>
        <v>283943.42330175836</v>
      </c>
      <c r="F96" s="3">
        <f>+IF(F72&lt;=Inputs!$C$118,Inputs!$C$114,0)</f>
        <v>283943.42330175836</v>
      </c>
      <c r="G96" s="3">
        <f>+IF(G72&lt;=Inputs!$C$118,Inputs!$C$114,0)</f>
        <v>283943.42330175836</v>
      </c>
      <c r="H96" s="3">
        <f>+IF(H72&lt;=Inputs!$C$118,Inputs!$C$114,0)</f>
        <v>283943.42330175836</v>
      </c>
      <c r="I96" s="3">
        <f>+IF(I72&lt;=Inputs!$C$118,Inputs!$C$114,0)</f>
        <v>283943.42330175836</v>
      </c>
      <c r="J96" s="3">
        <f>+IF(J72&lt;=Inputs!$C$118,Inputs!$C$114,0)</f>
        <v>283943.42330175836</v>
      </c>
      <c r="K96" s="3">
        <f>+IF(K72&lt;=Inputs!$C$118,Inputs!$C$114,0)</f>
        <v>283943.42330175836</v>
      </c>
      <c r="L96" s="3">
        <f>+IF(L72&lt;=Inputs!$C$118,Inputs!$C$114,0)</f>
        <v>283943.42330175836</v>
      </c>
      <c r="M96" s="3">
        <f>+IF(M72&lt;=Inputs!$C$118,Inputs!$C$114,0)</f>
        <v>283943.42330175836</v>
      </c>
      <c r="N96" s="3">
        <f>+IF(N72&lt;=Inputs!$C$118,Inputs!$C$114,0)</f>
        <v>283943.42330175836</v>
      </c>
      <c r="O96" s="3">
        <f>+IF(O72&lt;=Inputs!$C$118,Inputs!$C$114,0)</f>
        <v>283943.42330175836</v>
      </c>
      <c r="P96" s="3">
        <f>+IF(P72&lt;=Inputs!$C$118,Inputs!$C$114,0)</f>
        <v>283943.42330175836</v>
      </c>
      <c r="Q96" s="3">
        <f>+IF(Q72&lt;=Inputs!$C$118,Inputs!$C$114,0)</f>
        <v>283943.42330175836</v>
      </c>
      <c r="R96" s="3">
        <f>+IF(R72&lt;=Inputs!$C$118,Inputs!$C$114,0)</f>
        <v>283943.42330175836</v>
      </c>
      <c r="S96" s="3">
        <f>+IF(S72&lt;=Inputs!$C$118,Inputs!$C$114,0)</f>
        <v>283943.42330175836</v>
      </c>
      <c r="T96" s="3">
        <f>+IF(T72&lt;=Inputs!$C$118,Inputs!$C$114,0)</f>
        <v>0</v>
      </c>
      <c r="U96" s="3">
        <f>+IF(U72&lt;=Inputs!$C$118,Inputs!$C$114,0)</f>
        <v>0</v>
      </c>
      <c r="V96" s="3">
        <f>+IF(V72&lt;=Inputs!$C$118,Inputs!$C$114,0)</f>
        <v>0</v>
      </c>
      <c r="W96" s="3">
        <f>+IF(W72&lt;=Inputs!$C$118,Inputs!$C$114,0)</f>
        <v>0</v>
      </c>
      <c r="X96" s="3">
        <f>+IF(X72&lt;=Inputs!$C$118,Inputs!$C$114,0)</f>
        <v>0</v>
      </c>
      <c r="Y96" s="3">
        <f>+IF(Y72&lt;=Inputs!$C$118,Inputs!$C$114,0)</f>
        <v>0</v>
      </c>
      <c r="Z96" s="3">
        <f>+IF(Z72&lt;=Inputs!$C$118,Inputs!$C$114,0)</f>
        <v>0</v>
      </c>
      <c r="AA96" s="3">
        <f>+IF(AA72&lt;=Inputs!$C$118,Inputs!$C$114,0)</f>
        <v>0</v>
      </c>
      <c r="AB96" s="3">
        <f>+IF(AB72&lt;=Inputs!$C$118,Inputs!$C$114,0)</f>
        <v>0</v>
      </c>
      <c r="AC96" s="3">
        <f>+IF(AC72&lt;=Inputs!$C$118,Inputs!$C$114,0)</f>
        <v>0</v>
      </c>
      <c r="AD96" s="3">
        <f>+IF(AD72&lt;=Inputs!$C$118,Inputs!$C$114,0)</f>
        <v>0</v>
      </c>
      <c r="AE96" s="3">
        <f>+IF(AE72&lt;=Inputs!$C$118,Inputs!$C$114,0)</f>
        <v>0</v>
      </c>
      <c r="AF96" s="3">
        <f>+IF(AF72&lt;=Inputs!$C$118,Inputs!$C$114,0)</f>
        <v>0</v>
      </c>
      <c r="AG96" s="3">
        <f>+IF(AG72&lt;=Inputs!$C$118,Inputs!$C$114,0)</f>
        <v>0</v>
      </c>
      <c r="AH96" s="3">
        <f>+IF(AH72&lt;=Inputs!$C$118,Inputs!$C$114,0)</f>
        <v>0</v>
      </c>
      <c r="AI96" s="3">
        <f>+IF(AI72&lt;=Inputs!$C$118,Inputs!$C$114,0)</f>
        <v>0</v>
      </c>
      <c r="AJ96" s="3">
        <f>+IF(AJ72&lt;=Inputs!$C$118,Inputs!$C$114,0)</f>
        <v>0</v>
      </c>
      <c r="AK96" s="3">
        <f>+IF(AK72&lt;=Inputs!$C$118,Inputs!$C$114,0)</f>
        <v>0</v>
      </c>
      <c r="AL96" s="3">
        <f>+IF(AL72&lt;=Inputs!$C$118,Inputs!$C$114,0)</f>
        <v>0</v>
      </c>
      <c r="AM96" s="3">
        <f>+IF(AM72&lt;=Inputs!$C$118,Inputs!$C$114,0)</f>
        <v>0</v>
      </c>
      <c r="AN96" s="3">
        <f>+IF(AN72&lt;=Inputs!$C$118,Inputs!$C$114,0)</f>
        <v>0</v>
      </c>
      <c r="AO96" s="3">
        <f>+IF(AO72&lt;=Inputs!$C$118,Inputs!$C$114,0)</f>
        <v>0</v>
      </c>
      <c r="AP96" s="3">
        <f>+IF(AP72&lt;=Inputs!$C$118,Inputs!$C$114,0)</f>
        <v>0</v>
      </c>
      <c r="AQ96" s="3">
        <f>+IF(AQ72&lt;=Inputs!$C$118,Inputs!$C$114,0)</f>
        <v>0</v>
      </c>
      <c r="AR96" s="3">
        <f>+IF(AR72&lt;=Inputs!$C$118,Inputs!$C$114,0)</f>
        <v>0</v>
      </c>
      <c r="AS96" s="3">
        <f>+IF(AS72&lt;=Inputs!$C$118,Inputs!$C$114,0)</f>
        <v>0</v>
      </c>
      <c r="AT96" s="3">
        <f>+IF(AT72&lt;=Inputs!$C$118,Inputs!$C$114,0)</f>
        <v>0</v>
      </c>
      <c r="AU96" s="3">
        <f>+IF(AU72&lt;=Inputs!$C$118,Inputs!$C$114,0)</f>
        <v>0</v>
      </c>
      <c r="AV96" s="3">
        <f>+IF(AV72&lt;=Inputs!$C$118,Inputs!$C$114,0)</f>
        <v>0</v>
      </c>
      <c r="AW96" s="3">
        <f>+IF(AW72&lt;=Inputs!$C$118,Inputs!$C$114,0)</f>
        <v>0</v>
      </c>
      <c r="AX96" s="3">
        <f>+IF(AX72&lt;=Inputs!$C$118,Inputs!$C$114,0)</f>
        <v>0</v>
      </c>
      <c r="AY96" s="3">
        <f>+IF(AY72&lt;=Inputs!$C$118,Inputs!$C$114,0)</f>
        <v>0</v>
      </c>
      <c r="AZ96" s="3">
        <f>+IF(AZ72&lt;=Inputs!$C$118,Inputs!$C$114,0)</f>
        <v>0</v>
      </c>
      <c r="BA96" s="3">
        <f>+IF(BA72&lt;=Inputs!$C$118,Inputs!$C$114,0)</f>
        <v>0</v>
      </c>
      <c r="BB96" s="3">
        <f>+IF(BB72&lt;=Inputs!$C$118,Inputs!$C$114,0)</f>
        <v>0</v>
      </c>
    </row>
    <row r="97" spans="1:54" s="4" customFormat="1">
      <c r="A97" s="1" t="s">
        <v>203</v>
      </c>
      <c r="B97" s="1"/>
      <c r="C97" s="1"/>
      <c r="D97" s="1"/>
      <c r="E97" s="3">
        <f>+IF(E72&lt;=Inputs!$C$120,Inputs!$C$116,0)</f>
        <v>157462.64702806636</v>
      </c>
      <c r="F97" s="3">
        <f>+IF(F72&lt;=Inputs!$C$120,Inputs!$C$116,0)</f>
        <v>157462.64702806636</v>
      </c>
      <c r="G97" s="3">
        <f>+IF(G72&lt;=Inputs!$C$120,Inputs!$C$116,0)</f>
        <v>157462.64702806636</v>
      </c>
      <c r="H97" s="3">
        <f>+IF(H72&lt;=Inputs!$C$120,Inputs!$C$116,0)</f>
        <v>157462.64702806636</v>
      </c>
      <c r="I97" s="3">
        <f>+IF(I72&lt;=Inputs!$C$120,Inputs!$C$116,0)</f>
        <v>157462.64702806636</v>
      </c>
      <c r="J97" s="3">
        <f>+IF(J72&lt;=Inputs!$C$120,Inputs!$C$116,0)</f>
        <v>157462.64702806636</v>
      </c>
      <c r="K97" s="3">
        <f>+IF(K72&lt;=Inputs!$C$120,Inputs!$C$116,0)</f>
        <v>157462.64702806636</v>
      </c>
      <c r="L97" s="3">
        <f>+IF(L72&lt;=Inputs!$C$120,Inputs!$C$116,0)</f>
        <v>157462.64702806636</v>
      </c>
      <c r="M97" s="3">
        <f>+IF(M72&lt;=Inputs!$C$120,Inputs!$C$116,0)</f>
        <v>157462.64702806636</v>
      </c>
      <c r="N97" s="3">
        <f>+IF(N72&lt;=Inputs!$C$120,Inputs!$C$116,0)</f>
        <v>157462.64702806636</v>
      </c>
      <c r="O97" s="3">
        <f>+IF(O72&lt;=Inputs!$C$120,Inputs!$C$116,0)</f>
        <v>157462.64702806636</v>
      </c>
      <c r="P97" s="3">
        <f>+IF(P72&lt;=Inputs!$C$120,Inputs!$C$116,0)</f>
        <v>157462.64702806636</v>
      </c>
      <c r="Q97" s="3">
        <f>+IF(Q72&lt;=Inputs!$C$120,Inputs!$C$116,0)</f>
        <v>0</v>
      </c>
      <c r="R97" s="3">
        <f>+IF(R72&lt;=Inputs!$C$120,Inputs!$C$116,0)</f>
        <v>0</v>
      </c>
      <c r="S97" s="3">
        <f>+IF(S72&lt;=Inputs!$C$120,Inputs!$C$116,0)</f>
        <v>0</v>
      </c>
      <c r="T97" s="3">
        <f>+IF(T72&lt;=Inputs!$C$120,Inputs!$C$116,0)</f>
        <v>0</v>
      </c>
      <c r="U97" s="3">
        <f>+IF(U72&lt;=Inputs!$C$120,Inputs!$C$116,0)</f>
        <v>0</v>
      </c>
      <c r="V97" s="3">
        <f>+IF(V72&lt;=Inputs!$C$120,Inputs!$C$116,0)</f>
        <v>0</v>
      </c>
      <c r="W97" s="3">
        <f>+IF(W72&lt;=Inputs!$C$120,Inputs!$C$116,0)</f>
        <v>0</v>
      </c>
      <c r="X97" s="3">
        <f>+IF(X72&lt;=Inputs!$C$120,Inputs!$C$116,0)</f>
        <v>0</v>
      </c>
      <c r="Y97" s="3">
        <f>+IF(Y72&lt;=Inputs!$C$120,Inputs!$C$116,0)</f>
        <v>0</v>
      </c>
      <c r="Z97" s="3">
        <f>+IF(Z72&lt;=Inputs!$C$120,Inputs!$C$116,0)</f>
        <v>0</v>
      </c>
      <c r="AA97" s="3">
        <f>+IF(AA72&lt;=Inputs!$C$120,Inputs!$C$116,0)</f>
        <v>0</v>
      </c>
      <c r="AB97" s="3">
        <f>+IF(AB72&lt;=Inputs!$C$120,Inputs!$C$116,0)</f>
        <v>0</v>
      </c>
      <c r="AC97" s="3">
        <f>+IF(AC72&lt;=Inputs!$C$120,Inputs!$C$116,0)</f>
        <v>0</v>
      </c>
      <c r="AD97" s="3">
        <f>+IF(AD72&lt;=Inputs!$C$120,Inputs!$C$116,0)</f>
        <v>0</v>
      </c>
      <c r="AE97" s="3">
        <f>+IF(AE72&lt;=Inputs!$C$120,Inputs!$C$116,0)</f>
        <v>0</v>
      </c>
      <c r="AF97" s="3">
        <f>+IF(AF72&lt;=Inputs!$C$120,Inputs!$C$116,0)</f>
        <v>0</v>
      </c>
      <c r="AG97" s="3">
        <f>+IF(AG72&lt;=Inputs!$C$120,Inputs!$C$116,0)</f>
        <v>0</v>
      </c>
      <c r="AH97" s="3">
        <f>+IF(AH72&lt;=Inputs!$C$120,Inputs!$C$116,0)</f>
        <v>0</v>
      </c>
      <c r="AI97" s="3">
        <f>+IF(AI72&lt;=Inputs!$C$120,Inputs!$C$116,0)</f>
        <v>0</v>
      </c>
      <c r="AJ97" s="3">
        <f>+IF(AJ72&lt;=Inputs!$C$120,Inputs!$C$116,0)</f>
        <v>0</v>
      </c>
      <c r="AK97" s="3">
        <f>+IF(AK72&lt;=Inputs!$C$120,Inputs!$C$116,0)</f>
        <v>0</v>
      </c>
      <c r="AL97" s="3">
        <f>+IF(AL72&lt;=Inputs!$C$120,Inputs!$C$116,0)</f>
        <v>0</v>
      </c>
      <c r="AM97" s="3">
        <f>+IF(AM72&lt;=Inputs!$C$120,Inputs!$C$116,0)</f>
        <v>0</v>
      </c>
      <c r="AN97" s="3">
        <f>+IF(AN72&lt;=Inputs!$C$120,Inputs!$C$116,0)</f>
        <v>0</v>
      </c>
      <c r="AO97" s="3">
        <f>+IF(AO72&lt;=Inputs!$C$120,Inputs!$C$116,0)</f>
        <v>0</v>
      </c>
      <c r="AP97" s="3">
        <f>+IF(AP72&lt;=Inputs!$C$120,Inputs!$C$116,0)</f>
        <v>0</v>
      </c>
      <c r="AQ97" s="3">
        <f>+IF(AQ72&lt;=Inputs!$C$120,Inputs!$C$116,0)</f>
        <v>0</v>
      </c>
      <c r="AR97" s="3">
        <f>+IF(AR72&lt;=Inputs!$C$120,Inputs!$C$116,0)</f>
        <v>0</v>
      </c>
      <c r="AS97" s="3">
        <f>+IF(AS72&lt;=Inputs!$C$120,Inputs!$C$116,0)</f>
        <v>0</v>
      </c>
      <c r="AT97" s="3">
        <f>+IF(AT72&lt;=Inputs!$C$120,Inputs!$C$116,0)</f>
        <v>0</v>
      </c>
      <c r="AU97" s="3">
        <f>+IF(AU72&lt;=Inputs!$C$120,Inputs!$C$116,0)</f>
        <v>0</v>
      </c>
      <c r="AV97" s="3">
        <f>+IF(AV72&lt;=Inputs!$C$120,Inputs!$C$116,0)</f>
        <v>0</v>
      </c>
      <c r="AW97" s="3">
        <f>+IF(AW72&lt;=Inputs!$C$120,Inputs!$C$116,0)</f>
        <v>0</v>
      </c>
      <c r="AX97" s="3">
        <f>+IF(AX72&lt;=Inputs!$C$120,Inputs!$C$116,0)</f>
        <v>0</v>
      </c>
      <c r="AY97" s="3">
        <f>+IF(AY72&lt;=Inputs!$C$120,Inputs!$C$116,0)</f>
        <v>0</v>
      </c>
      <c r="AZ97" s="3">
        <f>+IF(AZ72&lt;=Inputs!$C$120,Inputs!$C$116,0)</f>
        <v>0</v>
      </c>
      <c r="BA97" s="3">
        <f>+IF(BA72&lt;=Inputs!$C$120,Inputs!$C$116,0)</f>
        <v>0</v>
      </c>
      <c r="BB97" s="3">
        <f>+IF(BB72&lt;=Inputs!$C$120,Inputs!$C$116,0)</f>
        <v>0</v>
      </c>
    </row>
    <row r="98" spans="1:54" s="4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</row>
    <row r="99" spans="1:54" s="9" customFormat="1">
      <c r="A99" s="7" t="s">
        <v>54</v>
      </c>
      <c r="B99" s="7"/>
      <c r="C99" s="7"/>
      <c r="D99" s="7"/>
      <c r="E99" s="12">
        <f>+E92+SUM(E94:E97)</f>
        <v>1185146.2686784731</v>
      </c>
      <c r="F99" s="12">
        <f>+F92+SUM(F94:F97)</f>
        <v>1179219.5361475029</v>
      </c>
      <c r="G99" s="12">
        <f t="shared" ref="G99:BB99" si="25">G92+SUM(G94:G97)</f>
        <v>2528136.7194131901</v>
      </c>
      <c r="H99" s="12">
        <f t="shared" si="25"/>
        <v>2521970.5468879696</v>
      </c>
      <c r="I99" s="12">
        <f t="shared" si="25"/>
        <v>2515681.0509122438</v>
      </c>
      <c r="J99" s="12">
        <f t="shared" si="25"/>
        <v>2509265.7650170042</v>
      </c>
      <c r="K99" s="12">
        <f t="shared" si="25"/>
        <v>2502722.1734038591</v>
      </c>
      <c r="L99" s="12">
        <f t="shared" si="25"/>
        <v>2496047.7099584518</v>
      </c>
      <c r="M99" s="12">
        <f t="shared" si="25"/>
        <v>2489239.7572441353</v>
      </c>
      <c r="N99" s="12">
        <f t="shared" si="25"/>
        <v>2482295.6454755333</v>
      </c>
      <c r="O99" s="12">
        <f t="shared" si="25"/>
        <v>3221601.4891160582</v>
      </c>
      <c r="P99" s="12">
        <f t="shared" si="25"/>
        <v>3214376.8352320045</v>
      </c>
      <c r="Q99" s="12">
        <f t="shared" si="25"/>
        <v>3049545.0412422032</v>
      </c>
      <c r="R99" s="12">
        <f t="shared" si="25"/>
        <v>3042028.5113412337</v>
      </c>
      <c r="S99" s="12">
        <f t="shared" si="25"/>
        <v>3034361.6508422447</v>
      </c>
      <c r="T99" s="12">
        <f t="shared" si="25"/>
        <v>2742598.0298315175</v>
      </c>
      <c r="U99" s="12">
        <f t="shared" si="25"/>
        <v>2734621.4281683695</v>
      </c>
      <c r="V99" s="12">
        <f t="shared" si="25"/>
        <v>2726485.2944719591</v>
      </c>
      <c r="W99" s="12">
        <f t="shared" si="25"/>
        <v>2718186.4381016204</v>
      </c>
      <c r="X99" s="12">
        <f t="shared" si="25"/>
        <v>2709721.6046038736</v>
      </c>
      <c r="Y99" s="12">
        <f t="shared" si="25"/>
        <v>3384770.4168677526</v>
      </c>
      <c r="Z99" s="12">
        <f t="shared" si="25"/>
        <v>3375963.6040966976</v>
      </c>
      <c r="AA99" s="12">
        <f t="shared" si="25"/>
        <v>3366980.655070222</v>
      </c>
      <c r="AB99" s="12">
        <f t="shared" si="25"/>
        <v>3357818.0470632166</v>
      </c>
      <c r="AC99" s="12">
        <f t="shared" si="25"/>
        <v>3348472.1868960704</v>
      </c>
      <c r="AD99" s="12">
        <f t="shared" si="25"/>
        <v>3338939.4095255816</v>
      </c>
      <c r="AE99" s="12">
        <f t="shared" si="25"/>
        <v>3329215.9766076836</v>
      </c>
      <c r="AF99" s="12">
        <f t="shared" si="25"/>
        <v>3319298.0750314277</v>
      </c>
      <c r="AG99" s="12">
        <f t="shared" si="25"/>
        <v>3309181.8154236455</v>
      </c>
      <c r="AH99" s="12">
        <f t="shared" si="25"/>
        <v>3298863.2306237086</v>
      </c>
      <c r="AI99" s="12">
        <f t="shared" si="25"/>
        <v>3288338.2741277735</v>
      </c>
      <c r="AJ99" s="12">
        <f t="shared" si="25"/>
        <v>3277602.8185019181</v>
      </c>
      <c r="AK99" s="12">
        <f t="shared" si="25"/>
        <v>3266652.6537635466</v>
      </c>
      <c r="AL99" s="12">
        <f t="shared" si="25"/>
        <v>3255483.4857304082</v>
      </c>
      <c r="AM99" s="12">
        <f t="shared" si="25"/>
        <v>3244090.9343366064</v>
      </c>
      <c r="AN99" s="12">
        <f t="shared" si="25"/>
        <v>3232470.531914928</v>
      </c>
      <c r="AO99" s="12">
        <f t="shared" si="25"/>
        <v>3220617.7214448168</v>
      </c>
      <c r="AP99" s="12">
        <f t="shared" si="25"/>
        <v>3208527.854765303</v>
      </c>
      <c r="AQ99" s="12">
        <f t="shared" si="25"/>
        <v>3196196.1907521999</v>
      </c>
      <c r="AR99" s="12">
        <f t="shared" si="25"/>
        <v>3183617.893458833</v>
      </c>
      <c r="AS99" s="12">
        <f t="shared" si="25"/>
        <v>3170788.0302196001</v>
      </c>
      <c r="AT99" s="12">
        <f t="shared" si="25"/>
        <v>3157701.5697155828</v>
      </c>
      <c r="AU99" s="12">
        <f t="shared" si="25"/>
        <v>3144353.380001484</v>
      </c>
      <c r="AV99" s="12">
        <f t="shared" si="25"/>
        <v>3130738.2264931034</v>
      </c>
      <c r="AW99" s="12">
        <f t="shared" si="25"/>
        <v>3116850.7699145554</v>
      </c>
      <c r="AX99" s="12">
        <f t="shared" si="25"/>
        <v>3102685.5642044367</v>
      </c>
      <c r="AY99" s="12">
        <f t="shared" si="25"/>
        <v>3088237.0543801151</v>
      </c>
      <c r="AZ99" s="12">
        <f t="shared" si="25"/>
        <v>3073499.5743593075</v>
      </c>
      <c r="BA99" s="12">
        <f t="shared" si="25"/>
        <v>3058467.3447380839</v>
      </c>
      <c r="BB99" s="12">
        <f t="shared" si="25"/>
        <v>3043134.4705244354</v>
      </c>
    </row>
    <row r="100" spans="1:54" s="4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</row>
    <row r="101" spans="1:54" s="4" customFormat="1">
      <c r="A101" s="1" t="s">
        <v>233</v>
      </c>
      <c r="B101" s="1"/>
      <c r="C101" s="1"/>
      <c r="D101" s="1"/>
      <c r="E101" s="14">
        <f>(SUM(E88:E90))*-1</f>
        <v>4188021.399283241</v>
      </c>
      <c r="F101" s="14">
        <f t="shared" ref="F101:BB101" si="26">(SUM(F88:F90))*-1</f>
        <v>4188021.399283241</v>
      </c>
      <c r="G101" s="14">
        <f t="shared" si="26"/>
        <v>2150483.879813652</v>
      </c>
      <c r="H101" s="14">
        <f t="shared" si="26"/>
        <v>2150483.879813652</v>
      </c>
      <c r="I101" s="14">
        <f t="shared" si="26"/>
        <v>2150483.879813652</v>
      </c>
      <c r="J101" s="14">
        <f t="shared" si="26"/>
        <v>2150483.879813652</v>
      </c>
      <c r="K101" s="14">
        <f t="shared" si="26"/>
        <v>2150483.879813652</v>
      </c>
      <c r="L101" s="14">
        <f t="shared" si="26"/>
        <v>2150483.879813652</v>
      </c>
      <c r="M101" s="14">
        <f t="shared" si="26"/>
        <v>2150483.879813652</v>
      </c>
      <c r="N101" s="14">
        <f t="shared" si="26"/>
        <v>2150483.879813652</v>
      </c>
      <c r="O101" s="14">
        <f t="shared" si="26"/>
        <v>1028094.650273052</v>
      </c>
      <c r="P101" s="14">
        <f t="shared" si="26"/>
        <v>1028094.650273052</v>
      </c>
      <c r="Q101" s="14">
        <f t="shared" si="26"/>
        <v>1028094.650273052</v>
      </c>
      <c r="R101" s="14">
        <f t="shared" si="26"/>
        <v>1028094.650273052</v>
      </c>
      <c r="S101" s="14">
        <f t="shared" si="26"/>
        <v>1028094.650273052</v>
      </c>
      <c r="T101" s="14">
        <f t="shared" si="26"/>
        <v>1028094.650273052</v>
      </c>
      <c r="U101" s="14">
        <f t="shared" si="26"/>
        <v>1028094.650273052</v>
      </c>
      <c r="V101" s="14">
        <f t="shared" si="26"/>
        <v>1028094.650273052</v>
      </c>
      <c r="W101" s="14">
        <f t="shared" si="26"/>
        <v>1028094.650273052</v>
      </c>
      <c r="X101" s="14">
        <f t="shared" si="26"/>
        <v>1028094.650273052</v>
      </c>
      <c r="Y101" s="14">
        <f t="shared" si="26"/>
        <v>0</v>
      </c>
      <c r="Z101" s="14">
        <f t="shared" si="26"/>
        <v>0</v>
      </c>
      <c r="AA101" s="14">
        <f t="shared" si="26"/>
        <v>0</v>
      </c>
      <c r="AB101" s="14">
        <f t="shared" si="26"/>
        <v>0</v>
      </c>
      <c r="AC101" s="14">
        <f t="shared" si="26"/>
        <v>0</v>
      </c>
      <c r="AD101" s="14">
        <f t="shared" si="26"/>
        <v>0</v>
      </c>
      <c r="AE101" s="14">
        <f t="shared" si="26"/>
        <v>0</v>
      </c>
      <c r="AF101" s="14">
        <f t="shared" si="26"/>
        <v>0</v>
      </c>
      <c r="AG101" s="14">
        <f t="shared" si="26"/>
        <v>0</v>
      </c>
      <c r="AH101" s="14">
        <f t="shared" si="26"/>
        <v>0</v>
      </c>
      <c r="AI101" s="14">
        <f t="shared" si="26"/>
        <v>0</v>
      </c>
      <c r="AJ101" s="14">
        <f t="shared" si="26"/>
        <v>0</v>
      </c>
      <c r="AK101" s="14">
        <f t="shared" si="26"/>
        <v>0</v>
      </c>
      <c r="AL101" s="14">
        <f t="shared" si="26"/>
        <v>0</v>
      </c>
      <c r="AM101" s="14">
        <f t="shared" si="26"/>
        <v>0</v>
      </c>
      <c r="AN101" s="14">
        <f t="shared" si="26"/>
        <v>0</v>
      </c>
      <c r="AO101" s="14">
        <f t="shared" si="26"/>
        <v>0</v>
      </c>
      <c r="AP101" s="14">
        <f t="shared" si="26"/>
        <v>0</v>
      </c>
      <c r="AQ101" s="14">
        <f t="shared" si="26"/>
        <v>0</v>
      </c>
      <c r="AR101" s="14">
        <f t="shared" si="26"/>
        <v>0</v>
      </c>
      <c r="AS101" s="14">
        <f t="shared" si="26"/>
        <v>0</v>
      </c>
      <c r="AT101" s="14">
        <f t="shared" si="26"/>
        <v>0</v>
      </c>
      <c r="AU101" s="14">
        <f t="shared" si="26"/>
        <v>0</v>
      </c>
      <c r="AV101" s="14">
        <f t="shared" si="26"/>
        <v>0</v>
      </c>
      <c r="AW101" s="14">
        <f t="shared" si="26"/>
        <v>0</v>
      </c>
      <c r="AX101" s="14">
        <f t="shared" si="26"/>
        <v>0</v>
      </c>
      <c r="AY101" s="14">
        <f t="shared" si="26"/>
        <v>0</v>
      </c>
      <c r="AZ101" s="14">
        <f t="shared" si="26"/>
        <v>0</v>
      </c>
      <c r="BA101" s="14">
        <f t="shared" si="26"/>
        <v>0</v>
      </c>
      <c r="BB101" s="14">
        <f t="shared" si="26"/>
        <v>0</v>
      </c>
    </row>
    <row r="102" spans="1:54" s="4" customFormat="1">
      <c r="A102" s="1" t="s">
        <v>55</v>
      </c>
      <c r="B102" s="3">
        <f>-Calculations!E21</f>
        <v>-7172172.067961243</v>
      </c>
      <c r="C102" s="3">
        <f>-Calculations!E22</f>
        <v>-17930430.169903107</v>
      </c>
      <c r="D102" s="3">
        <f>-Calculations!E23</f>
        <v>-10758258.101941863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</row>
    <row r="103" spans="1:54" s="4" customFormat="1">
      <c r="A103" s="1"/>
      <c r="B103" s="1"/>
      <c r="C103" s="1"/>
      <c r="D103" s="1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 s="13" customFormat="1" ht="10.5">
      <c r="A104" s="31" t="s">
        <v>56</v>
      </c>
      <c r="B104" s="32">
        <f>B99+SUM(B101:B103)</f>
        <v>-7172172.067961243</v>
      </c>
      <c r="C104" s="32">
        <f>C99+SUM(C101:C103)</f>
        <v>-17930430.169903107</v>
      </c>
      <c r="D104" s="32">
        <f>D99+SUM(D101:D103)</f>
        <v>-10758258.101941863</v>
      </c>
      <c r="E104" s="32">
        <f t="shared" ref="E104:AJ104" si="27">E99+E101+0.3*E103</f>
        <v>5373167.6679617139</v>
      </c>
      <c r="F104" s="32">
        <f t="shared" si="27"/>
        <v>5367240.9354307437</v>
      </c>
      <c r="G104" s="32">
        <f t="shared" si="27"/>
        <v>4678620.5992268417</v>
      </c>
      <c r="H104" s="32">
        <f t="shared" si="27"/>
        <v>4672454.4267016221</v>
      </c>
      <c r="I104" s="32">
        <f t="shared" si="27"/>
        <v>4666164.9307258958</v>
      </c>
      <c r="J104" s="32">
        <f t="shared" si="27"/>
        <v>4659749.6448306562</v>
      </c>
      <c r="K104" s="32">
        <f t="shared" si="27"/>
        <v>4653206.0532175116</v>
      </c>
      <c r="L104" s="32">
        <f t="shared" si="27"/>
        <v>4646531.5897721034</v>
      </c>
      <c r="M104" s="32">
        <f t="shared" si="27"/>
        <v>4639723.6370577868</v>
      </c>
      <c r="N104" s="32">
        <f t="shared" si="27"/>
        <v>4632779.5252891853</v>
      </c>
      <c r="O104" s="32">
        <f t="shared" si="27"/>
        <v>4249696.1393891107</v>
      </c>
      <c r="P104" s="32">
        <f t="shared" si="27"/>
        <v>4242471.4855050566</v>
      </c>
      <c r="Q104" s="32">
        <f t="shared" si="27"/>
        <v>4077639.6915152553</v>
      </c>
      <c r="R104" s="32">
        <f t="shared" si="27"/>
        <v>4070123.1616142858</v>
      </c>
      <c r="S104" s="32">
        <f t="shared" si="27"/>
        <v>4062456.3011152968</v>
      </c>
      <c r="T104" s="32">
        <f t="shared" si="27"/>
        <v>3770692.6801045695</v>
      </c>
      <c r="U104" s="32">
        <f t="shared" si="27"/>
        <v>3762716.0784414215</v>
      </c>
      <c r="V104" s="32">
        <f t="shared" si="27"/>
        <v>3754579.9447450112</v>
      </c>
      <c r="W104" s="32">
        <f t="shared" si="27"/>
        <v>3746281.0883746725</v>
      </c>
      <c r="X104" s="32">
        <f t="shared" si="27"/>
        <v>3737816.2548769256</v>
      </c>
      <c r="Y104" s="32">
        <f t="shared" si="27"/>
        <v>3384770.4168677526</v>
      </c>
      <c r="Z104" s="32">
        <f t="shared" si="27"/>
        <v>3375963.6040966976</v>
      </c>
      <c r="AA104" s="32">
        <f t="shared" si="27"/>
        <v>3366980.655070222</v>
      </c>
      <c r="AB104" s="32">
        <f t="shared" si="27"/>
        <v>3357818.0470632166</v>
      </c>
      <c r="AC104" s="32">
        <f t="shared" si="27"/>
        <v>3348472.1868960704</v>
      </c>
      <c r="AD104" s="32">
        <f t="shared" si="27"/>
        <v>3338939.4095255816</v>
      </c>
      <c r="AE104" s="32">
        <f t="shared" si="27"/>
        <v>3329215.9766076836</v>
      </c>
      <c r="AF104" s="32">
        <f t="shared" si="27"/>
        <v>3319298.0750314277</v>
      </c>
      <c r="AG104" s="32">
        <f t="shared" si="27"/>
        <v>3309181.8154236455</v>
      </c>
      <c r="AH104" s="32">
        <f t="shared" si="27"/>
        <v>3298863.2306237086</v>
      </c>
      <c r="AI104" s="32">
        <f t="shared" si="27"/>
        <v>3288338.2741277735</v>
      </c>
      <c r="AJ104" s="32">
        <f t="shared" si="27"/>
        <v>3277602.8185019181</v>
      </c>
      <c r="AK104" s="32">
        <f t="shared" ref="AK104:BB104" si="28">AK99+AK101+0.3*AK103</f>
        <v>3266652.6537635466</v>
      </c>
      <c r="AL104" s="32">
        <f t="shared" si="28"/>
        <v>3255483.4857304082</v>
      </c>
      <c r="AM104" s="32">
        <f t="shared" si="28"/>
        <v>3244090.9343366064</v>
      </c>
      <c r="AN104" s="32">
        <f t="shared" si="28"/>
        <v>3232470.531914928</v>
      </c>
      <c r="AO104" s="32">
        <f t="shared" si="28"/>
        <v>3220617.7214448168</v>
      </c>
      <c r="AP104" s="32">
        <f t="shared" si="28"/>
        <v>3208527.854765303</v>
      </c>
      <c r="AQ104" s="32">
        <f t="shared" si="28"/>
        <v>3196196.1907521999</v>
      </c>
      <c r="AR104" s="32">
        <f t="shared" si="28"/>
        <v>3183617.893458833</v>
      </c>
      <c r="AS104" s="32">
        <f t="shared" si="28"/>
        <v>3170788.0302196001</v>
      </c>
      <c r="AT104" s="32">
        <f t="shared" si="28"/>
        <v>3157701.5697155828</v>
      </c>
      <c r="AU104" s="32">
        <f t="shared" si="28"/>
        <v>3144353.380001484</v>
      </c>
      <c r="AV104" s="32">
        <f t="shared" si="28"/>
        <v>3130738.2264931034</v>
      </c>
      <c r="AW104" s="32">
        <f t="shared" si="28"/>
        <v>3116850.7699145554</v>
      </c>
      <c r="AX104" s="32">
        <f t="shared" si="28"/>
        <v>3102685.5642044367</v>
      </c>
      <c r="AY104" s="32">
        <f t="shared" si="28"/>
        <v>3088237.0543801151</v>
      </c>
      <c r="AZ104" s="32">
        <f t="shared" si="28"/>
        <v>3073499.5743593075</v>
      </c>
      <c r="BA104" s="32">
        <f t="shared" si="28"/>
        <v>3058467.3447380839</v>
      </c>
      <c r="BB104" s="32">
        <f t="shared" si="28"/>
        <v>3043134.4705244354</v>
      </c>
    </row>
    <row r="105" spans="1:54" s="4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</row>
    <row r="106" spans="1:54" s="4" customFormat="1">
      <c r="A106" s="31" t="s">
        <v>192</v>
      </c>
      <c r="B106" s="32">
        <f>+B104</f>
        <v>-7172172.067961243</v>
      </c>
      <c r="C106" s="32">
        <f>+C104</f>
        <v>-17930430.169903107</v>
      </c>
      <c r="D106" s="32">
        <f>+D104</f>
        <v>-10758258.101941863</v>
      </c>
      <c r="E106" s="32">
        <f>+E104/((1+Inputs!$C$100)^E72)</f>
        <v>5267811.4391781511</v>
      </c>
      <c r="F106" s="32">
        <f>+F104/((1+Inputs!$C$100)^F72)</f>
        <v>5158824.4285185924</v>
      </c>
      <c r="G106" s="32">
        <f>+G104/((1+Inputs!$C$100)^G72)</f>
        <v>4408768.6855233302</v>
      </c>
      <c r="H106" s="32">
        <f>+H104/((1+Inputs!$C$100)^H72)</f>
        <v>4316625.6504256325</v>
      </c>
      <c r="I106" s="32">
        <f>+I104/((1+Inputs!$C$100)^I72)</f>
        <v>4226289.3415063191</v>
      </c>
      <c r="J106" s="32">
        <f>+J104/((1+Inputs!$C$100)^J72)</f>
        <v>4137724.3327618949</v>
      </c>
      <c r="K106" s="32">
        <f>+K104/((1+Inputs!$C$100)^K72)</f>
        <v>4050895.8928163825</v>
      </c>
      <c r="L106" s="32">
        <f>+L104/((1+Inputs!$C$100)^L72)</f>
        <v>3965769.9713011719</v>
      </c>
      <c r="M106" s="32">
        <f>+M104/((1+Inputs!$C$100)^M72)</f>
        <v>3882313.1855019461</v>
      </c>
      <c r="N106" s="32">
        <f>+N104/((1+Inputs!$C$100)^N72)</f>
        <v>3800492.8072674121</v>
      </c>
      <c r="O106" s="32">
        <f>+O104/((1+Inputs!$C$100)^O72)</f>
        <v>3417873.5322881066</v>
      </c>
      <c r="P106" s="32">
        <f>+P104/((1+Inputs!$C$100)^P72)</f>
        <v>3345159.8139205091</v>
      </c>
      <c r="Q106" s="32">
        <f>+Q104/((1+Inputs!$C$100)^Q72)</f>
        <v>3152148.1070986958</v>
      </c>
      <c r="R106" s="32">
        <f>+R104/((1+Inputs!$C$100)^R72)</f>
        <v>3084644.6911857934</v>
      </c>
      <c r="S106" s="32">
        <f>+S104/((1+Inputs!$C$100)^S72)</f>
        <v>3018464.8716633408</v>
      </c>
      <c r="T106" s="32">
        <f>+T104/((1+Inputs!$C$100)^T72)</f>
        <v>2746745.2976250807</v>
      </c>
      <c r="U106" s="32">
        <f>+U104/((1+Inputs!$C$100)^U72)</f>
        <v>2687190.9564077398</v>
      </c>
      <c r="V106" s="32">
        <f>+V104/((1+Inputs!$C$100)^V72)</f>
        <v>2628804.3473711316</v>
      </c>
      <c r="W106" s="32">
        <f>+W104/((1+Inputs!$C$100)^W72)</f>
        <v>2571562.573805829</v>
      </c>
      <c r="X106" s="32">
        <f>+X104/((1+Inputs!$C$100)^X72)</f>
        <v>2515443.1879574922</v>
      </c>
      <c r="Y106" s="32">
        <f>+Y104/((1+Inputs!$C$100)^Y72)</f>
        <v>2233189.6663766745</v>
      </c>
      <c r="Z106" s="32">
        <f>+Z104/((1+Inputs!$C$100)^Z72)</f>
        <v>2183705.0434191059</v>
      </c>
      <c r="AA106" s="32">
        <f>+AA104/((1+Inputs!$C$100)^AA72)</f>
        <v>2135190.7071861965</v>
      </c>
      <c r="AB106" s="32">
        <f>+AB104/((1+Inputs!$C$100)^AB72)</f>
        <v>2087627.6324480493</v>
      </c>
      <c r="AC106" s="32">
        <f>+AC104/((1+Inputs!$C$100)^AC72)</f>
        <v>2040997.1670184929</v>
      </c>
      <c r="AD106" s="32">
        <f>+AD104/((1+Inputs!$C$100)^AD72)</f>
        <v>1995281.0244404965</v>
      </c>
      <c r="AE106" s="32">
        <f>+AE104/((1+Inputs!$C$100)^AE72)</f>
        <v>1950461.2768150107</v>
      </c>
      <c r="AF106" s="32">
        <f>+AF104/((1+Inputs!$C$100)^AF72)</f>
        <v>1906520.3477704159</v>
      </c>
      <c r="AG106" s="32">
        <f>+AG104/((1+Inputs!$C$100)^AG72)</f>
        <v>1863441.0055698331</v>
      </c>
      <c r="AH106" s="32">
        <f>+AH104/((1+Inputs!$C$100)^AH72)</f>
        <v>1821206.3563535754</v>
      </c>
      <c r="AI106" s="32">
        <f>+AI104/((1+Inputs!$C$100)^AI72)</f>
        <v>1779799.8375141078</v>
      </c>
      <c r="AJ106" s="32">
        <f>+AJ104/((1+Inputs!$C$100)^AJ72)</f>
        <v>1739205.2112009027</v>
      </c>
      <c r="AK106" s="32">
        <f>+AK104/((1+Inputs!$C$100)^AK72)</f>
        <v>1699406.5579526632</v>
      </c>
      <c r="AL106" s="32">
        <f>+AL104/((1+Inputs!$C$100)^AL72)</f>
        <v>1660388.2704543897</v>
      </c>
      <c r="AM106" s="32">
        <f>+AM104/((1+Inputs!$C$100)^AM72)</f>
        <v>1622135.0474168663</v>
      </c>
      <c r="AN106" s="32">
        <f>+AN104/((1+Inputs!$C$100)^AN72)</f>
        <v>1584631.8875761568</v>
      </c>
      <c r="AO106" s="32">
        <f>+AO104/((1+Inputs!$C$100)^AO72)</f>
        <v>1547864.0838107553</v>
      </c>
      <c r="AP106" s="32">
        <f>+AP104/((1+Inputs!$C$100)^AP72)</f>
        <v>1511817.2173740871</v>
      </c>
      <c r="AQ106" s="32">
        <f>+AQ104/((1+Inputs!$C$100)^AQ72)</f>
        <v>1476477.1522400999</v>
      </c>
      <c r="AR106" s="32">
        <f>+AR104/((1+Inputs!$C$100)^AR72)</f>
        <v>1441830.0295597187</v>
      </c>
      <c r="AS106" s="32">
        <f>+AS104/((1+Inputs!$C$100)^AS72)</f>
        <v>1407862.2622260125</v>
      </c>
      <c r="AT106" s="32">
        <f>+AT104/((1+Inputs!$C$100)^AT72)</f>
        <v>1374560.5295459086</v>
      </c>
      <c r="AU106" s="32">
        <f>+AU104/((1+Inputs!$C$100)^AU72)</f>
        <v>1341911.7720163942</v>
      </c>
      <c r="AV106" s="32">
        <f>+AV104/((1+Inputs!$C$100)^AV72)</f>
        <v>1309903.186203145</v>
      </c>
      <c r="AW106" s="32">
        <f>+AW104/((1+Inputs!$C$100)^AW72)</f>
        <v>1278522.2197195673</v>
      </c>
      <c r="AX106" s="32">
        <f>+AX104/((1+Inputs!$C$100)^AX72)</f>
        <v>1247756.5663042953</v>
      </c>
      <c r="AY106" s="32">
        <f>+AY104/((1+Inputs!$C$100)^AY72)</f>
        <v>1217594.1609952052</v>
      </c>
      <c r="AZ106" s="32">
        <f>+AZ104/((1+Inputs!$C$100)^AZ72)</f>
        <v>1188023.1753980578</v>
      </c>
      <c r="BA106" s="32">
        <f>+BA104/((1+Inputs!$C$100)^BA72)</f>
        <v>1159032.0130479133</v>
      </c>
      <c r="BB106" s="32">
        <f>+BB104/((1+Inputs!$C$100)^BB72)</f>
        <v>1130609.3048614971</v>
      </c>
    </row>
    <row r="107" spans="1:54" s="4" customFormat="1" ht="12" thickBot="1">
      <c r="A107" s="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</row>
    <row r="108" spans="1:54" s="4" customFormat="1" ht="12" thickBot="1">
      <c r="A108" s="42" t="s">
        <v>106</v>
      </c>
      <c r="B108" s="43">
        <f>IRR(B106:BB106)</f>
        <v>9.3366168220656867E-2</v>
      </c>
      <c r="C108" s="1"/>
      <c r="D108" s="2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11" spans="1:54" s="56" customFormat="1"/>
    <row r="114" spans="1:54">
      <c r="A114" s="53" t="s">
        <v>55</v>
      </c>
    </row>
    <row r="116" spans="1:54">
      <c r="A116" s="88">
        <f>+'IRR &amp; S.A.'!B66</f>
        <v>-0.1</v>
      </c>
      <c r="B116" s="53" t="s">
        <v>136</v>
      </c>
    </row>
    <row r="117" spans="1:54" s="5" customFormat="1" ht="36" customHeight="1">
      <c r="A117" s="33" t="s">
        <v>60</v>
      </c>
      <c r="B117" s="34" t="s">
        <v>131</v>
      </c>
      <c r="C117" s="34" t="s">
        <v>78</v>
      </c>
      <c r="D117" s="34" t="s">
        <v>79</v>
      </c>
      <c r="E117" s="34">
        <v>1</v>
      </c>
      <c r="F117" s="34">
        <v>2</v>
      </c>
      <c r="G117" s="34">
        <v>3</v>
      </c>
      <c r="H117" s="34">
        <v>4</v>
      </c>
      <c r="I117" s="34">
        <v>5</v>
      </c>
      <c r="J117" s="34">
        <v>6</v>
      </c>
      <c r="K117" s="34">
        <v>7</v>
      </c>
      <c r="L117" s="34">
        <v>8</v>
      </c>
      <c r="M117" s="34">
        <v>9</v>
      </c>
      <c r="N117" s="34">
        <v>10</v>
      </c>
      <c r="O117" s="34">
        <v>11</v>
      </c>
      <c r="P117" s="34">
        <v>12</v>
      </c>
      <c r="Q117" s="34">
        <v>13</v>
      </c>
      <c r="R117" s="34">
        <v>14</v>
      </c>
      <c r="S117" s="34">
        <v>15</v>
      </c>
      <c r="T117" s="34">
        <v>16</v>
      </c>
      <c r="U117" s="34">
        <v>17</v>
      </c>
      <c r="V117" s="34">
        <v>18</v>
      </c>
      <c r="W117" s="34">
        <v>19</v>
      </c>
      <c r="X117" s="34">
        <v>20</v>
      </c>
      <c r="Y117" s="34">
        <v>21</v>
      </c>
      <c r="Z117" s="34">
        <v>22</v>
      </c>
      <c r="AA117" s="34">
        <v>23</v>
      </c>
      <c r="AB117" s="34">
        <v>24</v>
      </c>
      <c r="AC117" s="34">
        <v>25</v>
      </c>
      <c r="AD117" s="34">
        <v>26</v>
      </c>
      <c r="AE117" s="34">
        <v>27</v>
      </c>
      <c r="AF117" s="34">
        <v>28</v>
      </c>
      <c r="AG117" s="34">
        <v>29</v>
      </c>
      <c r="AH117" s="34">
        <v>30</v>
      </c>
      <c r="AI117" s="34">
        <v>31</v>
      </c>
      <c r="AJ117" s="34">
        <v>32</v>
      </c>
      <c r="AK117" s="34">
        <v>33</v>
      </c>
      <c r="AL117" s="34">
        <v>34</v>
      </c>
      <c r="AM117" s="34">
        <v>35</v>
      </c>
      <c r="AN117" s="34">
        <v>36</v>
      </c>
      <c r="AO117" s="34">
        <v>37</v>
      </c>
      <c r="AP117" s="34">
        <v>38</v>
      </c>
      <c r="AQ117" s="34">
        <v>39</v>
      </c>
      <c r="AR117" s="34">
        <v>40</v>
      </c>
      <c r="AS117" s="34">
        <v>41</v>
      </c>
      <c r="AT117" s="34">
        <v>42</v>
      </c>
      <c r="AU117" s="34">
        <v>43</v>
      </c>
      <c r="AV117" s="34">
        <v>44</v>
      </c>
      <c r="AW117" s="34">
        <v>45</v>
      </c>
      <c r="AX117" s="34">
        <v>46</v>
      </c>
      <c r="AY117" s="34">
        <v>47</v>
      </c>
      <c r="AZ117" s="34">
        <v>48</v>
      </c>
      <c r="BA117" s="34">
        <v>49</v>
      </c>
      <c r="BB117" s="34">
        <v>50</v>
      </c>
    </row>
    <row r="118" spans="1:54" s="4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</row>
    <row r="119" spans="1:54" s="9" customFormat="1">
      <c r="A119" s="7" t="s">
        <v>49</v>
      </c>
      <c r="B119" s="7"/>
      <c r="C119" s="7"/>
      <c r="D119" s="7"/>
      <c r="E119" s="8">
        <f t="shared" ref="E119:AH119" si="29">SUM(E120:E121)</f>
        <v>6651850.7973762546</v>
      </c>
      <c r="F119" s="8">
        <f t="shared" si="29"/>
        <v>6651850.7973762546</v>
      </c>
      <c r="G119" s="8">
        <f t="shared" si="29"/>
        <v>6651850.7973762546</v>
      </c>
      <c r="H119" s="8">
        <f t="shared" si="29"/>
        <v>6651850.7973762546</v>
      </c>
      <c r="I119" s="8">
        <f t="shared" si="29"/>
        <v>6651850.7973762546</v>
      </c>
      <c r="J119" s="8">
        <f t="shared" si="29"/>
        <v>6651850.7973762546</v>
      </c>
      <c r="K119" s="8">
        <f t="shared" si="29"/>
        <v>6651850.7973762546</v>
      </c>
      <c r="L119" s="8">
        <f t="shared" si="29"/>
        <v>6651850.7973762546</v>
      </c>
      <c r="M119" s="8">
        <f t="shared" si="29"/>
        <v>6651850.7973762546</v>
      </c>
      <c r="N119" s="8">
        <f t="shared" si="29"/>
        <v>6651850.7973762546</v>
      </c>
      <c r="O119" s="8">
        <f t="shared" si="29"/>
        <v>6651850.7973762546</v>
      </c>
      <c r="P119" s="8">
        <f t="shared" si="29"/>
        <v>6651850.7973762546</v>
      </c>
      <c r="Q119" s="8">
        <f t="shared" si="29"/>
        <v>6651850.7973762546</v>
      </c>
      <c r="R119" s="8">
        <f t="shared" si="29"/>
        <v>6651850.7973762546</v>
      </c>
      <c r="S119" s="8">
        <f t="shared" si="29"/>
        <v>6651850.7973762546</v>
      </c>
      <c r="T119" s="8">
        <f t="shared" si="29"/>
        <v>6651850.7973762546</v>
      </c>
      <c r="U119" s="8">
        <f t="shared" si="29"/>
        <v>6651850.7973762546</v>
      </c>
      <c r="V119" s="8">
        <f t="shared" si="29"/>
        <v>6651850.7973762546</v>
      </c>
      <c r="W119" s="8">
        <f t="shared" si="29"/>
        <v>6651850.7973762546</v>
      </c>
      <c r="X119" s="8">
        <f t="shared" si="29"/>
        <v>6651850.7973762546</v>
      </c>
      <c r="Y119" s="8">
        <f t="shared" si="29"/>
        <v>6651850.7973762546</v>
      </c>
      <c r="Z119" s="8">
        <f t="shared" si="29"/>
        <v>6651850.7973762546</v>
      </c>
      <c r="AA119" s="8">
        <f t="shared" si="29"/>
        <v>6651850.7973762546</v>
      </c>
      <c r="AB119" s="8">
        <f t="shared" si="29"/>
        <v>6651850.7973762546</v>
      </c>
      <c r="AC119" s="8">
        <f t="shared" si="29"/>
        <v>6651850.7973762546</v>
      </c>
      <c r="AD119" s="8">
        <f t="shared" si="29"/>
        <v>6651850.7973762546</v>
      </c>
      <c r="AE119" s="8">
        <f t="shared" si="29"/>
        <v>6651850.7973762546</v>
      </c>
      <c r="AF119" s="8">
        <f t="shared" si="29"/>
        <v>6651850.7973762546</v>
      </c>
      <c r="AG119" s="8">
        <f t="shared" si="29"/>
        <v>6651850.7973762546</v>
      </c>
      <c r="AH119" s="8">
        <f t="shared" si="29"/>
        <v>6651850.7973762546</v>
      </c>
      <c r="AI119" s="8">
        <f t="shared" ref="AI119:AR119" si="30">SUM(AI120:AI121)</f>
        <v>6651850.7973762546</v>
      </c>
      <c r="AJ119" s="8">
        <f t="shared" si="30"/>
        <v>6651850.7973762546</v>
      </c>
      <c r="AK119" s="8">
        <f t="shared" si="30"/>
        <v>6651850.7973762546</v>
      </c>
      <c r="AL119" s="8">
        <f t="shared" si="30"/>
        <v>6651850.7973762546</v>
      </c>
      <c r="AM119" s="8">
        <f t="shared" si="30"/>
        <v>6651850.7973762546</v>
      </c>
      <c r="AN119" s="8">
        <f t="shared" si="30"/>
        <v>6651850.7973762546</v>
      </c>
      <c r="AO119" s="8">
        <f t="shared" si="30"/>
        <v>6651850.7973762546</v>
      </c>
      <c r="AP119" s="8">
        <f t="shared" si="30"/>
        <v>6651850.7973762546</v>
      </c>
      <c r="AQ119" s="8">
        <f t="shared" si="30"/>
        <v>6651850.7973762546</v>
      </c>
      <c r="AR119" s="8">
        <f t="shared" si="30"/>
        <v>6651850.7973762546</v>
      </c>
      <c r="AS119" s="8">
        <f t="shared" ref="AS119:BB119" si="31">SUM(AS120:AS121)</f>
        <v>6651850.7973762546</v>
      </c>
      <c r="AT119" s="8">
        <f t="shared" si="31"/>
        <v>6651850.7973762546</v>
      </c>
      <c r="AU119" s="8">
        <f t="shared" si="31"/>
        <v>6651850.7973762546</v>
      </c>
      <c r="AV119" s="8">
        <f t="shared" si="31"/>
        <v>6651850.7973762546</v>
      </c>
      <c r="AW119" s="8">
        <f t="shared" si="31"/>
        <v>6651850.7973762546</v>
      </c>
      <c r="AX119" s="8">
        <f t="shared" si="31"/>
        <v>6651850.7973762546</v>
      </c>
      <c r="AY119" s="8">
        <f t="shared" si="31"/>
        <v>6651850.7973762546</v>
      </c>
      <c r="AZ119" s="8">
        <f t="shared" si="31"/>
        <v>6651850.7973762546</v>
      </c>
      <c r="BA119" s="8">
        <f t="shared" si="31"/>
        <v>6651850.7973762546</v>
      </c>
      <c r="BB119" s="8">
        <f t="shared" si="31"/>
        <v>6651850.7973762546</v>
      </c>
    </row>
    <row r="120" spans="1:54" s="9" customFormat="1">
      <c r="A120" s="6" t="s">
        <v>92</v>
      </c>
      <c r="B120" s="6"/>
      <c r="C120" s="7"/>
      <c r="D120" s="7"/>
      <c r="E120" s="3">
        <f>'IRR &amp; S.A.'!E$10</f>
        <v>6118914.3807762545</v>
      </c>
      <c r="F120" s="3">
        <f>'IRR &amp; S.A.'!F$10</f>
        <v>6118914.3807762545</v>
      </c>
      <c r="G120" s="3">
        <f>'IRR &amp; S.A.'!G$10</f>
        <v>6118914.3807762545</v>
      </c>
      <c r="H120" s="3">
        <f>'IRR &amp; S.A.'!H$10</f>
        <v>6118914.3807762545</v>
      </c>
      <c r="I120" s="3">
        <f>'IRR &amp; S.A.'!I$10</f>
        <v>6118914.3807762545</v>
      </c>
      <c r="J120" s="3">
        <f>'IRR &amp; S.A.'!J$10</f>
        <v>6118914.3807762545</v>
      </c>
      <c r="K120" s="3">
        <f>'IRR &amp; S.A.'!K$10</f>
        <v>6118914.3807762545</v>
      </c>
      <c r="L120" s="3">
        <f>'IRR &amp; S.A.'!L$10</f>
        <v>6118914.3807762545</v>
      </c>
      <c r="M120" s="3">
        <f>'IRR &amp; S.A.'!M$10</f>
        <v>6118914.3807762545</v>
      </c>
      <c r="N120" s="3">
        <f>'IRR &amp; S.A.'!N$10</f>
        <v>6118914.3807762545</v>
      </c>
      <c r="O120" s="3">
        <f>'IRR &amp; S.A.'!O$10</f>
        <v>6118914.3807762545</v>
      </c>
      <c r="P120" s="3">
        <f>'IRR &amp; S.A.'!P$10</f>
        <v>6118914.3807762545</v>
      </c>
      <c r="Q120" s="3">
        <f>'IRR &amp; S.A.'!Q$10</f>
        <v>6118914.3807762545</v>
      </c>
      <c r="R120" s="3">
        <f>'IRR &amp; S.A.'!R$10</f>
        <v>6118914.3807762545</v>
      </c>
      <c r="S120" s="3">
        <f>'IRR &amp; S.A.'!S$10</f>
        <v>6118914.3807762545</v>
      </c>
      <c r="T120" s="3">
        <f>'IRR &amp; S.A.'!T$10</f>
        <v>6118914.3807762545</v>
      </c>
      <c r="U120" s="3">
        <f>'IRR &amp; S.A.'!U$10</f>
        <v>6118914.3807762545</v>
      </c>
      <c r="V120" s="3">
        <f>'IRR &amp; S.A.'!V$10</f>
        <v>6118914.3807762545</v>
      </c>
      <c r="W120" s="3">
        <f>'IRR &amp; S.A.'!W$10</f>
        <v>6118914.3807762545</v>
      </c>
      <c r="X120" s="3">
        <f>'IRR &amp; S.A.'!X$10</f>
        <v>6118914.3807762545</v>
      </c>
      <c r="Y120" s="3">
        <f>'IRR &amp; S.A.'!Y$10</f>
        <v>6118914.3807762545</v>
      </c>
      <c r="Z120" s="3">
        <f>'IRR &amp; S.A.'!Z$10</f>
        <v>6118914.3807762545</v>
      </c>
      <c r="AA120" s="3">
        <f>'IRR &amp; S.A.'!AA$10</f>
        <v>6118914.3807762545</v>
      </c>
      <c r="AB120" s="3">
        <f>'IRR &amp; S.A.'!AB$10</f>
        <v>6118914.3807762545</v>
      </c>
      <c r="AC120" s="3">
        <f>'IRR &amp; S.A.'!AC$10</f>
        <v>6118914.3807762545</v>
      </c>
      <c r="AD120" s="3">
        <f>'IRR &amp; S.A.'!AD$10</f>
        <v>6118914.3807762545</v>
      </c>
      <c r="AE120" s="3">
        <f>'IRR &amp; S.A.'!AE$10</f>
        <v>6118914.3807762545</v>
      </c>
      <c r="AF120" s="3">
        <f>'IRR &amp; S.A.'!AF$10</f>
        <v>6118914.3807762545</v>
      </c>
      <c r="AG120" s="3">
        <f>'IRR &amp; S.A.'!AG$10</f>
        <v>6118914.3807762545</v>
      </c>
      <c r="AH120" s="3">
        <f>'IRR &amp; S.A.'!AH$10</f>
        <v>6118914.3807762545</v>
      </c>
      <c r="AI120" s="3">
        <f>'IRR &amp; S.A.'!AI$10</f>
        <v>6118914.3807762545</v>
      </c>
      <c r="AJ120" s="3">
        <f>'IRR &amp; S.A.'!AJ$10</f>
        <v>6118914.3807762545</v>
      </c>
      <c r="AK120" s="3">
        <f>'IRR &amp; S.A.'!AK$10</f>
        <v>6118914.3807762545</v>
      </c>
      <c r="AL120" s="3">
        <f>'IRR &amp; S.A.'!AL$10</f>
        <v>6118914.3807762545</v>
      </c>
      <c r="AM120" s="3">
        <f>'IRR &amp; S.A.'!AM$10</f>
        <v>6118914.3807762545</v>
      </c>
      <c r="AN120" s="3">
        <f>'IRR &amp; S.A.'!AN$10</f>
        <v>6118914.3807762545</v>
      </c>
      <c r="AO120" s="3">
        <f>'IRR &amp; S.A.'!AO$10</f>
        <v>6118914.3807762545</v>
      </c>
      <c r="AP120" s="3">
        <f>'IRR &amp; S.A.'!AP$10</f>
        <v>6118914.3807762545</v>
      </c>
      <c r="AQ120" s="3">
        <f>'IRR &amp; S.A.'!AQ$10</f>
        <v>6118914.3807762545</v>
      </c>
      <c r="AR120" s="3">
        <f>'IRR &amp; S.A.'!AR$10</f>
        <v>6118914.3807762545</v>
      </c>
      <c r="AS120" s="3">
        <f>'IRR &amp; S.A.'!AS$10</f>
        <v>6118914.3807762545</v>
      </c>
      <c r="AT120" s="3">
        <f>'IRR &amp; S.A.'!AT$10</f>
        <v>6118914.3807762545</v>
      </c>
      <c r="AU120" s="3">
        <f>'IRR &amp; S.A.'!AU$10</f>
        <v>6118914.3807762545</v>
      </c>
      <c r="AV120" s="3">
        <f>'IRR &amp; S.A.'!AV$10</f>
        <v>6118914.3807762545</v>
      </c>
      <c r="AW120" s="3">
        <f>'IRR &amp; S.A.'!AW$10</f>
        <v>6118914.3807762545</v>
      </c>
      <c r="AX120" s="3">
        <f>'IRR &amp; S.A.'!AX$10</f>
        <v>6118914.3807762545</v>
      </c>
      <c r="AY120" s="3">
        <f>'IRR &amp; S.A.'!AY$10</f>
        <v>6118914.3807762545</v>
      </c>
      <c r="AZ120" s="3">
        <f>'IRR &amp; S.A.'!AZ$10</f>
        <v>6118914.3807762545</v>
      </c>
      <c r="BA120" s="3">
        <f>'IRR &amp; S.A.'!BA$10</f>
        <v>6118914.3807762545</v>
      </c>
      <c r="BB120" s="3">
        <f>'IRR &amp; S.A.'!BB$10</f>
        <v>6118914.3807762545</v>
      </c>
    </row>
    <row r="121" spans="1:54" s="9" customFormat="1">
      <c r="A121" s="6" t="s">
        <v>100</v>
      </c>
      <c r="B121" s="6"/>
      <c r="C121" s="7"/>
      <c r="D121" s="7"/>
      <c r="E121" s="3">
        <f>'IRR &amp; S.A.'!E$11</f>
        <v>532936.4166</v>
      </c>
      <c r="F121" s="3">
        <f>'IRR &amp; S.A.'!F$11</f>
        <v>532936.4166</v>
      </c>
      <c r="G121" s="3">
        <f>'IRR &amp; S.A.'!G$11</f>
        <v>532936.4166</v>
      </c>
      <c r="H121" s="3">
        <f>'IRR &amp; S.A.'!H$11</f>
        <v>532936.4166</v>
      </c>
      <c r="I121" s="3">
        <f>'IRR &amp; S.A.'!I$11</f>
        <v>532936.4166</v>
      </c>
      <c r="J121" s="3">
        <f>'IRR &amp; S.A.'!J$11</f>
        <v>532936.4166</v>
      </c>
      <c r="K121" s="3">
        <f>'IRR &amp; S.A.'!K$11</f>
        <v>532936.4166</v>
      </c>
      <c r="L121" s="3">
        <f>'IRR &amp; S.A.'!L$11</f>
        <v>532936.4166</v>
      </c>
      <c r="M121" s="3">
        <f>'IRR &amp; S.A.'!M$11</f>
        <v>532936.4166</v>
      </c>
      <c r="N121" s="3">
        <f>'IRR &amp; S.A.'!N$11</f>
        <v>532936.4166</v>
      </c>
      <c r="O121" s="3">
        <f>'IRR &amp; S.A.'!O$11</f>
        <v>532936.4166</v>
      </c>
      <c r="P121" s="3">
        <f>'IRR &amp; S.A.'!P$11</f>
        <v>532936.4166</v>
      </c>
      <c r="Q121" s="3">
        <f>'IRR &amp; S.A.'!Q$11</f>
        <v>532936.4166</v>
      </c>
      <c r="R121" s="3">
        <f>'IRR &amp; S.A.'!R$11</f>
        <v>532936.4166</v>
      </c>
      <c r="S121" s="3">
        <f>'IRR &amp; S.A.'!S$11</f>
        <v>532936.4166</v>
      </c>
      <c r="T121" s="3">
        <f>'IRR &amp; S.A.'!T$11</f>
        <v>532936.4166</v>
      </c>
      <c r="U121" s="3">
        <f>'IRR &amp; S.A.'!U$11</f>
        <v>532936.4166</v>
      </c>
      <c r="V121" s="3">
        <f>'IRR &amp; S.A.'!V$11</f>
        <v>532936.4166</v>
      </c>
      <c r="W121" s="3">
        <f>'IRR &amp; S.A.'!W$11</f>
        <v>532936.4166</v>
      </c>
      <c r="X121" s="3">
        <f>'IRR &amp; S.A.'!X$11</f>
        <v>532936.4166</v>
      </c>
      <c r="Y121" s="3">
        <f>'IRR &amp; S.A.'!Y$11</f>
        <v>532936.4166</v>
      </c>
      <c r="Z121" s="3">
        <f>'IRR &amp; S.A.'!Z$11</f>
        <v>532936.4166</v>
      </c>
      <c r="AA121" s="3">
        <f>'IRR &amp; S.A.'!AA$11</f>
        <v>532936.4166</v>
      </c>
      <c r="AB121" s="3">
        <f>'IRR &amp; S.A.'!AB$11</f>
        <v>532936.4166</v>
      </c>
      <c r="AC121" s="3">
        <f>'IRR &amp; S.A.'!AC$11</f>
        <v>532936.4166</v>
      </c>
      <c r="AD121" s="3">
        <f>'IRR &amp; S.A.'!AD$11</f>
        <v>532936.4166</v>
      </c>
      <c r="AE121" s="3">
        <f>'IRR &amp; S.A.'!AE$11</f>
        <v>532936.4166</v>
      </c>
      <c r="AF121" s="3">
        <f>'IRR &amp; S.A.'!AF$11</f>
        <v>532936.4166</v>
      </c>
      <c r="AG121" s="3">
        <f>'IRR &amp; S.A.'!AG$11</f>
        <v>532936.4166</v>
      </c>
      <c r="AH121" s="3">
        <f>'IRR &amp; S.A.'!AH$11</f>
        <v>532936.4166</v>
      </c>
      <c r="AI121" s="3">
        <f>'IRR &amp; S.A.'!AI$11</f>
        <v>532936.4166</v>
      </c>
      <c r="AJ121" s="3">
        <f>'IRR &amp; S.A.'!AJ$11</f>
        <v>532936.4166</v>
      </c>
      <c r="AK121" s="3">
        <f>'IRR &amp; S.A.'!AK$11</f>
        <v>532936.4166</v>
      </c>
      <c r="AL121" s="3">
        <f>'IRR &amp; S.A.'!AL$11</f>
        <v>532936.4166</v>
      </c>
      <c r="AM121" s="3">
        <f>'IRR &amp; S.A.'!AM$11</f>
        <v>532936.4166</v>
      </c>
      <c r="AN121" s="3">
        <f>'IRR &amp; S.A.'!AN$11</f>
        <v>532936.4166</v>
      </c>
      <c r="AO121" s="3">
        <f>'IRR &amp; S.A.'!AO$11</f>
        <v>532936.4166</v>
      </c>
      <c r="AP121" s="3">
        <f>'IRR &amp; S.A.'!AP$11</f>
        <v>532936.4166</v>
      </c>
      <c r="AQ121" s="3">
        <f>'IRR &amp; S.A.'!AQ$11</f>
        <v>532936.4166</v>
      </c>
      <c r="AR121" s="3">
        <f>'IRR &amp; S.A.'!AR$11</f>
        <v>532936.4166</v>
      </c>
      <c r="AS121" s="3">
        <f>'IRR &amp; S.A.'!AS$11</f>
        <v>532936.4166</v>
      </c>
      <c r="AT121" s="3">
        <f>'IRR &amp; S.A.'!AT$11</f>
        <v>532936.4166</v>
      </c>
      <c r="AU121" s="3">
        <f>'IRR &amp; S.A.'!AU$11</f>
        <v>532936.4166</v>
      </c>
      <c r="AV121" s="3">
        <f>'IRR &amp; S.A.'!AV$11</f>
        <v>532936.4166</v>
      </c>
      <c r="AW121" s="3">
        <f>'IRR &amp; S.A.'!AW$11</f>
        <v>532936.4166</v>
      </c>
      <c r="AX121" s="3">
        <f>'IRR &amp; S.A.'!AX$11</f>
        <v>532936.4166</v>
      </c>
      <c r="AY121" s="3">
        <f>'IRR &amp; S.A.'!AY$11</f>
        <v>532936.4166</v>
      </c>
      <c r="AZ121" s="3">
        <f>'IRR &amp; S.A.'!AZ$11</f>
        <v>532936.4166</v>
      </c>
      <c r="BA121" s="3">
        <f>'IRR &amp; S.A.'!BA$11</f>
        <v>532936.4166</v>
      </c>
      <c r="BB121" s="3">
        <f>'IRR &amp; S.A.'!BB$11</f>
        <v>532936.4166</v>
      </c>
    </row>
    <row r="122" spans="1:54" s="4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</row>
    <row r="123" spans="1:54" s="9" customFormat="1">
      <c r="A123" s="7" t="s">
        <v>50</v>
      </c>
      <c r="B123" s="7"/>
      <c r="C123" s="7"/>
      <c r="D123" s="7"/>
      <c r="E123" s="10">
        <f t="shared" ref="E123:AH123" si="32">SUM(E124:E129)</f>
        <v>-750358.66125628504</v>
      </c>
      <c r="F123" s="10">
        <f t="shared" si="32"/>
        <v>-759271.04100210452</v>
      </c>
      <c r="G123" s="10">
        <f t="shared" si="32"/>
        <v>-768361.66834284028</v>
      </c>
      <c r="H123" s="10">
        <f t="shared" si="32"/>
        <v>-777634.1082303907</v>
      </c>
      <c r="I123" s="10">
        <f t="shared" si="32"/>
        <v>-787091.99691569223</v>
      </c>
      <c r="J123" s="10">
        <f t="shared" si="32"/>
        <v>-796739.04337469989</v>
      </c>
      <c r="K123" s="10">
        <f t="shared" si="32"/>
        <v>-806579.03076288744</v>
      </c>
      <c r="L123" s="10">
        <f t="shared" si="32"/>
        <v>-816615.8178988389</v>
      </c>
      <c r="M123" s="10">
        <f t="shared" si="32"/>
        <v>-826853.34077750938</v>
      </c>
      <c r="N123" s="10">
        <f t="shared" si="32"/>
        <v>-837295.61411375331</v>
      </c>
      <c r="O123" s="10">
        <f t="shared" si="32"/>
        <v>-847946.73291672196</v>
      </c>
      <c r="P123" s="10">
        <f t="shared" si="32"/>
        <v>-858810.87409575027</v>
      </c>
      <c r="Q123" s="10">
        <f t="shared" si="32"/>
        <v>-869892.29809835891</v>
      </c>
      <c r="R123" s="10">
        <f t="shared" si="32"/>
        <v>-881195.35058101988</v>
      </c>
      <c r="S123" s="10">
        <f t="shared" si="32"/>
        <v>-892724.46411333373</v>
      </c>
      <c r="T123" s="10">
        <f t="shared" si="32"/>
        <v>-904484.15991629427</v>
      </c>
      <c r="U123" s="10">
        <f t="shared" si="32"/>
        <v>-916479.04963531392</v>
      </c>
      <c r="V123" s="10">
        <f t="shared" si="32"/>
        <v>-928713.83714871376</v>
      </c>
      <c r="W123" s="10">
        <f t="shared" si="32"/>
        <v>-941193.32041238167</v>
      </c>
      <c r="X123" s="10">
        <f t="shared" si="32"/>
        <v>-953922.39334132313</v>
      </c>
      <c r="Y123" s="10">
        <f t="shared" si="32"/>
        <v>-966906.04772884317</v>
      </c>
      <c r="Z123" s="10">
        <f t="shared" si="32"/>
        <v>-980149.37520411378</v>
      </c>
      <c r="AA123" s="10">
        <f t="shared" si="32"/>
        <v>-993657.56922888965</v>
      </c>
      <c r="AB123" s="10">
        <f t="shared" si="32"/>
        <v>-1007435.9271341612</v>
      </c>
      <c r="AC123" s="10">
        <f t="shared" si="32"/>
        <v>-1021489.8521975381</v>
      </c>
      <c r="AD123" s="10">
        <f t="shared" si="32"/>
        <v>-1035824.8557621826</v>
      </c>
      <c r="AE123" s="10">
        <f t="shared" si="32"/>
        <v>-1050446.5593981198</v>
      </c>
      <c r="AF123" s="10">
        <f t="shared" si="32"/>
        <v>-1065360.6971067761</v>
      </c>
      <c r="AG123" s="10">
        <f t="shared" si="32"/>
        <v>-1080573.1175696054</v>
      </c>
      <c r="AH123" s="10">
        <f t="shared" si="32"/>
        <v>-1096089.7864416912</v>
      </c>
      <c r="AI123" s="10">
        <f t="shared" ref="AI123:AR123" si="33">SUM(AI124:AI129)</f>
        <v>-1111916.7886912185</v>
      </c>
      <c r="AJ123" s="10">
        <f t="shared" si="33"/>
        <v>-1128060.3309857368</v>
      </c>
      <c r="AK123" s="10">
        <f t="shared" si="33"/>
        <v>-1144526.7441261453</v>
      </c>
      <c r="AL123" s="10">
        <f t="shared" si="33"/>
        <v>-1161322.4855293615</v>
      </c>
      <c r="AM123" s="10">
        <f t="shared" si="33"/>
        <v>-1178454.1417606424</v>
      </c>
      <c r="AN123" s="10">
        <f t="shared" si="33"/>
        <v>-1195928.4311165491</v>
      </c>
      <c r="AO123" s="10">
        <f t="shared" si="33"/>
        <v>-1213752.2062595738</v>
      </c>
      <c r="AP123" s="10">
        <f t="shared" si="33"/>
        <v>-1231932.4569054588</v>
      </c>
      <c r="AQ123" s="10">
        <f t="shared" si="33"/>
        <v>-1250476.3125642615</v>
      </c>
      <c r="AR123" s="10">
        <f t="shared" si="33"/>
        <v>-1269391.0453362407</v>
      </c>
      <c r="AS123" s="10">
        <f t="shared" ref="AS123:BB123" si="34">SUM(AS124:AS129)</f>
        <v>-1288684.0727636591</v>
      </c>
      <c r="AT123" s="10">
        <f t="shared" si="34"/>
        <v>-1308362.9607396259</v>
      </c>
      <c r="AU123" s="10">
        <f t="shared" si="34"/>
        <v>-1328435.4264751121</v>
      </c>
      <c r="AV123" s="10">
        <f t="shared" si="34"/>
        <v>-1348909.3415253081</v>
      </c>
      <c r="AW123" s="10">
        <f t="shared" si="34"/>
        <v>-1369792.7348765081</v>
      </c>
      <c r="AX123" s="10">
        <f t="shared" si="34"/>
        <v>-1391093.7960947321</v>
      </c>
      <c r="AY123" s="10">
        <f t="shared" si="34"/>
        <v>-1412820.8785373201</v>
      </c>
      <c r="AZ123" s="10">
        <f t="shared" si="34"/>
        <v>-1434982.5026287602</v>
      </c>
      <c r="BA123" s="10">
        <f t="shared" si="34"/>
        <v>-1457587.3592020292</v>
      </c>
      <c r="BB123" s="10">
        <f t="shared" si="34"/>
        <v>-1480644.3129067635</v>
      </c>
    </row>
    <row r="124" spans="1:54" s="4" customFormat="1">
      <c r="A124" s="6" t="str">
        <f>+'IRR &amp; S.A.'!$A$14</f>
        <v>Operation and maintenance - preventive</v>
      </c>
      <c r="B124" s="6"/>
      <c r="C124" s="1"/>
      <c r="D124" s="1"/>
      <c r="E124" s="3">
        <f>'IRR &amp; S.A.'!E$14</f>
        <v>-445618.98729096988</v>
      </c>
      <c r="F124" s="3">
        <f>'IRR &amp; S.A.'!F$14</f>
        <v>-454531.36703678931</v>
      </c>
      <c r="G124" s="3">
        <f>'IRR &amp; S.A.'!G$14</f>
        <v>-463621.99437752506</v>
      </c>
      <c r="H124" s="3">
        <f>'IRR &amp; S.A.'!H$14</f>
        <v>-472894.43426507554</v>
      </c>
      <c r="I124" s="3">
        <f>'IRR &amp; S.A.'!I$14</f>
        <v>-482352.32295037707</v>
      </c>
      <c r="J124" s="3">
        <f>'IRR &amp; S.A.'!J$14</f>
        <v>-491999.36940938467</v>
      </c>
      <c r="K124" s="3">
        <f>'IRR &amp; S.A.'!K$14</f>
        <v>-501839.35679757223</v>
      </c>
      <c r="L124" s="3">
        <f>'IRR &amp; S.A.'!L$14</f>
        <v>-511876.14393352374</v>
      </c>
      <c r="M124" s="3">
        <f>'IRR &amp; S.A.'!M$14</f>
        <v>-522113.66681219422</v>
      </c>
      <c r="N124" s="3">
        <f>'IRR &amp; S.A.'!N$14</f>
        <v>-532555.94014843809</v>
      </c>
      <c r="O124" s="3">
        <f>'IRR &amp; S.A.'!O$14</f>
        <v>-543207.05895140674</v>
      </c>
      <c r="P124" s="3">
        <f>'IRR &amp; S.A.'!P$14</f>
        <v>-554071.20013043506</v>
      </c>
      <c r="Q124" s="3">
        <f>'IRR &amp; S.A.'!Q$14</f>
        <v>-565152.62413304369</v>
      </c>
      <c r="R124" s="3">
        <f>'IRR &amp; S.A.'!R$14</f>
        <v>-576455.67661570467</v>
      </c>
      <c r="S124" s="3">
        <f>'IRR &amp; S.A.'!S$14</f>
        <v>-587984.79014801851</v>
      </c>
      <c r="T124" s="3">
        <f>'IRR &amp; S.A.'!T$14</f>
        <v>-599744.48595097905</v>
      </c>
      <c r="U124" s="3">
        <f>'IRR &amp; S.A.'!U$14</f>
        <v>-611739.3756699987</v>
      </c>
      <c r="V124" s="3">
        <f>'IRR &amp; S.A.'!V$14</f>
        <v>-623974.16318339854</v>
      </c>
      <c r="W124" s="3">
        <f>'IRR &amp; S.A.'!W$14</f>
        <v>-636453.64644706645</v>
      </c>
      <c r="X124" s="3">
        <f>'IRR &amp; S.A.'!X$14</f>
        <v>-649182.71937600791</v>
      </c>
      <c r="Y124" s="3">
        <f>'IRR &amp; S.A.'!Y$14</f>
        <v>-662166.37376352795</v>
      </c>
      <c r="Z124" s="3">
        <f>'IRR &amp; S.A.'!Z$14</f>
        <v>-675409.70123879856</v>
      </c>
      <c r="AA124" s="3">
        <f>'IRR &amp; S.A.'!AA$14</f>
        <v>-688917.89526357444</v>
      </c>
      <c r="AB124" s="3">
        <f>'IRR &amp; S.A.'!AB$14</f>
        <v>-702696.25316884601</v>
      </c>
      <c r="AC124" s="3">
        <f>'IRR &amp; S.A.'!AC$14</f>
        <v>-716750.17823222291</v>
      </c>
      <c r="AD124" s="3">
        <f>'IRR &amp; S.A.'!AD$14</f>
        <v>-731085.1817968674</v>
      </c>
      <c r="AE124" s="3">
        <f>'IRR &amp; S.A.'!AE$14</f>
        <v>-745706.88543280459</v>
      </c>
      <c r="AF124" s="3">
        <f>'IRR &amp; S.A.'!AF$14</f>
        <v>-760621.02314146084</v>
      </c>
      <c r="AG124" s="3">
        <f>'IRR &amp; S.A.'!AG$14</f>
        <v>-775833.44360429002</v>
      </c>
      <c r="AH124" s="3">
        <f>'IRR &amp; S.A.'!AH$14</f>
        <v>-791350.11247637589</v>
      </c>
      <c r="AI124" s="3">
        <f>'IRR &amp; S.A.'!AI$14</f>
        <v>-807177.11472590314</v>
      </c>
      <c r="AJ124" s="3">
        <f>'IRR &amp; S.A.'!AJ$14</f>
        <v>-823320.65702042147</v>
      </c>
      <c r="AK124" s="3">
        <f>'IRR &amp; S.A.'!AK$14</f>
        <v>-839787.07016082993</v>
      </c>
      <c r="AL124" s="3">
        <f>'IRR &amp; S.A.'!AL$14</f>
        <v>-856582.81156404642</v>
      </c>
      <c r="AM124" s="3">
        <f>'IRR &amp; S.A.'!AM$14</f>
        <v>-873714.46779532731</v>
      </c>
      <c r="AN124" s="3">
        <f>'IRR &amp; S.A.'!AN$14</f>
        <v>-891188.75715123385</v>
      </c>
      <c r="AO124" s="3">
        <f>'IRR &amp; S.A.'!AO$14</f>
        <v>-909012.53229425859</v>
      </c>
      <c r="AP124" s="3">
        <f>'IRR &amp; S.A.'!AP$14</f>
        <v>-927192.78294014384</v>
      </c>
      <c r="AQ124" s="3">
        <f>'IRR &amp; S.A.'!AQ$14</f>
        <v>-945736.63859894639</v>
      </c>
      <c r="AR124" s="3">
        <f>'IRR &amp; S.A.'!AR$14</f>
        <v>-964651.37137092557</v>
      </c>
      <c r="AS124" s="3">
        <f>'IRR &amp; S.A.'!AS$14</f>
        <v>-983944.39879834407</v>
      </c>
      <c r="AT124" s="3">
        <f>'IRR &amp; S.A.'!AT$14</f>
        <v>-1003623.2867743109</v>
      </c>
      <c r="AU124" s="3">
        <f>'IRR &amp; S.A.'!AU$14</f>
        <v>-1023695.752509797</v>
      </c>
      <c r="AV124" s="3">
        <f>'IRR &amp; S.A.'!AV$14</f>
        <v>-1044169.6675599931</v>
      </c>
      <c r="AW124" s="3">
        <f>'IRR &amp; S.A.'!AW$14</f>
        <v>-1065053.060911193</v>
      </c>
      <c r="AX124" s="3">
        <f>'IRR &amp; S.A.'!AX$14</f>
        <v>-1086354.122129417</v>
      </c>
      <c r="AY124" s="3">
        <f>'IRR &amp; S.A.'!AY$14</f>
        <v>-1108081.204572005</v>
      </c>
      <c r="AZ124" s="3">
        <f>'IRR &amp; S.A.'!AZ$14</f>
        <v>-1130242.8286634451</v>
      </c>
      <c r="BA124" s="3">
        <f>'IRR &amp; S.A.'!BA$14</f>
        <v>-1152847.6852367141</v>
      </c>
      <c r="BB124" s="3">
        <f>'IRR &amp; S.A.'!BB$14</f>
        <v>-1175904.6389414484</v>
      </c>
    </row>
    <row r="125" spans="1:54" s="4" customFormat="1">
      <c r="A125" s="6" t="str">
        <f>+'IRR &amp; S.A.'!$A$15</f>
        <v xml:space="preserve">Insurance </v>
      </c>
      <c r="B125" s="6"/>
      <c r="C125" s="1"/>
      <c r="D125" s="1"/>
      <c r="E125" s="3">
        <f>'IRR &amp; S.A.'!E$15</f>
        <v>-127143.14120346816</v>
      </c>
      <c r="F125" s="3">
        <f>'IRR &amp; S.A.'!F$15</f>
        <v>-127143.14120346816</v>
      </c>
      <c r="G125" s="3">
        <f>'IRR &amp; S.A.'!G$15</f>
        <v>-127143.14120346816</v>
      </c>
      <c r="H125" s="3">
        <f>'IRR &amp; S.A.'!H$15</f>
        <v>-127143.14120346816</v>
      </c>
      <c r="I125" s="3">
        <f>'IRR &amp; S.A.'!I$15</f>
        <v>-127143.14120346816</v>
      </c>
      <c r="J125" s="3">
        <f>'IRR &amp; S.A.'!J$15</f>
        <v>-127143.14120346816</v>
      </c>
      <c r="K125" s="3">
        <f>'IRR &amp; S.A.'!K$15</f>
        <v>-127143.14120346816</v>
      </c>
      <c r="L125" s="3">
        <f>'IRR &amp; S.A.'!L$15</f>
        <v>-127143.14120346816</v>
      </c>
      <c r="M125" s="3">
        <f>'IRR &amp; S.A.'!M$15</f>
        <v>-127143.14120346816</v>
      </c>
      <c r="N125" s="3">
        <f>'IRR &amp; S.A.'!N$15</f>
        <v>-127143.14120346816</v>
      </c>
      <c r="O125" s="3">
        <f>'IRR &amp; S.A.'!O$15</f>
        <v>-127143.14120346816</v>
      </c>
      <c r="P125" s="3">
        <f>'IRR &amp; S.A.'!P$15</f>
        <v>-127143.14120346816</v>
      </c>
      <c r="Q125" s="3">
        <f>'IRR &amp; S.A.'!Q$15</f>
        <v>-127143.14120346816</v>
      </c>
      <c r="R125" s="3">
        <f>'IRR &amp; S.A.'!R$15</f>
        <v>-127143.14120346816</v>
      </c>
      <c r="S125" s="3">
        <f>'IRR &amp; S.A.'!S$15</f>
        <v>-127143.14120346816</v>
      </c>
      <c r="T125" s="3">
        <f>'IRR &amp; S.A.'!T$15</f>
        <v>-127143.14120346816</v>
      </c>
      <c r="U125" s="3">
        <f>'IRR &amp; S.A.'!U$15</f>
        <v>-127143.14120346816</v>
      </c>
      <c r="V125" s="3">
        <f>'IRR &amp; S.A.'!V$15</f>
        <v>-127143.14120346816</v>
      </c>
      <c r="W125" s="3">
        <f>'IRR &amp; S.A.'!W$15</f>
        <v>-127143.14120346816</v>
      </c>
      <c r="X125" s="3">
        <f>'IRR &amp; S.A.'!X$15</f>
        <v>-127143.14120346816</v>
      </c>
      <c r="Y125" s="3">
        <f>'IRR &amp; S.A.'!Y$15</f>
        <v>-127143.14120346816</v>
      </c>
      <c r="Z125" s="3">
        <f>'IRR &amp; S.A.'!Z$15</f>
        <v>-127143.14120346816</v>
      </c>
      <c r="AA125" s="3">
        <f>'IRR &amp; S.A.'!AA$15</f>
        <v>-127143.14120346816</v>
      </c>
      <c r="AB125" s="3">
        <f>'IRR &amp; S.A.'!AB$15</f>
        <v>-127143.14120346816</v>
      </c>
      <c r="AC125" s="3">
        <f>'IRR &amp; S.A.'!AC$15</f>
        <v>-127143.14120346816</v>
      </c>
      <c r="AD125" s="3">
        <f>'IRR &amp; S.A.'!AD$15</f>
        <v>-127143.14120346816</v>
      </c>
      <c r="AE125" s="3">
        <f>'IRR &amp; S.A.'!AE$15</f>
        <v>-127143.14120346816</v>
      </c>
      <c r="AF125" s="3">
        <f>'IRR &amp; S.A.'!AF$15</f>
        <v>-127143.14120346816</v>
      </c>
      <c r="AG125" s="3">
        <f>'IRR &amp; S.A.'!AG$15</f>
        <v>-127143.14120346816</v>
      </c>
      <c r="AH125" s="3">
        <f>'IRR &amp; S.A.'!AH$15</f>
        <v>-127143.14120346816</v>
      </c>
      <c r="AI125" s="3">
        <f>'IRR &amp; S.A.'!AI$15</f>
        <v>-127143.14120346816</v>
      </c>
      <c r="AJ125" s="3">
        <f>'IRR &amp; S.A.'!AJ$15</f>
        <v>-127143.14120346816</v>
      </c>
      <c r="AK125" s="3">
        <f>'IRR &amp; S.A.'!AK$15</f>
        <v>-127143.14120346816</v>
      </c>
      <c r="AL125" s="3">
        <f>'IRR &amp; S.A.'!AL$15</f>
        <v>-127143.14120346816</v>
      </c>
      <c r="AM125" s="3">
        <f>'IRR &amp; S.A.'!AM$15</f>
        <v>-127143.14120346816</v>
      </c>
      <c r="AN125" s="3">
        <f>'IRR &amp; S.A.'!AN$15</f>
        <v>-127143.14120346816</v>
      </c>
      <c r="AO125" s="3">
        <f>'IRR &amp; S.A.'!AO$15</f>
        <v>-127143.14120346816</v>
      </c>
      <c r="AP125" s="3">
        <f>'IRR &amp; S.A.'!AP$15</f>
        <v>-127143.14120346816</v>
      </c>
      <c r="AQ125" s="3">
        <f>'IRR &amp; S.A.'!AQ$15</f>
        <v>-127143.14120346816</v>
      </c>
      <c r="AR125" s="3">
        <f>'IRR &amp; S.A.'!AR$15</f>
        <v>-127143.14120346816</v>
      </c>
      <c r="AS125" s="3">
        <f>'IRR &amp; S.A.'!AS$15</f>
        <v>-127143.14120346816</v>
      </c>
      <c r="AT125" s="3">
        <f>'IRR &amp; S.A.'!AT$15</f>
        <v>-127143.14120346816</v>
      </c>
      <c r="AU125" s="3">
        <f>'IRR &amp; S.A.'!AU$15</f>
        <v>-127143.14120346816</v>
      </c>
      <c r="AV125" s="3">
        <f>'IRR &amp; S.A.'!AV$15</f>
        <v>-127143.14120346816</v>
      </c>
      <c r="AW125" s="3">
        <f>'IRR &amp; S.A.'!AW$15</f>
        <v>-127143.14120346816</v>
      </c>
      <c r="AX125" s="3">
        <f>'IRR &amp; S.A.'!AX$15</f>
        <v>-127143.14120346816</v>
      </c>
      <c r="AY125" s="3">
        <f>'IRR &amp; S.A.'!AY$15</f>
        <v>-127143.14120346816</v>
      </c>
      <c r="AZ125" s="3">
        <f>'IRR &amp; S.A.'!AZ$15</f>
        <v>-127143.14120346816</v>
      </c>
      <c r="BA125" s="3">
        <f>'IRR &amp; S.A.'!BA$15</f>
        <v>-127143.14120346816</v>
      </c>
      <c r="BB125" s="3">
        <f>'IRR &amp; S.A.'!BB$15</f>
        <v>-127143.14120346816</v>
      </c>
    </row>
    <row r="126" spans="1:54" s="4" customFormat="1">
      <c r="A126" s="6" t="str">
        <f>+'IRR &amp; S.A.'!$A$16</f>
        <v>Contribution to OSINERG</v>
      </c>
      <c r="B126" s="6"/>
      <c r="C126" s="1"/>
      <c r="D126" s="1"/>
      <c r="E126" s="3">
        <f>-Inputs!$C$65*E119</f>
        <v>-66518.507973762549</v>
      </c>
      <c r="F126" s="3">
        <f>-Inputs!$C$65*F119</f>
        <v>-66518.507973762549</v>
      </c>
      <c r="G126" s="3">
        <f>-Inputs!$C$65*G119</f>
        <v>-66518.507973762549</v>
      </c>
      <c r="H126" s="3">
        <f>-Inputs!$C$65*H119</f>
        <v>-66518.507973762549</v>
      </c>
      <c r="I126" s="3">
        <f>-Inputs!$C$65*I119</f>
        <v>-66518.507973762549</v>
      </c>
      <c r="J126" s="3">
        <f>-Inputs!$C$65*J119</f>
        <v>-66518.507973762549</v>
      </c>
      <c r="K126" s="3">
        <f>-Inputs!$C$65*K119</f>
        <v>-66518.507973762549</v>
      </c>
      <c r="L126" s="3">
        <f>-Inputs!$C$65*L119</f>
        <v>-66518.507973762549</v>
      </c>
      <c r="M126" s="3">
        <f>-Inputs!$C$65*M119</f>
        <v>-66518.507973762549</v>
      </c>
      <c r="N126" s="3">
        <f>-Inputs!$C$65*N119</f>
        <v>-66518.507973762549</v>
      </c>
      <c r="O126" s="3">
        <f>-Inputs!$C$65*O119</f>
        <v>-66518.507973762549</v>
      </c>
      <c r="P126" s="3">
        <f>-Inputs!$C$65*P119</f>
        <v>-66518.507973762549</v>
      </c>
      <c r="Q126" s="3">
        <f>-Inputs!$C$65*Q119</f>
        <v>-66518.507973762549</v>
      </c>
      <c r="R126" s="3">
        <f>-Inputs!$C$65*R119</f>
        <v>-66518.507973762549</v>
      </c>
      <c r="S126" s="3">
        <f>-Inputs!$C$65*S119</f>
        <v>-66518.507973762549</v>
      </c>
      <c r="T126" s="3">
        <f>-Inputs!$C$65*T119</f>
        <v>-66518.507973762549</v>
      </c>
      <c r="U126" s="3">
        <f>-Inputs!$C$65*U119</f>
        <v>-66518.507973762549</v>
      </c>
      <c r="V126" s="3">
        <f>-Inputs!$C$65*V119</f>
        <v>-66518.507973762549</v>
      </c>
      <c r="W126" s="3">
        <f>-Inputs!$C$65*W119</f>
        <v>-66518.507973762549</v>
      </c>
      <c r="X126" s="3">
        <f>-Inputs!$C$65*X119</f>
        <v>-66518.507973762549</v>
      </c>
      <c r="Y126" s="3">
        <f>-Inputs!$C$65*Y119</f>
        <v>-66518.507973762549</v>
      </c>
      <c r="Z126" s="3">
        <f>-Inputs!$C$65*Z119</f>
        <v>-66518.507973762549</v>
      </c>
      <c r="AA126" s="3">
        <f>-Inputs!$C$65*AA119</f>
        <v>-66518.507973762549</v>
      </c>
      <c r="AB126" s="3">
        <f>-Inputs!$C$65*AB119</f>
        <v>-66518.507973762549</v>
      </c>
      <c r="AC126" s="3">
        <f>-Inputs!$C$65*AC119</f>
        <v>-66518.507973762549</v>
      </c>
      <c r="AD126" s="3">
        <f>-Inputs!$C$65*AD119</f>
        <v>-66518.507973762549</v>
      </c>
      <c r="AE126" s="3">
        <f>-Inputs!$C$65*AE119</f>
        <v>-66518.507973762549</v>
      </c>
      <c r="AF126" s="3">
        <f>-Inputs!$C$65*AF119</f>
        <v>-66518.507973762549</v>
      </c>
      <c r="AG126" s="3">
        <f>-Inputs!$C$65*AG119</f>
        <v>-66518.507973762549</v>
      </c>
      <c r="AH126" s="3">
        <f>-Inputs!$C$65*AH119</f>
        <v>-66518.507973762549</v>
      </c>
      <c r="AI126" s="3">
        <f>-Inputs!$C$65*AI119</f>
        <v>-66518.507973762549</v>
      </c>
      <c r="AJ126" s="3">
        <f>-Inputs!$C$65*AJ119</f>
        <v>-66518.507973762549</v>
      </c>
      <c r="AK126" s="3">
        <f>-Inputs!$C$65*AK119</f>
        <v>-66518.507973762549</v>
      </c>
      <c r="AL126" s="3">
        <f>-Inputs!$C$65*AL119</f>
        <v>-66518.507973762549</v>
      </c>
      <c r="AM126" s="3">
        <f>-Inputs!$C$65*AM119</f>
        <v>-66518.507973762549</v>
      </c>
      <c r="AN126" s="3">
        <f>-Inputs!$C$65*AN119</f>
        <v>-66518.507973762549</v>
      </c>
      <c r="AO126" s="3">
        <f>-Inputs!$C$65*AO119</f>
        <v>-66518.507973762549</v>
      </c>
      <c r="AP126" s="3">
        <f>-Inputs!$C$65*AP119</f>
        <v>-66518.507973762549</v>
      </c>
      <c r="AQ126" s="3">
        <f>-Inputs!$C$65*AQ119</f>
        <v>-66518.507973762549</v>
      </c>
      <c r="AR126" s="3">
        <f>-Inputs!$C$65*AR119</f>
        <v>-66518.507973762549</v>
      </c>
      <c r="AS126" s="3">
        <f>-Inputs!$C$65*AS119</f>
        <v>-66518.507973762549</v>
      </c>
      <c r="AT126" s="3">
        <f>-Inputs!$C$65*AT119</f>
        <v>-66518.507973762549</v>
      </c>
      <c r="AU126" s="3">
        <f>-Inputs!$C$65*AU119</f>
        <v>-66518.507973762549</v>
      </c>
      <c r="AV126" s="3">
        <f>-Inputs!$C$65*AV119</f>
        <v>-66518.507973762549</v>
      </c>
      <c r="AW126" s="3">
        <f>-Inputs!$C$65*AW119</f>
        <v>-66518.507973762549</v>
      </c>
      <c r="AX126" s="3">
        <f>-Inputs!$C$65*AX119</f>
        <v>-66518.507973762549</v>
      </c>
      <c r="AY126" s="3">
        <f>-Inputs!$C$65*AY119</f>
        <v>-66518.507973762549</v>
      </c>
      <c r="AZ126" s="3">
        <f>-Inputs!$C$65*AZ119</f>
        <v>-66518.507973762549</v>
      </c>
      <c r="BA126" s="3">
        <f>-Inputs!$C$65*BA119</f>
        <v>-66518.507973762549</v>
      </c>
      <c r="BB126" s="3">
        <f>-Inputs!$C$65*BB119</f>
        <v>-66518.507973762549</v>
      </c>
    </row>
    <row r="127" spans="1:54" s="4" customFormat="1">
      <c r="A127" s="6" t="str">
        <f>+'IRR &amp; S.A.'!$A$17</f>
        <v>Water Canon</v>
      </c>
      <c r="B127" s="6"/>
      <c r="C127" s="1"/>
      <c r="D127" s="1"/>
      <c r="E127" s="3">
        <f>-Inputs!$C$67*(E120)</f>
        <v>-61189.143807762543</v>
      </c>
      <c r="F127" s="3">
        <f>-Inputs!$C$67*(F120)</f>
        <v>-61189.143807762543</v>
      </c>
      <c r="G127" s="3">
        <f>-Inputs!$C$67*(G120)</f>
        <v>-61189.143807762543</v>
      </c>
      <c r="H127" s="3">
        <f>-Inputs!$C$67*(H120)</f>
        <v>-61189.143807762543</v>
      </c>
      <c r="I127" s="3">
        <f>-Inputs!$C$67*(I120)</f>
        <v>-61189.143807762543</v>
      </c>
      <c r="J127" s="3">
        <f>-Inputs!$C$67*(J120)</f>
        <v>-61189.143807762543</v>
      </c>
      <c r="K127" s="3">
        <f>-Inputs!$C$67*(K120)</f>
        <v>-61189.143807762543</v>
      </c>
      <c r="L127" s="3">
        <f>-Inputs!$C$67*(L120)</f>
        <v>-61189.143807762543</v>
      </c>
      <c r="M127" s="3">
        <f>-Inputs!$C$67*(M120)</f>
        <v>-61189.143807762543</v>
      </c>
      <c r="N127" s="3">
        <f>-Inputs!$C$67*(N120)</f>
        <v>-61189.143807762543</v>
      </c>
      <c r="O127" s="3">
        <f>-Inputs!$C$67*(O120)</f>
        <v>-61189.143807762543</v>
      </c>
      <c r="P127" s="3">
        <f>-Inputs!$C$67*(P120)</f>
        <v>-61189.143807762543</v>
      </c>
      <c r="Q127" s="3">
        <f>-Inputs!$C$67*(Q120)</f>
        <v>-61189.143807762543</v>
      </c>
      <c r="R127" s="3">
        <f>-Inputs!$C$67*(R120)</f>
        <v>-61189.143807762543</v>
      </c>
      <c r="S127" s="3">
        <f>-Inputs!$C$67*(S120)</f>
        <v>-61189.143807762543</v>
      </c>
      <c r="T127" s="3">
        <f>-Inputs!$C$67*(T120)</f>
        <v>-61189.143807762543</v>
      </c>
      <c r="U127" s="3">
        <f>-Inputs!$C$67*(U120)</f>
        <v>-61189.143807762543</v>
      </c>
      <c r="V127" s="3">
        <f>-Inputs!$C$67*(V120)</f>
        <v>-61189.143807762543</v>
      </c>
      <c r="W127" s="3">
        <f>-Inputs!$C$67*(W120)</f>
        <v>-61189.143807762543</v>
      </c>
      <c r="X127" s="3">
        <f>-Inputs!$C$67*(X120)</f>
        <v>-61189.143807762543</v>
      </c>
      <c r="Y127" s="3">
        <f>-Inputs!$C$67*(Y120)</f>
        <v>-61189.143807762543</v>
      </c>
      <c r="Z127" s="3">
        <f>-Inputs!$C$67*(Z120)</f>
        <v>-61189.143807762543</v>
      </c>
      <c r="AA127" s="3">
        <f>-Inputs!$C$67*(AA120)</f>
        <v>-61189.143807762543</v>
      </c>
      <c r="AB127" s="3">
        <f>-Inputs!$C$67*(AB120)</f>
        <v>-61189.143807762543</v>
      </c>
      <c r="AC127" s="3">
        <f>-Inputs!$C$67*(AC120)</f>
        <v>-61189.143807762543</v>
      </c>
      <c r="AD127" s="3">
        <f>-Inputs!$C$67*(AD120)</f>
        <v>-61189.143807762543</v>
      </c>
      <c r="AE127" s="3">
        <f>-Inputs!$C$67*(AE120)</f>
        <v>-61189.143807762543</v>
      </c>
      <c r="AF127" s="3">
        <f>-Inputs!$C$67*(AF120)</f>
        <v>-61189.143807762543</v>
      </c>
      <c r="AG127" s="3">
        <f>-Inputs!$C$67*(AG120)</f>
        <v>-61189.143807762543</v>
      </c>
      <c r="AH127" s="3">
        <f>-Inputs!$C$67*(AH120)</f>
        <v>-61189.143807762543</v>
      </c>
      <c r="AI127" s="3">
        <f>-Inputs!$C$67*(AI120)</f>
        <v>-61189.143807762543</v>
      </c>
      <c r="AJ127" s="3">
        <f>-Inputs!$C$67*(AJ120)</f>
        <v>-61189.143807762543</v>
      </c>
      <c r="AK127" s="3">
        <f>-Inputs!$C$67*(AK120)</f>
        <v>-61189.143807762543</v>
      </c>
      <c r="AL127" s="3">
        <f>-Inputs!$C$67*(AL120)</f>
        <v>-61189.143807762543</v>
      </c>
      <c r="AM127" s="3">
        <f>-Inputs!$C$67*(AM120)</f>
        <v>-61189.143807762543</v>
      </c>
      <c r="AN127" s="3">
        <f>-Inputs!$C$67*(AN120)</f>
        <v>-61189.143807762543</v>
      </c>
      <c r="AO127" s="3">
        <f>-Inputs!$C$67*(AO120)</f>
        <v>-61189.143807762543</v>
      </c>
      <c r="AP127" s="3">
        <f>-Inputs!$C$67*(AP120)</f>
        <v>-61189.143807762543</v>
      </c>
      <c r="AQ127" s="3">
        <f>-Inputs!$C$67*(AQ120)</f>
        <v>-61189.143807762543</v>
      </c>
      <c r="AR127" s="3">
        <f>-Inputs!$C$67*(AR120)</f>
        <v>-61189.143807762543</v>
      </c>
      <c r="AS127" s="3">
        <f>-Inputs!$C$67*(AS120)</f>
        <v>-61189.143807762543</v>
      </c>
      <c r="AT127" s="3">
        <f>-Inputs!$C$67*(AT120)</f>
        <v>-61189.143807762543</v>
      </c>
      <c r="AU127" s="3">
        <f>-Inputs!$C$67*(AU120)</f>
        <v>-61189.143807762543</v>
      </c>
      <c r="AV127" s="3">
        <f>-Inputs!$C$67*(AV120)</f>
        <v>-61189.143807762543</v>
      </c>
      <c r="AW127" s="3">
        <f>-Inputs!$C$67*(AW120)</f>
        <v>-61189.143807762543</v>
      </c>
      <c r="AX127" s="3">
        <f>-Inputs!$C$67*(AX120)</f>
        <v>-61189.143807762543</v>
      </c>
      <c r="AY127" s="3">
        <f>-Inputs!$C$67*(AY120)</f>
        <v>-61189.143807762543</v>
      </c>
      <c r="AZ127" s="3">
        <f>-Inputs!$C$67*(AZ120)</f>
        <v>-61189.143807762543</v>
      </c>
      <c r="BA127" s="3">
        <f>-Inputs!$C$67*(BA120)</f>
        <v>-61189.143807762543</v>
      </c>
      <c r="BB127" s="3">
        <f>-Inputs!$C$67*(BB120)</f>
        <v>-61189.143807762543</v>
      </c>
    </row>
    <row r="128" spans="1:54" s="4" customFormat="1">
      <c r="A128" s="6" t="str">
        <f>+'IRR &amp; S.A.'!$A$18</f>
        <v>COES Tariff</v>
      </c>
      <c r="B128" s="6"/>
      <c r="C128" s="1"/>
      <c r="D128" s="1"/>
      <c r="E128" s="3">
        <f>-Inputs!$C$69*E119</f>
        <v>-49888.880980321905</v>
      </c>
      <c r="F128" s="3">
        <f>-Inputs!$C$69*F119</f>
        <v>-49888.880980321905</v>
      </c>
      <c r="G128" s="3">
        <f>-Inputs!$C$69*G119</f>
        <v>-49888.880980321905</v>
      </c>
      <c r="H128" s="3">
        <f>-Inputs!$C$69*H119</f>
        <v>-49888.880980321905</v>
      </c>
      <c r="I128" s="3">
        <f>-Inputs!$C$69*I119</f>
        <v>-49888.880980321905</v>
      </c>
      <c r="J128" s="3">
        <f>-Inputs!$C$69*J119</f>
        <v>-49888.880980321905</v>
      </c>
      <c r="K128" s="3">
        <f>-Inputs!$C$69*K119</f>
        <v>-49888.880980321905</v>
      </c>
      <c r="L128" s="3">
        <f>-Inputs!$C$69*L119</f>
        <v>-49888.880980321905</v>
      </c>
      <c r="M128" s="3">
        <f>-Inputs!$C$69*M119</f>
        <v>-49888.880980321905</v>
      </c>
      <c r="N128" s="3">
        <f>-Inputs!$C$69*N119</f>
        <v>-49888.880980321905</v>
      </c>
      <c r="O128" s="3">
        <f>-Inputs!$C$69*O119</f>
        <v>-49888.880980321905</v>
      </c>
      <c r="P128" s="3">
        <f>-Inputs!$C$69*P119</f>
        <v>-49888.880980321905</v>
      </c>
      <c r="Q128" s="3">
        <f>-Inputs!$C$69*Q119</f>
        <v>-49888.880980321905</v>
      </c>
      <c r="R128" s="3">
        <f>-Inputs!$C$69*R119</f>
        <v>-49888.880980321905</v>
      </c>
      <c r="S128" s="3">
        <f>-Inputs!$C$69*S119</f>
        <v>-49888.880980321905</v>
      </c>
      <c r="T128" s="3">
        <f>-Inputs!$C$69*T119</f>
        <v>-49888.880980321905</v>
      </c>
      <c r="U128" s="3">
        <f>-Inputs!$C$69*U119</f>
        <v>-49888.880980321905</v>
      </c>
      <c r="V128" s="3">
        <f>-Inputs!$C$69*V119</f>
        <v>-49888.880980321905</v>
      </c>
      <c r="W128" s="3">
        <f>-Inputs!$C$69*W119</f>
        <v>-49888.880980321905</v>
      </c>
      <c r="X128" s="3">
        <f>-Inputs!$C$69*X119</f>
        <v>-49888.880980321905</v>
      </c>
      <c r="Y128" s="3">
        <f>-Inputs!$C$69*Y119</f>
        <v>-49888.880980321905</v>
      </c>
      <c r="Z128" s="3">
        <f>-Inputs!$C$69*Z119</f>
        <v>-49888.880980321905</v>
      </c>
      <c r="AA128" s="3">
        <f>-Inputs!$C$69*AA119</f>
        <v>-49888.880980321905</v>
      </c>
      <c r="AB128" s="3">
        <f>-Inputs!$C$69*AB119</f>
        <v>-49888.880980321905</v>
      </c>
      <c r="AC128" s="3">
        <f>-Inputs!$C$69*AC119</f>
        <v>-49888.880980321905</v>
      </c>
      <c r="AD128" s="3">
        <f>-Inputs!$C$69*AD119</f>
        <v>-49888.880980321905</v>
      </c>
      <c r="AE128" s="3">
        <f>-Inputs!$C$69*AE119</f>
        <v>-49888.880980321905</v>
      </c>
      <c r="AF128" s="3">
        <f>-Inputs!$C$69*AF119</f>
        <v>-49888.880980321905</v>
      </c>
      <c r="AG128" s="3">
        <f>-Inputs!$C$69*AG119</f>
        <v>-49888.880980321905</v>
      </c>
      <c r="AH128" s="3">
        <f>-Inputs!$C$69*AH119</f>
        <v>-49888.880980321905</v>
      </c>
      <c r="AI128" s="3">
        <f>-Inputs!$C$69*AI119</f>
        <v>-49888.880980321905</v>
      </c>
      <c r="AJ128" s="3">
        <f>-Inputs!$C$69*AJ119</f>
        <v>-49888.880980321905</v>
      </c>
      <c r="AK128" s="3">
        <f>-Inputs!$C$69*AK119</f>
        <v>-49888.880980321905</v>
      </c>
      <c r="AL128" s="3">
        <f>-Inputs!$C$69*AL119</f>
        <v>-49888.880980321905</v>
      </c>
      <c r="AM128" s="3">
        <f>-Inputs!$C$69*AM119</f>
        <v>-49888.880980321905</v>
      </c>
      <c r="AN128" s="3">
        <f>-Inputs!$C$69*AN119</f>
        <v>-49888.880980321905</v>
      </c>
      <c r="AO128" s="3">
        <f>-Inputs!$C$69*AO119</f>
        <v>-49888.880980321905</v>
      </c>
      <c r="AP128" s="3">
        <f>-Inputs!$C$69*AP119</f>
        <v>-49888.880980321905</v>
      </c>
      <c r="AQ128" s="3">
        <f>-Inputs!$C$69*AQ119</f>
        <v>-49888.880980321905</v>
      </c>
      <c r="AR128" s="3">
        <f>-Inputs!$C$69*AR119</f>
        <v>-49888.880980321905</v>
      </c>
      <c r="AS128" s="3">
        <f>-Inputs!$C$69*AS119</f>
        <v>-49888.880980321905</v>
      </c>
      <c r="AT128" s="3">
        <f>-Inputs!$C$69*AT119</f>
        <v>-49888.880980321905</v>
      </c>
      <c r="AU128" s="3">
        <f>-Inputs!$C$69*AU119</f>
        <v>-49888.880980321905</v>
      </c>
      <c r="AV128" s="3">
        <f>-Inputs!$C$69*AV119</f>
        <v>-49888.880980321905</v>
      </c>
      <c r="AW128" s="3">
        <f>-Inputs!$C$69*AW119</f>
        <v>-49888.880980321905</v>
      </c>
      <c r="AX128" s="3">
        <f>-Inputs!$C$69*AX119</f>
        <v>-49888.880980321905</v>
      </c>
      <c r="AY128" s="3">
        <f>-Inputs!$C$69*AY119</f>
        <v>-49888.880980321905</v>
      </c>
      <c r="AZ128" s="3">
        <f>-Inputs!$C$69*AZ119</f>
        <v>-49888.880980321905</v>
      </c>
      <c r="BA128" s="3">
        <f>-Inputs!$C$69*BA119</f>
        <v>-49888.880980321905</v>
      </c>
      <c r="BB128" s="3">
        <f>-Inputs!$C$69*BB119</f>
        <v>-49888.880980321905</v>
      </c>
    </row>
    <row r="129" spans="1:54" s="4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</row>
    <row r="130" spans="1:54" s="4" customFormat="1">
      <c r="A130" s="7" t="s">
        <v>51</v>
      </c>
      <c r="B130" s="7"/>
      <c r="C130" s="1"/>
      <c r="D130" s="1"/>
      <c r="E130" s="12">
        <f t="shared" ref="E130:AH130" si="35">E119+E123</f>
        <v>5901492.1361199692</v>
      </c>
      <c r="F130" s="12">
        <f t="shared" si="35"/>
        <v>5892579.7563741505</v>
      </c>
      <c r="G130" s="12">
        <f t="shared" si="35"/>
        <v>5883489.1290334146</v>
      </c>
      <c r="H130" s="12">
        <f t="shared" si="35"/>
        <v>5874216.689145864</v>
      </c>
      <c r="I130" s="12">
        <f t="shared" si="35"/>
        <v>5864758.8004605621</v>
      </c>
      <c r="J130" s="12">
        <f t="shared" si="35"/>
        <v>5855111.754001555</v>
      </c>
      <c r="K130" s="12">
        <f t="shared" si="35"/>
        <v>5845271.766613367</v>
      </c>
      <c r="L130" s="12">
        <f t="shared" si="35"/>
        <v>5835234.9794774158</v>
      </c>
      <c r="M130" s="12">
        <f t="shared" si="35"/>
        <v>5824997.4565987457</v>
      </c>
      <c r="N130" s="12">
        <f t="shared" si="35"/>
        <v>5814555.1832625009</v>
      </c>
      <c r="O130" s="12">
        <f t="shared" si="35"/>
        <v>5803904.0644595325</v>
      </c>
      <c r="P130" s="12">
        <f t="shared" si="35"/>
        <v>5793039.9232805045</v>
      </c>
      <c r="Q130" s="12">
        <f t="shared" si="35"/>
        <v>5781958.4992778953</v>
      </c>
      <c r="R130" s="12">
        <f t="shared" si="35"/>
        <v>5770655.4467952345</v>
      </c>
      <c r="S130" s="12">
        <f t="shared" si="35"/>
        <v>5759126.3332629204</v>
      </c>
      <c r="T130" s="12">
        <f t="shared" si="35"/>
        <v>5747366.6374599598</v>
      </c>
      <c r="U130" s="12">
        <f t="shared" si="35"/>
        <v>5735371.7477409411</v>
      </c>
      <c r="V130" s="12">
        <f t="shared" si="35"/>
        <v>5723136.9602275407</v>
      </c>
      <c r="W130" s="12">
        <f t="shared" si="35"/>
        <v>5710657.476963873</v>
      </c>
      <c r="X130" s="12">
        <f t="shared" si="35"/>
        <v>5697928.4040349312</v>
      </c>
      <c r="Y130" s="12">
        <f t="shared" si="35"/>
        <v>5684944.7496474115</v>
      </c>
      <c r="Z130" s="12">
        <f t="shared" si="35"/>
        <v>5671701.4221721403</v>
      </c>
      <c r="AA130" s="12">
        <f t="shared" si="35"/>
        <v>5658193.2281473652</v>
      </c>
      <c r="AB130" s="12">
        <f t="shared" si="35"/>
        <v>5644414.8702420937</v>
      </c>
      <c r="AC130" s="12">
        <f t="shared" si="35"/>
        <v>5630360.9451787164</v>
      </c>
      <c r="AD130" s="12">
        <f t="shared" si="35"/>
        <v>5616025.9416140718</v>
      </c>
      <c r="AE130" s="12">
        <f t="shared" si="35"/>
        <v>5601404.2379781343</v>
      </c>
      <c r="AF130" s="12">
        <f t="shared" si="35"/>
        <v>5586490.1002694787</v>
      </c>
      <c r="AG130" s="12">
        <f t="shared" si="35"/>
        <v>5571277.6798066497</v>
      </c>
      <c r="AH130" s="12">
        <f t="shared" si="35"/>
        <v>5555761.0109345634</v>
      </c>
      <c r="AI130" s="12">
        <f t="shared" ref="AI130:AR130" si="36">AI119+AI123</f>
        <v>5539934.0086850356</v>
      </c>
      <c r="AJ130" s="12">
        <f t="shared" si="36"/>
        <v>5523790.4663905175</v>
      </c>
      <c r="AK130" s="12">
        <f t="shared" si="36"/>
        <v>5507324.0532501098</v>
      </c>
      <c r="AL130" s="12">
        <f t="shared" si="36"/>
        <v>5490528.3118468933</v>
      </c>
      <c r="AM130" s="12">
        <f t="shared" si="36"/>
        <v>5473396.6556156119</v>
      </c>
      <c r="AN130" s="12">
        <f t="shared" si="36"/>
        <v>5455922.3662597053</v>
      </c>
      <c r="AO130" s="12">
        <f t="shared" si="36"/>
        <v>5438098.5911166808</v>
      </c>
      <c r="AP130" s="12">
        <f t="shared" si="36"/>
        <v>5419918.3404707955</v>
      </c>
      <c r="AQ130" s="12">
        <f t="shared" si="36"/>
        <v>5401374.4848119933</v>
      </c>
      <c r="AR130" s="12">
        <f t="shared" si="36"/>
        <v>5382459.7520400137</v>
      </c>
      <c r="AS130" s="12">
        <f t="shared" ref="AS130:BB130" si="37">AS119+AS123</f>
        <v>5363166.7246125955</v>
      </c>
      <c r="AT130" s="12">
        <f t="shared" si="37"/>
        <v>5343487.836636629</v>
      </c>
      <c r="AU130" s="12">
        <f t="shared" si="37"/>
        <v>5323415.3709011422</v>
      </c>
      <c r="AV130" s="12">
        <f t="shared" si="37"/>
        <v>5302941.4558509467</v>
      </c>
      <c r="AW130" s="12">
        <f t="shared" si="37"/>
        <v>5282058.0624997467</v>
      </c>
      <c r="AX130" s="12">
        <f t="shared" si="37"/>
        <v>5260757.0012815222</v>
      </c>
      <c r="AY130" s="12">
        <f t="shared" si="37"/>
        <v>5239029.918838935</v>
      </c>
      <c r="AZ130" s="12">
        <f t="shared" si="37"/>
        <v>5216868.2947474942</v>
      </c>
      <c r="BA130" s="12">
        <f t="shared" si="37"/>
        <v>5194263.4381742254</v>
      </c>
      <c r="BB130" s="12">
        <f t="shared" si="37"/>
        <v>5171206.4844694911</v>
      </c>
    </row>
    <row r="131" spans="1:54" s="4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</row>
    <row r="132" spans="1:54" s="4" customFormat="1">
      <c r="A132" s="1" t="s">
        <v>19</v>
      </c>
      <c r="B132" s="1"/>
      <c r="C132" s="1"/>
      <c r="D132" s="5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</row>
    <row r="133" spans="1:54" s="4" customFormat="1">
      <c r="A133" s="6" t="s">
        <v>20</v>
      </c>
      <c r="B133" s="6"/>
      <c r="C133" s="1"/>
      <c r="D133" s="65"/>
      <c r="E133" s="65">
        <f>IF(E117&lt;=Inputs!$E$74,(Inputs!$C$40/Calculations!$E$24*SUM('SA -'!$B$147:$D$147)*Inputs!$C$74),0)</f>
        <v>-925285.18524574675</v>
      </c>
      <c r="F133" s="65">
        <f>IF(F117&lt;=Inputs!$E$74,(Inputs!$C$40/Calculations!$E$24*SUM('SA -'!$B$147:$D$147)*Inputs!$C$74),0)</f>
        <v>-925285.18524574675</v>
      </c>
      <c r="G133" s="65">
        <f>IF(G117&lt;=Inputs!$E$74,(Inputs!$C$40/Calculations!$E$24*SUM('SA -'!$B$147:$D$147)*Inputs!$C$74),0)</f>
        <v>-925285.18524574675</v>
      </c>
      <c r="H133" s="65">
        <f>IF(H117&lt;=Inputs!$E$74,(Inputs!$C$40/Calculations!$E$24*SUM('SA -'!$B$147:$D$147)*Inputs!$C$74),0)</f>
        <v>-925285.18524574675</v>
      </c>
      <c r="I133" s="65">
        <f>IF(I117&lt;=Inputs!$E$74,(Inputs!$C$40/Calculations!$E$24*SUM('SA -'!$B$147:$D$147)*Inputs!$C$74),0)</f>
        <v>-925285.18524574675</v>
      </c>
      <c r="J133" s="65">
        <f>IF(J117&lt;=Inputs!$E$74,(Inputs!$C$40/Calculations!$E$24*SUM('SA -'!$B$147:$D$147)*Inputs!$C$74),0)</f>
        <v>-925285.18524574675</v>
      </c>
      <c r="K133" s="65">
        <f>IF(K117&lt;=Inputs!$E$74,(Inputs!$C$40/Calculations!$E$24*SUM('SA -'!$B$147:$D$147)*Inputs!$C$74),0)</f>
        <v>-925285.18524574675</v>
      </c>
      <c r="L133" s="65">
        <f>IF(L117&lt;=Inputs!$E$74,(Inputs!$C$40/Calculations!$E$24*SUM('SA -'!$B$147:$D$147)*Inputs!$C$74),0)</f>
        <v>-925285.18524574675</v>
      </c>
      <c r="M133" s="65">
        <f>IF(M117&lt;=Inputs!$E$74,(Inputs!$C$40/Calculations!$E$24*SUM('SA -'!$B$147:$D$147)*Inputs!$C$74),0)</f>
        <v>-925285.18524574675</v>
      </c>
      <c r="N133" s="65">
        <f>IF(N117&lt;=Inputs!$E$74,(Inputs!$C$40/Calculations!$E$24*SUM('SA -'!$B$147:$D$147)*Inputs!$C$74),0)</f>
        <v>-925285.18524574675</v>
      </c>
      <c r="O133" s="65">
        <f>IF(O117&lt;=Inputs!$E$74,(Inputs!$C$40/Calculations!$E$24*SUM('SA -'!$B$147:$D$147)*Inputs!$C$74),0)</f>
        <v>-925285.18524574675</v>
      </c>
      <c r="P133" s="65">
        <f>IF(P117&lt;=Inputs!$E$74,(Inputs!$C$40/Calculations!$E$24*SUM('SA -'!$B$147:$D$147)*Inputs!$C$74),0)</f>
        <v>-925285.18524574675</v>
      </c>
      <c r="Q133" s="65">
        <f>IF(Q117&lt;=Inputs!$E$74,(Inputs!$C$40/Calculations!$E$24*SUM('SA -'!$B$147:$D$147)*Inputs!$C$74),0)</f>
        <v>-925285.18524574675</v>
      </c>
      <c r="R133" s="65">
        <f>IF(R117&lt;=Inputs!$E$74,(Inputs!$C$40/Calculations!$E$24*SUM('SA -'!$B$147:$D$147)*Inputs!$C$74),0)</f>
        <v>-925285.18524574675</v>
      </c>
      <c r="S133" s="65">
        <f>IF(S117&lt;=Inputs!$E$74,(Inputs!$C$40/Calculations!$E$24*SUM('SA -'!$B$147:$D$147)*Inputs!$C$74),0)</f>
        <v>-925285.18524574675</v>
      </c>
      <c r="T133" s="65">
        <f>IF(T117&lt;=Inputs!$E$74,(Inputs!$C$40/Calculations!$E$24*SUM('SA -'!$B$147:$D$147)*Inputs!$C$74),0)</f>
        <v>-925285.18524574675</v>
      </c>
      <c r="U133" s="65">
        <f>IF(U117&lt;=Inputs!$E$74,(Inputs!$C$40/Calculations!$E$24*SUM('SA -'!$B$147:$D$147)*Inputs!$C$74),0)</f>
        <v>-925285.18524574675</v>
      </c>
      <c r="V133" s="65">
        <f>IF(V117&lt;=Inputs!$E$74,(Inputs!$C$40/Calculations!$E$24*SUM('SA -'!$B$147:$D$147)*Inputs!$C$74),0)</f>
        <v>-925285.18524574675</v>
      </c>
      <c r="W133" s="65">
        <f>IF(W117&lt;=Inputs!$E$74,(Inputs!$C$40/Calculations!$E$24*SUM('SA -'!$B$147:$D$147)*Inputs!$C$74),0)</f>
        <v>-925285.18524574675</v>
      </c>
      <c r="X133" s="65">
        <f>IF(X117&lt;=Inputs!$E$74,(Inputs!$C$40/Calculations!$E$24*SUM('SA -'!$B$147:$D$147)*Inputs!$C$74),0)</f>
        <v>-925285.18524574675</v>
      </c>
      <c r="Y133" s="65">
        <f>IF(Y117&lt;=Inputs!$E$74,(Inputs!$C$40/Calculations!$E$24*SUM('SA -'!$B$147:$D$147)*Inputs!$C$74),0)</f>
        <v>0</v>
      </c>
      <c r="Z133" s="65">
        <f>IF(Z117&lt;=Inputs!$E$74,(Inputs!$C$40/Calculations!$E$24*SUM('SA -'!$B$147:$D$147)*Inputs!$C$74),0)</f>
        <v>0</v>
      </c>
      <c r="AA133" s="65">
        <f>IF(AA117&lt;=Inputs!$E$74,(Inputs!$C$40/Calculations!$E$24*SUM('SA -'!$B$147:$D$147)*Inputs!$C$74),0)</f>
        <v>0</v>
      </c>
      <c r="AB133" s="65">
        <f>IF(AB117&lt;=Inputs!$E$74,(Inputs!$C$40/Calculations!$E$24*SUM('SA -'!$B$147:$D$147)*Inputs!$C$74),0)</f>
        <v>0</v>
      </c>
      <c r="AC133" s="65">
        <f>IF(AC117&lt;=Inputs!$E$74,(Inputs!$C$40/Calculations!$E$24*SUM('SA -'!$B$147:$D$147)*Inputs!$C$74),0)</f>
        <v>0</v>
      </c>
      <c r="AD133" s="65">
        <f>IF(AD117&lt;=Inputs!$E$74,(Inputs!$C$40/Calculations!$E$24*SUM('SA -'!$B$147:$D$147)*Inputs!$C$74),0)</f>
        <v>0</v>
      </c>
      <c r="AE133" s="65">
        <f>IF(AE117&lt;=Inputs!$E$74,(Inputs!$C$40/Calculations!$E$24*SUM('SA -'!$B$147:$D$147)*Inputs!$C$74),0)</f>
        <v>0</v>
      </c>
      <c r="AF133" s="65">
        <f>IF(AF117&lt;=Inputs!$E$74,(Inputs!$C$40/Calculations!$E$24*SUM('SA -'!$B$147:$D$147)*Inputs!$C$74),0)</f>
        <v>0</v>
      </c>
      <c r="AG133" s="65">
        <f>IF(AG117&lt;=Inputs!$E$74,(Inputs!$C$40/Calculations!$E$24*SUM('SA -'!$B$147:$D$147)*Inputs!$C$74),0)</f>
        <v>0</v>
      </c>
      <c r="AH133" s="65">
        <f>IF(AH117&lt;=Inputs!$E$74,(Inputs!$C$40/Calculations!$E$24*SUM('SA -'!$B$147:$D$147)*Inputs!$C$74),0)</f>
        <v>0</v>
      </c>
      <c r="AI133" s="65">
        <f>IF(AI117&lt;=Inputs!$E$74,(Inputs!$C$40/Calculations!$E$24*SUM('SA -'!$B$147:$D$147)*Inputs!$C$74),0)</f>
        <v>0</v>
      </c>
      <c r="AJ133" s="65">
        <f>IF(AJ117&lt;=Inputs!$E$74,(Inputs!$C$40/Calculations!$E$24*SUM('SA -'!$B$147:$D$147)*Inputs!$C$74),0)</f>
        <v>0</v>
      </c>
      <c r="AK133" s="65">
        <f>IF(AK117&lt;=Inputs!$E$74,(Inputs!$C$40/Calculations!$E$24*SUM('SA -'!$B$147:$D$147)*Inputs!$C$74),0)</f>
        <v>0</v>
      </c>
      <c r="AL133" s="65">
        <f>IF(AL117&lt;=Inputs!$E$74,(Inputs!$C$40/Calculations!$E$24*SUM('SA -'!$B$147:$D$147)*Inputs!$C$74),0)</f>
        <v>0</v>
      </c>
      <c r="AM133" s="65">
        <f>IF(AM117&lt;=Inputs!$E$74,(Inputs!$C$40/Calculations!$E$24*SUM('SA -'!$B$147:$D$147)*Inputs!$C$74),0)</f>
        <v>0</v>
      </c>
      <c r="AN133" s="65">
        <f>IF(AN117&lt;=Inputs!$E$74,(Inputs!$C$40/Calculations!$E$24*SUM('SA -'!$B$147:$D$147)*Inputs!$C$74),0)</f>
        <v>0</v>
      </c>
      <c r="AO133" s="65">
        <f>IF(AO117&lt;=Inputs!$E$74,(Inputs!$C$40/Calculations!$E$24*SUM('SA -'!$B$147:$D$147)*Inputs!$C$74),0)</f>
        <v>0</v>
      </c>
      <c r="AP133" s="65">
        <f>IF(AP117&lt;=Inputs!$E$74,(Inputs!$C$40/Calculations!$E$24*SUM('SA -'!$B$147:$D$147)*Inputs!$C$74),0)</f>
        <v>0</v>
      </c>
      <c r="AQ133" s="65">
        <f>IF(AQ117&lt;=Inputs!$E$74,(Inputs!$C$40/Calculations!$E$24*SUM('SA -'!$B$147:$D$147)*Inputs!$C$74),0)</f>
        <v>0</v>
      </c>
      <c r="AR133" s="65">
        <f>IF(AR117&lt;=Inputs!$E$74,(Inputs!$C$40/Calculations!$E$24*SUM('SA -'!$B$147:$D$147)*Inputs!$C$74),0)</f>
        <v>0</v>
      </c>
      <c r="AS133" s="65">
        <f>IF(AS117&lt;=Inputs!$E$74,(Inputs!$C$40/Calculations!$E$24*SUM('SA -'!$B$147:$D$147)*Inputs!$C$74),0)</f>
        <v>0</v>
      </c>
      <c r="AT133" s="65">
        <f>IF(AT117&lt;=Inputs!$E$74,(Inputs!$C$40/Calculations!$E$24*SUM('SA -'!$B$147:$D$147)*Inputs!$C$74),0)</f>
        <v>0</v>
      </c>
      <c r="AU133" s="65">
        <f>IF(AU117&lt;=Inputs!$E$74,(Inputs!$C$40/Calculations!$E$24*SUM('SA -'!$B$147:$D$147)*Inputs!$C$74),0)</f>
        <v>0</v>
      </c>
      <c r="AV133" s="65">
        <f>IF(AV117&lt;=Inputs!$E$74,(Inputs!$C$40/Calculations!$E$24*SUM('SA -'!$B$147:$D$147)*Inputs!$C$74),0)</f>
        <v>0</v>
      </c>
      <c r="AW133" s="65">
        <f>IF(AW117&lt;=Inputs!$E$74,(Inputs!$C$40/Calculations!$E$24*SUM('SA -'!$B$147:$D$147)*Inputs!$C$74),0)</f>
        <v>0</v>
      </c>
      <c r="AX133" s="65">
        <f>IF(AX117&lt;=Inputs!$E$74,(Inputs!$C$40/Calculations!$E$24*SUM('SA -'!$B$147:$D$147)*Inputs!$C$74),0)</f>
        <v>0</v>
      </c>
      <c r="AY133" s="65">
        <f>IF(AY117&lt;=Inputs!$E$74,(Inputs!$C$40/Calculations!$E$24*SUM('SA -'!$B$147:$D$147)*Inputs!$C$74),0)</f>
        <v>0</v>
      </c>
      <c r="AZ133" s="65">
        <f>IF(AZ117&lt;=Inputs!$E$74,(Inputs!$C$40/Calculations!$E$24*SUM('SA -'!$B$147:$D$147)*Inputs!$C$74),0)</f>
        <v>0</v>
      </c>
      <c r="BA133" s="65">
        <f>IF(BA117&lt;=Inputs!$E$74,(Inputs!$C$40/Calculations!$E$24*SUM('SA -'!$B$147:$D$147)*Inputs!$C$74),0)</f>
        <v>0</v>
      </c>
      <c r="BB133" s="65">
        <f>IF(BB117&lt;=Inputs!$E$74,(Inputs!$C$40/Calculations!$E$24*SUM('SA -'!$B$147:$D$147)*Inputs!$C$74),0)</f>
        <v>0</v>
      </c>
    </row>
    <row r="134" spans="1:54" s="4" customFormat="1">
      <c r="A134" s="6" t="s">
        <v>52</v>
      </c>
      <c r="B134" s="6"/>
      <c r="C134" s="1"/>
      <c r="D134" s="65"/>
      <c r="E134" s="65">
        <f>IF(E117&lt;=Inputs!$E$76,(Inputs!$C$43/Calculations!$E$24*SUM($B$147:$D$147)*Inputs!$C$76),0)</f>
        <v>-1010150.3065865398</v>
      </c>
      <c r="F134" s="65">
        <f>IF(F117&lt;=Inputs!$E$76,(Inputs!$C$43/Calculations!$E$24*SUM($B$147:$D$147)*Inputs!$C$76),0)</f>
        <v>-1010150.3065865398</v>
      </c>
      <c r="G134" s="65">
        <f>IF(G117&lt;=Inputs!$E$76,(Inputs!$C$43/Calculations!$E$24*SUM($B$147:$D$147)*Inputs!$C$76),0)</f>
        <v>-1010150.3065865398</v>
      </c>
      <c r="H134" s="65">
        <f>IF(H117&lt;=Inputs!$E$76,(Inputs!$C$43/Calculations!$E$24*SUM($B$147:$D$147)*Inputs!$C$76),0)</f>
        <v>-1010150.3065865398</v>
      </c>
      <c r="I134" s="65">
        <f>IF(I117&lt;=Inputs!$E$76,(Inputs!$C$43/Calculations!$E$24*SUM($B$147:$D$147)*Inputs!$C$76),0)</f>
        <v>-1010150.3065865398</v>
      </c>
      <c r="J134" s="65">
        <f>IF(J117&lt;=Inputs!$E$76,(Inputs!$C$43/Calculations!$E$24*SUM($B$147:$D$147)*Inputs!$C$76),0)</f>
        <v>-1010150.3065865398</v>
      </c>
      <c r="K134" s="65">
        <f>IF(K117&lt;=Inputs!$E$76,(Inputs!$C$43/Calculations!$E$24*SUM($B$147:$D$147)*Inputs!$C$76),0)</f>
        <v>-1010150.3065865398</v>
      </c>
      <c r="L134" s="65">
        <f>IF(L117&lt;=Inputs!$E$76,(Inputs!$C$43/Calculations!$E$24*SUM($B$147:$D$147)*Inputs!$C$76),0)</f>
        <v>-1010150.3065865398</v>
      </c>
      <c r="M134" s="65">
        <f>IF(M117&lt;=Inputs!$E$76,(Inputs!$C$43/Calculations!$E$24*SUM($B$147:$D$147)*Inputs!$C$76),0)</f>
        <v>-1010150.3065865398</v>
      </c>
      <c r="N134" s="65">
        <f>IF(N117&lt;=Inputs!$E$76,(Inputs!$C$43/Calculations!$E$24*SUM($B$147:$D$147)*Inputs!$C$76),0)</f>
        <v>-1010150.3065865398</v>
      </c>
      <c r="O134" s="65">
        <f>IF(O117&lt;=Inputs!$E$76,(Inputs!$C$43/Calculations!$E$24*SUM($B$147:$D$147)*Inputs!$C$76),0)</f>
        <v>0</v>
      </c>
      <c r="P134" s="65">
        <f>IF(P117&lt;=Inputs!$E$76,(Inputs!$C$43/Calculations!$E$24*SUM($B$147:$D$147)*Inputs!$C$76),0)</f>
        <v>0</v>
      </c>
      <c r="Q134" s="65">
        <f>IF(Q117&lt;=Inputs!$E$76,(Inputs!$C$43/Calculations!$E$24*SUM($B$147:$D$147)*Inputs!$C$76),0)</f>
        <v>0</v>
      </c>
      <c r="R134" s="65">
        <f>IF(R117&lt;=Inputs!$E$76,(Inputs!$C$43/Calculations!$E$24*SUM($B$147:$D$147)*Inputs!$C$76),0)</f>
        <v>0</v>
      </c>
      <c r="S134" s="65">
        <f>IF(S117&lt;=Inputs!$E$76,(Inputs!$C$43/Calculations!$E$24*SUM($B$147:$D$147)*Inputs!$C$76),0)</f>
        <v>0</v>
      </c>
      <c r="T134" s="65">
        <f>IF(T117&lt;=Inputs!$E$76,(Inputs!$C$43/Calculations!$E$24*SUM($B$147:$D$147)*Inputs!$C$76),0)</f>
        <v>0</v>
      </c>
      <c r="U134" s="65">
        <f>IF(U117&lt;=Inputs!$E$76,(Inputs!$C$43/Calculations!$E$24*SUM($B$147:$D$147)*Inputs!$C$76),0)</f>
        <v>0</v>
      </c>
      <c r="V134" s="65">
        <f>IF(V117&lt;=Inputs!$E$76,(Inputs!$C$43/Calculations!$E$24*SUM($B$147:$D$147)*Inputs!$C$76),0)</f>
        <v>0</v>
      </c>
      <c r="W134" s="65">
        <f>IF(W117&lt;=Inputs!$E$76,(Inputs!$C$43/Calculations!$E$24*SUM($B$147:$D$147)*Inputs!$C$76),0)</f>
        <v>0</v>
      </c>
      <c r="X134" s="65">
        <f>IF(X117&lt;=Inputs!$E$76,(Inputs!$C$43/Calculations!$E$24*SUM($B$147:$D$147)*Inputs!$C$76),0)</f>
        <v>0</v>
      </c>
      <c r="Y134" s="65">
        <f>IF(Y117&lt;=Inputs!$E$76,(Inputs!$C$43/Calculations!$E$24*SUM($B$147:$D$147)*Inputs!$C$76),0)</f>
        <v>0</v>
      </c>
      <c r="Z134" s="65">
        <f>IF(Z117&lt;=Inputs!$E$76,(Inputs!$C$43/Calculations!$E$24*SUM($B$147:$D$147)*Inputs!$C$76),0)</f>
        <v>0</v>
      </c>
      <c r="AA134" s="65">
        <f>IF(AA117&lt;=Inputs!$E$76,(Inputs!$C$43/Calculations!$E$24*SUM($B$147:$D$147)*Inputs!$C$76),0)</f>
        <v>0</v>
      </c>
      <c r="AB134" s="65">
        <f>IF(AB117&lt;=Inputs!$E$76,(Inputs!$C$43/Calculations!$E$24*SUM($B$147:$D$147)*Inputs!$C$76),0)</f>
        <v>0</v>
      </c>
      <c r="AC134" s="65">
        <f>IF(AC117&lt;=Inputs!$E$76,(Inputs!$C$43/Calculations!$E$24*SUM($B$147:$D$147)*Inputs!$C$76),0)</f>
        <v>0</v>
      </c>
      <c r="AD134" s="65">
        <f>IF(AD117&lt;=Inputs!$E$76,(Inputs!$C$43/Calculations!$E$24*SUM($B$147:$D$147)*Inputs!$C$76),0)</f>
        <v>0</v>
      </c>
      <c r="AE134" s="65">
        <f>IF(AE117&lt;=Inputs!$E$76,(Inputs!$C$43/Calculations!$E$24*SUM($B$147:$D$147)*Inputs!$C$76),0)</f>
        <v>0</v>
      </c>
      <c r="AF134" s="65">
        <f>IF(AF117&lt;=Inputs!$E$76,(Inputs!$C$43/Calculations!$E$24*SUM($B$147:$D$147)*Inputs!$C$76),0)</f>
        <v>0</v>
      </c>
      <c r="AG134" s="65">
        <f>IF(AG117&lt;=Inputs!$E$76,(Inputs!$C$43/Calculations!$E$24*SUM($B$147:$D$147)*Inputs!$C$76),0)</f>
        <v>0</v>
      </c>
      <c r="AH134" s="65">
        <f>IF(AH117&lt;=Inputs!$E$76,(Inputs!$C$43/Calculations!$E$24*SUM($B$147:$D$147)*Inputs!$C$76),0)</f>
        <v>0</v>
      </c>
      <c r="AI134" s="65">
        <f>IF(AI117&lt;=Inputs!$E$76,(Inputs!$C$43/Calculations!$E$24*SUM($B$147:$D$147)*Inputs!$C$76),0)</f>
        <v>0</v>
      </c>
      <c r="AJ134" s="65">
        <f>IF(AJ117&lt;=Inputs!$E$76,(Inputs!$C$43/Calculations!$E$24*SUM($B$147:$D$147)*Inputs!$C$76),0)</f>
        <v>0</v>
      </c>
      <c r="AK134" s="65">
        <f>IF(AK117&lt;=Inputs!$E$76,(Inputs!$C$43/Calculations!$E$24*SUM($B$147:$D$147)*Inputs!$C$76),0)</f>
        <v>0</v>
      </c>
      <c r="AL134" s="65">
        <f>IF(AL117&lt;=Inputs!$E$76,(Inputs!$C$43/Calculations!$E$24*SUM($B$147:$D$147)*Inputs!$C$76),0)</f>
        <v>0</v>
      </c>
      <c r="AM134" s="65">
        <f>IF(AM117&lt;=Inputs!$E$76,(Inputs!$C$43/Calculations!$E$24*SUM($B$147:$D$147)*Inputs!$C$76),0)</f>
        <v>0</v>
      </c>
      <c r="AN134" s="65">
        <f>IF(AN117&lt;=Inputs!$E$76,(Inputs!$C$43/Calculations!$E$24*SUM($B$147:$D$147)*Inputs!$C$76),0)</f>
        <v>0</v>
      </c>
      <c r="AO134" s="65">
        <f>IF(AO117&lt;=Inputs!$E$76,(Inputs!$C$43/Calculations!$E$24*SUM($B$147:$D$147)*Inputs!$C$76),0)</f>
        <v>0</v>
      </c>
      <c r="AP134" s="65">
        <f>IF(AP117&lt;=Inputs!$E$76,(Inputs!$C$43/Calculations!$E$24*SUM($B$147:$D$147)*Inputs!$C$76),0)</f>
        <v>0</v>
      </c>
      <c r="AQ134" s="65">
        <f>IF(AQ117&lt;=Inputs!$E$76,(Inputs!$C$43/Calculations!$E$24*SUM($B$147:$D$147)*Inputs!$C$76),0)</f>
        <v>0</v>
      </c>
      <c r="AR134" s="65">
        <f>IF(AR117&lt;=Inputs!$E$76,(Inputs!$C$43/Calculations!$E$24*SUM($B$147:$D$147)*Inputs!$C$76),0)</f>
        <v>0</v>
      </c>
      <c r="AS134" s="65">
        <f>IF(AS117&lt;=Inputs!$E$76,(Inputs!$C$43/Calculations!$E$24*SUM($B$147:$D$147)*Inputs!$C$76),0)</f>
        <v>0</v>
      </c>
      <c r="AT134" s="65">
        <f>IF(AT117&lt;=Inputs!$E$76,(Inputs!$C$43/Calculations!$E$24*SUM($B$147:$D$147)*Inputs!$C$76),0)</f>
        <v>0</v>
      </c>
      <c r="AU134" s="65">
        <f>IF(AU117&lt;=Inputs!$E$76,(Inputs!$C$43/Calculations!$E$24*SUM($B$147:$D$147)*Inputs!$C$76),0)</f>
        <v>0</v>
      </c>
      <c r="AV134" s="65">
        <f>IF(AV117&lt;=Inputs!$E$76,(Inputs!$C$43/Calculations!$E$24*SUM($B$147:$D$147)*Inputs!$C$76),0)</f>
        <v>0</v>
      </c>
      <c r="AW134" s="65">
        <f>IF(AW117&lt;=Inputs!$E$76,(Inputs!$C$43/Calculations!$E$24*SUM($B$147:$D$147)*Inputs!$C$76),0)</f>
        <v>0</v>
      </c>
      <c r="AX134" s="65">
        <f>IF(AX117&lt;=Inputs!$E$76,(Inputs!$C$43/Calculations!$E$24*SUM($B$147:$D$147)*Inputs!$C$76),0)</f>
        <v>0</v>
      </c>
      <c r="AY134" s="65">
        <f>IF(AY117&lt;=Inputs!$E$76,(Inputs!$C$43/Calculations!$E$24*SUM($B$147:$D$147)*Inputs!$C$76),0)</f>
        <v>0</v>
      </c>
      <c r="AZ134" s="65">
        <f>IF(AZ117&lt;=Inputs!$E$76,(Inputs!$C$43/Calculations!$E$24*SUM($B$147:$D$147)*Inputs!$C$76),0)</f>
        <v>0</v>
      </c>
      <c r="BA134" s="65">
        <f>IF(BA117&lt;=Inputs!$E$76,(Inputs!$C$43/Calculations!$E$24*SUM($B$147:$D$147)*Inputs!$C$76),0)</f>
        <v>0</v>
      </c>
      <c r="BB134" s="65">
        <f>IF(BB117&lt;=Inputs!$E$76,(Inputs!$C$43/Calculations!$E$24*SUM($B$147:$D$147)*Inputs!$C$76),0)</f>
        <v>0</v>
      </c>
    </row>
    <row r="135" spans="1:54" s="4" customFormat="1">
      <c r="A135" s="1" t="s">
        <v>230</v>
      </c>
      <c r="B135" s="6"/>
      <c r="C135" s="1"/>
      <c r="D135" s="1"/>
      <c r="E135" s="3">
        <f>(IF(E117&lt;=Inputs!$E$78,(Inputs!$C$48+Inputs!$C$52+Inputs!$C$54)/Calculations!$E$24*SUM('SA -'!$B$147:$D$147)*Inputs!$C$78,0))</f>
        <v>-1833783.76752263</v>
      </c>
      <c r="F135" s="3">
        <f>(IF(F117&lt;=Inputs!$E$78,(Inputs!$C$48+Inputs!$C$52+Inputs!$C$54)/Calculations!$E$24*SUM('SA -'!$B$147:$D$147)*Inputs!$C$78,0))</f>
        <v>-1833783.76752263</v>
      </c>
      <c r="G135" s="3">
        <f>(IF(G117&lt;=Inputs!$E$78,(Inputs!$C$48+Inputs!$C$52+Inputs!$C$54)/Calculations!$E$24*SUM('SA -'!$B$147:$D$147)*Inputs!$C$78,0))</f>
        <v>0</v>
      </c>
      <c r="H135" s="3">
        <f>(IF(H117&lt;=Inputs!$E$78,(Inputs!$C$48+Inputs!$C$52+Inputs!$C$54)/Calculations!$E$24*SUM('SA -'!$B$147:$D$147)*Inputs!$C$78,0))</f>
        <v>0</v>
      </c>
      <c r="I135" s="3">
        <f>(IF(I117&lt;=Inputs!$E$78,(Inputs!$C$48+Inputs!$C$52+Inputs!$C$54)/Calculations!$E$24*SUM('SA -'!$B$147:$D$147)*Inputs!$C$78,0))</f>
        <v>0</v>
      </c>
      <c r="J135" s="3">
        <f>(IF(J117&lt;=Inputs!$E$78,(Inputs!$C$48+Inputs!$C$52+Inputs!$C$54)/Calculations!$E$24*SUM('SA -'!$B$147:$D$147)*Inputs!$C$78,0))</f>
        <v>0</v>
      </c>
      <c r="K135" s="3">
        <f>(IF(K117&lt;=Inputs!$E$78,(Inputs!$C$48+Inputs!$C$52+Inputs!$C$54)/Calculations!$E$24*SUM('SA -'!$B$147:$D$147)*Inputs!$C$78,0))</f>
        <v>0</v>
      </c>
      <c r="L135" s="3">
        <f>(IF(L117&lt;=Inputs!$E$78,(Inputs!$C$48+Inputs!$C$52+Inputs!$C$54)/Calculations!$E$24*SUM('SA -'!$B$147:$D$147)*Inputs!$C$78,0))</f>
        <v>0</v>
      </c>
      <c r="M135" s="3">
        <f>(IF(M117&lt;=Inputs!$E$78,(Inputs!$C$48+Inputs!$C$52+Inputs!$C$54)/Calculations!$E$24*SUM('SA -'!$B$147:$D$147)*Inputs!$C$78,0))</f>
        <v>0</v>
      </c>
      <c r="N135" s="3">
        <f>(IF(N117&lt;=Inputs!$E$78,(Inputs!$C$48+Inputs!$C$52+Inputs!$C$54)/Calculations!$E$24*SUM('SA -'!$B$147:$D$147)*Inputs!$C$78,0))</f>
        <v>0</v>
      </c>
      <c r="O135" s="3">
        <f>(IF(O117&lt;=Inputs!$E$78,(Inputs!$C$48+Inputs!$C$52+Inputs!$C$54)/Calculations!$E$24*SUM('SA -'!$B$147:$D$147)*Inputs!$C$78,0))</f>
        <v>0</v>
      </c>
      <c r="P135" s="3">
        <f>(IF(P117&lt;=Inputs!$E$78,(Inputs!$C$48+Inputs!$C$52+Inputs!$C$54)/Calculations!$E$24*SUM('SA -'!$B$147:$D$147)*Inputs!$C$78,0))</f>
        <v>0</v>
      </c>
      <c r="Q135" s="3">
        <f>(IF(Q117&lt;=Inputs!$E$78,(Inputs!$C$48+Inputs!$C$52+Inputs!$C$54)/Calculations!$E$24*SUM('SA -'!$B$147:$D$147)*Inputs!$C$78,0))</f>
        <v>0</v>
      </c>
      <c r="R135" s="3">
        <f>(IF(R117&lt;=Inputs!$E$78,(Inputs!$C$48+Inputs!$C$52+Inputs!$C$54)/Calculations!$E$24*SUM('SA -'!$B$147:$D$147)*Inputs!$C$78,0))</f>
        <v>0</v>
      </c>
      <c r="S135" s="3">
        <f>(IF(S117&lt;=Inputs!$E$78,(Inputs!$C$48+Inputs!$C$52+Inputs!$C$54)/Calculations!$E$24*SUM('SA -'!$B$147:$D$147)*Inputs!$C$78,0))</f>
        <v>0</v>
      </c>
      <c r="T135" s="3">
        <f>(IF(T117&lt;=Inputs!$E$78,(Inputs!$C$48+Inputs!$C$52+Inputs!$C$54)/Calculations!$E$24*SUM('SA -'!$B$147:$D$147)*Inputs!$C$78,0))</f>
        <v>0</v>
      </c>
      <c r="U135" s="3">
        <f>(IF(U117&lt;=Inputs!$E$78,(Inputs!$C$48+Inputs!$C$52+Inputs!$C$54)/Calculations!$E$24*SUM('SA -'!$B$147:$D$147)*Inputs!$C$78,0))</f>
        <v>0</v>
      </c>
      <c r="V135" s="3">
        <f>(IF(V117&lt;=Inputs!$E$78,(Inputs!$C$48+Inputs!$C$52+Inputs!$C$54)/Calculations!$E$24*SUM('SA -'!$B$147:$D$147)*Inputs!$C$78,0))</f>
        <v>0</v>
      </c>
      <c r="W135" s="3">
        <f>(IF(W117&lt;=Inputs!$E$78,(Inputs!$C$48+Inputs!$C$52+Inputs!$C$54)/Calculations!$E$24*SUM('SA -'!$B$147:$D$147)*Inputs!$C$78,0))</f>
        <v>0</v>
      </c>
      <c r="X135" s="3">
        <f>(IF(X117&lt;=Inputs!$E$78,(Inputs!$C$48+Inputs!$C$52+Inputs!$C$54)/Calculations!$E$24*SUM('SA -'!$B$147:$D$147)*Inputs!$C$78,0))</f>
        <v>0</v>
      </c>
      <c r="Y135" s="3">
        <f>(IF(Y117&lt;=Inputs!$E$78,(Inputs!$C$48+Inputs!$C$52+Inputs!$C$54)/Calculations!$E$24*SUM('SA -'!$B$147:$D$147)*Inputs!$C$78,0))</f>
        <v>0</v>
      </c>
      <c r="Z135" s="3">
        <f>(IF(Z117&lt;=Inputs!$E$78,(Inputs!$C$48+Inputs!$C$52+Inputs!$C$54)/Calculations!$E$24*SUM('SA -'!$B$147:$D$147)*Inputs!$C$78,0))</f>
        <v>0</v>
      </c>
      <c r="AA135" s="3">
        <f>(IF(AA117&lt;=Inputs!$E$78,(Inputs!$C$48+Inputs!$C$52+Inputs!$C$54)/Calculations!$E$24*SUM('SA -'!$B$147:$D$147)*Inputs!$C$78,0))</f>
        <v>0</v>
      </c>
      <c r="AB135" s="3">
        <f>(IF(AB117&lt;=Inputs!$E$78,(Inputs!$C$48+Inputs!$C$52+Inputs!$C$54)/Calculations!$E$24*SUM('SA -'!$B$147:$D$147)*Inputs!$C$78,0))</f>
        <v>0</v>
      </c>
      <c r="AC135" s="3">
        <f>(IF(AC117&lt;=Inputs!$E$78,(Inputs!$C$48+Inputs!$C$52+Inputs!$C$54)/Calculations!$E$24*SUM('SA -'!$B$147:$D$147)*Inputs!$C$78,0))</f>
        <v>0</v>
      </c>
      <c r="AD135" s="3">
        <f>(IF(AD117&lt;=Inputs!$E$78,(Inputs!$C$48+Inputs!$C$52+Inputs!$C$54)/Calculations!$E$24*SUM('SA -'!$B$147:$D$147)*Inputs!$C$78,0))</f>
        <v>0</v>
      </c>
      <c r="AE135" s="3">
        <f>(IF(AE117&lt;=Inputs!$E$78,(Inputs!$C$48+Inputs!$C$52+Inputs!$C$54)/Calculations!$E$24*SUM('SA -'!$B$147:$D$147)*Inputs!$C$78,0))</f>
        <v>0</v>
      </c>
      <c r="AF135" s="3">
        <f>(IF(AF117&lt;=Inputs!$E$78,(Inputs!$C$48+Inputs!$C$52+Inputs!$C$54)/Calculations!$E$24*SUM('SA -'!$B$147:$D$147)*Inputs!$C$78,0))</f>
        <v>0</v>
      </c>
      <c r="AG135" s="3">
        <f>(IF(AG117&lt;=Inputs!$E$78,(Inputs!$C$48+Inputs!$C$52+Inputs!$C$54)/Calculations!$E$24*SUM('SA -'!$B$147:$D$147)*Inputs!$C$78,0))</f>
        <v>0</v>
      </c>
      <c r="AH135" s="3">
        <f>(IF(AH117&lt;=Inputs!$E$78,(Inputs!$C$48+Inputs!$C$52+Inputs!$C$54)/Calculations!$E$24*SUM('SA -'!$B$147:$D$147)*Inputs!$C$78,0))</f>
        <v>0</v>
      </c>
      <c r="AI135" s="3">
        <f>(IF(AI117&lt;=Inputs!$E$78,(Inputs!$C$48+Inputs!$C$52+Inputs!$C$54)/Calculations!$E$24*SUM('SA -'!$B$147:$D$147)*Inputs!$C$78,0))</f>
        <v>0</v>
      </c>
      <c r="AJ135" s="3">
        <f>(IF(AJ117&lt;=Inputs!$E$78,(Inputs!$C$48+Inputs!$C$52+Inputs!$C$54)/Calculations!$E$24*SUM('SA -'!$B$147:$D$147)*Inputs!$C$78,0))</f>
        <v>0</v>
      </c>
      <c r="AK135" s="3">
        <f>(IF(AK117&lt;=Inputs!$E$78,(Inputs!$C$48+Inputs!$C$52+Inputs!$C$54)/Calculations!$E$24*SUM('SA -'!$B$147:$D$147)*Inputs!$C$78,0))</f>
        <v>0</v>
      </c>
      <c r="AL135" s="3">
        <f>(IF(AL117&lt;=Inputs!$E$78,(Inputs!$C$48+Inputs!$C$52+Inputs!$C$54)/Calculations!$E$24*SUM('SA -'!$B$147:$D$147)*Inputs!$C$78,0))</f>
        <v>0</v>
      </c>
      <c r="AM135" s="3">
        <f>(IF(AM117&lt;=Inputs!$E$78,(Inputs!$C$48+Inputs!$C$52+Inputs!$C$54)/Calculations!$E$24*SUM('SA -'!$B$147:$D$147)*Inputs!$C$78,0))</f>
        <v>0</v>
      </c>
      <c r="AN135" s="3">
        <f>(IF(AN117&lt;=Inputs!$E$78,(Inputs!$C$48+Inputs!$C$52+Inputs!$C$54)/Calculations!$E$24*SUM('SA -'!$B$147:$D$147)*Inputs!$C$78,0))</f>
        <v>0</v>
      </c>
      <c r="AO135" s="3">
        <f>(IF(AO117&lt;=Inputs!$E$78,(Inputs!$C$48+Inputs!$C$52+Inputs!$C$54)/Calculations!$E$24*SUM('SA -'!$B$147:$D$147)*Inputs!$C$78,0))</f>
        <v>0</v>
      </c>
      <c r="AP135" s="3">
        <f>(IF(AP117&lt;=Inputs!$E$78,(Inputs!$C$48+Inputs!$C$52+Inputs!$C$54)/Calculations!$E$24*SUM('SA -'!$B$147:$D$147)*Inputs!$C$78,0))</f>
        <v>0</v>
      </c>
      <c r="AQ135" s="3">
        <f>(IF(AQ117&lt;=Inputs!$E$78,(Inputs!$C$48+Inputs!$C$52+Inputs!$C$54)/Calculations!$E$24*SUM('SA -'!$B$147:$D$147)*Inputs!$C$78,0))</f>
        <v>0</v>
      </c>
      <c r="AR135" s="3">
        <f>(IF(AR117&lt;=Inputs!$E$78,(Inputs!$C$48+Inputs!$C$52+Inputs!$C$54)/Calculations!$E$24*SUM('SA -'!$B$147:$D$147)*Inputs!$C$78,0))</f>
        <v>0</v>
      </c>
      <c r="AS135" s="3">
        <f>(IF(AS117&lt;=Inputs!$E$78,(Inputs!$C$48+Inputs!$C$52+Inputs!$C$54)/Calculations!$E$24*SUM('SA -'!$B$147:$D$147)*Inputs!$C$78,0))</f>
        <v>0</v>
      </c>
      <c r="AT135" s="3">
        <f>(IF(AT117&lt;=Inputs!$E$78,(Inputs!$C$48+Inputs!$C$52+Inputs!$C$54)/Calculations!$E$24*SUM('SA -'!$B$147:$D$147)*Inputs!$C$78,0))</f>
        <v>0</v>
      </c>
      <c r="AU135" s="3">
        <f>(IF(AU117&lt;=Inputs!$E$78,(Inputs!$C$48+Inputs!$C$52+Inputs!$C$54)/Calculations!$E$24*SUM('SA -'!$B$147:$D$147)*Inputs!$C$78,0))</f>
        <v>0</v>
      </c>
      <c r="AV135" s="3">
        <f>(IF(AV117&lt;=Inputs!$E$78,(Inputs!$C$48+Inputs!$C$52+Inputs!$C$54)/Calculations!$E$24*SUM('SA -'!$B$147:$D$147)*Inputs!$C$78,0))</f>
        <v>0</v>
      </c>
      <c r="AW135" s="3">
        <f>(IF(AW117&lt;=Inputs!$E$78,(Inputs!$C$48+Inputs!$C$52+Inputs!$C$54)/Calculations!$E$24*SUM('SA -'!$B$147:$D$147)*Inputs!$C$78,0))</f>
        <v>0</v>
      </c>
      <c r="AX135" s="3">
        <f>(IF(AX117&lt;=Inputs!$E$78,(Inputs!$C$48+Inputs!$C$52+Inputs!$C$54)/Calculations!$E$24*SUM('SA -'!$B$147:$D$147)*Inputs!$C$78,0))</f>
        <v>0</v>
      </c>
      <c r="AY135" s="3">
        <f>(IF(AY117&lt;=Inputs!$E$78,(Inputs!$C$48+Inputs!$C$52+Inputs!$C$54)/Calculations!$E$24*SUM('SA -'!$B$147:$D$147)*Inputs!$C$78,0))</f>
        <v>0</v>
      </c>
      <c r="AZ135" s="3">
        <f>(IF(AZ117&lt;=Inputs!$E$78,(Inputs!$C$48+Inputs!$C$52+Inputs!$C$54)/Calculations!$E$24*SUM('SA -'!$B$147:$D$147)*Inputs!$C$78,0))</f>
        <v>0</v>
      </c>
      <c r="BA135" s="3">
        <f>(IF(BA117&lt;=Inputs!$E$78,(Inputs!$C$48+Inputs!$C$52+Inputs!$C$54)/Calculations!$E$24*SUM('SA -'!$B$147:$D$147)*Inputs!$C$78,0))</f>
        <v>0</v>
      </c>
      <c r="BB135" s="3">
        <f>(IF(BB117&lt;=Inputs!$E$78,(Inputs!$C$48+Inputs!$C$52+Inputs!$C$54)/Calculations!$E$24*SUM('SA -'!$B$147:$D$147)*Inputs!$C$78,0))</f>
        <v>0</v>
      </c>
    </row>
    <row r="136" spans="1:54" s="4" customFormat="1">
      <c r="A136" s="1"/>
      <c r="B136" s="1"/>
      <c r="C136" s="1"/>
      <c r="D136" s="5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</row>
    <row r="137" spans="1:54" s="4" customFormat="1">
      <c r="A137" s="7" t="s">
        <v>53</v>
      </c>
      <c r="B137" s="7"/>
      <c r="C137" s="1"/>
      <c r="D137" s="1"/>
      <c r="E137" s="12">
        <f>E130+SUM(E133:E135)</f>
        <v>2132272.8767650528</v>
      </c>
      <c r="F137" s="12">
        <f t="shared" ref="F137:BB137" si="38">F130+SUM(F133:F135)</f>
        <v>2123360.4970192341</v>
      </c>
      <c r="G137" s="12">
        <f t="shared" si="38"/>
        <v>3948053.6372011281</v>
      </c>
      <c r="H137" s="12">
        <f t="shared" si="38"/>
        <v>3938781.1973135774</v>
      </c>
      <c r="I137" s="12">
        <f t="shared" si="38"/>
        <v>3929323.3086282755</v>
      </c>
      <c r="J137" s="12">
        <f t="shared" si="38"/>
        <v>3919676.2621692684</v>
      </c>
      <c r="K137" s="12">
        <f t="shared" si="38"/>
        <v>3909836.2747810804</v>
      </c>
      <c r="L137" s="12">
        <f t="shared" si="38"/>
        <v>3899799.4876451292</v>
      </c>
      <c r="M137" s="12">
        <f t="shared" si="38"/>
        <v>3889561.9647664591</v>
      </c>
      <c r="N137" s="12">
        <f t="shared" si="38"/>
        <v>3879119.6914302143</v>
      </c>
      <c r="O137" s="12">
        <f t="shared" si="38"/>
        <v>4878618.8792137858</v>
      </c>
      <c r="P137" s="12">
        <f t="shared" si="38"/>
        <v>4867754.7380347578</v>
      </c>
      <c r="Q137" s="12">
        <f t="shared" si="38"/>
        <v>4856673.3140321486</v>
      </c>
      <c r="R137" s="12">
        <f t="shared" si="38"/>
        <v>4845370.2615494877</v>
      </c>
      <c r="S137" s="12">
        <f t="shared" si="38"/>
        <v>4833841.1480171736</v>
      </c>
      <c r="T137" s="12">
        <f t="shared" si="38"/>
        <v>4822081.4522142131</v>
      </c>
      <c r="U137" s="12">
        <f t="shared" si="38"/>
        <v>4810086.5624951944</v>
      </c>
      <c r="V137" s="12">
        <f t="shared" si="38"/>
        <v>4797851.7749817939</v>
      </c>
      <c r="W137" s="12">
        <f t="shared" si="38"/>
        <v>4785372.2917181263</v>
      </c>
      <c r="X137" s="12">
        <f t="shared" si="38"/>
        <v>4772643.2187891845</v>
      </c>
      <c r="Y137" s="12">
        <f t="shared" si="38"/>
        <v>5684944.7496474115</v>
      </c>
      <c r="Z137" s="12">
        <f t="shared" si="38"/>
        <v>5671701.4221721403</v>
      </c>
      <c r="AA137" s="12">
        <f t="shared" si="38"/>
        <v>5658193.2281473652</v>
      </c>
      <c r="AB137" s="12">
        <f t="shared" si="38"/>
        <v>5644414.8702420937</v>
      </c>
      <c r="AC137" s="12">
        <f t="shared" si="38"/>
        <v>5630360.9451787164</v>
      </c>
      <c r="AD137" s="12">
        <f t="shared" si="38"/>
        <v>5616025.9416140718</v>
      </c>
      <c r="AE137" s="12">
        <f t="shared" si="38"/>
        <v>5601404.2379781343</v>
      </c>
      <c r="AF137" s="12">
        <f t="shared" si="38"/>
        <v>5586490.1002694787</v>
      </c>
      <c r="AG137" s="12">
        <f t="shared" si="38"/>
        <v>5571277.6798066497</v>
      </c>
      <c r="AH137" s="12">
        <f t="shared" si="38"/>
        <v>5555761.0109345634</v>
      </c>
      <c r="AI137" s="12">
        <f t="shared" si="38"/>
        <v>5539934.0086850356</v>
      </c>
      <c r="AJ137" s="12">
        <f t="shared" si="38"/>
        <v>5523790.4663905175</v>
      </c>
      <c r="AK137" s="12">
        <f t="shared" si="38"/>
        <v>5507324.0532501098</v>
      </c>
      <c r="AL137" s="12">
        <f t="shared" si="38"/>
        <v>5490528.3118468933</v>
      </c>
      <c r="AM137" s="12">
        <f t="shared" si="38"/>
        <v>5473396.6556156119</v>
      </c>
      <c r="AN137" s="12">
        <f t="shared" si="38"/>
        <v>5455922.3662597053</v>
      </c>
      <c r="AO137" s="12">
        <f t="shared" si="38"/>
        <v>5438098.5911166808</v>
      </c>
      <c r="AP137" s="12">
        <f t="shared" si="38"/>
        <v>5419918.3404707955</v>
      </c>
      <c r="AQ137" s="12">
        <f t="shared" si="38"/>
        <v>5401374.4848119933</v>
      </c>
      <c r="AR137" s="12">
        <f t="shared" si="38"/>
        <v>5382459.7520400137</v>
      </c>
      <c r="AS137" s="12">
        <f t="shared" si="38"/>
        <v>5363166.7246125955</v>
      </c>
      <c r="AT137" s="12">
        <f t="shared" si="38"/>
        <v>5343487.836636629</v>
      </c>
      <c r="AU137" s="12">
        <f t="shared" si="38"/>
        <v>5323415.3709011422</v>
      </c>
      <c r="AV137" s="12">
        <f t="shared" si="38"/>
        <v>5302941.4558509467</v>
      </c>
      <c r="AW137" s="12">
        <f t="shared" si="38"/>
        <v>5282058.0624997467</v>
      </c>
      <c r="AX137" s="12">
        <f t="shared" si="38"/>
        <v>5260757.0012815222</v>
      </c>
      <c r="AY137" s="12">
        <f t="shared" si="38"/>
        <v>5239029.918838935</v>
      </c>
      <c r="AZ137" s="12">
        <f t="shared" si="38"/>
        <v>5216868.2947474942</v>
      </c>
      <c r="BA137" s="12">
        <f t="shared" si="38"/>
        <v>5194263.4381742254</v>
      </c>
      <c r="BB137" s="12">
        <f t="shared" si="38"/>
        <v>5171206.4844694911</v>
      </c>
    </row>
    <row r="138" spans="1:54" s="4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</row>
    <row r="139" spans="1:54" s="4" customFormat="1">
      <c r="A139" s="1" t="s">
        <v>39</v>
      </c>
      <c r="B139" s="1"/>
      <c r="C139" s="1"/>
      <c r="D139" s="1"/>
      <c r="E139" s="3">
        <f>(Inputs!$C$84*E137)*-1</f>
        <v>-106613.64383825264</v>
      </c>
      <c r="F139" s="3">
        <f>(Inputs!$C$84*F137)*-1</f>
        <v>-106168.02485096171</v>
      </c>
      <c r="G139" s="3">
        <f>(Inputs!$C$84*G137)*-1</f>
        <v>-197402.68186005641</v>
      </c>
      <c r="H139" s="3">
        <f>(Inputs!$C$84*H137)*-1</f>
        <v>-196939.05986567889</v>
      </c>
      <c r="I139" s="3">
        <f>(Inputs!$C$84*I137)*-1</f>
        <v>-196466.1654314138</v>
      </c>
      <c r="J139" s="3">
        <f>(Inputs!$C$84*J137)*-1</f>
        <v>-195983.81310846342</v>
      </c>
      <c r="K139" s="3">
        <f>(Inputs!$C$84*K137)*-1</f>
        <v>-195491.81373905402</v>
      </c>
      <c r="L139" s="3">
        <f>(Inputs!$C$84*L137)*-1</f>
        <v>-194989.97438225648</v>
      </c>
      <c r="M139" s="3">
        <f>(Inputs!$C$84*M137)*-1</f>
        <v>-194478.09823832297</v>
      </c>
      <c r="N139" s="3">
        <f>(Inputs!$C$84*N137)*-1</f>
        <v>-193955.98457151072</v>
      </c>
      <c r="O139" s="3">
        <f>(Inputs!$C$84*O137)*-1</f>
        <v>-243930.9439606893</v>
      </c>
      <c r="P139" s="3">
        <f>(Inputs!$C$84*P137)*-1</f>
        <v>-243387.7369017379</v>
      </c>
      <c r="Q139" s="3">
        <f>(Inputs!$C$84*Q137)*-1</f>
        <v>-242833.66570160745</v>
      </c>
      <c r="R139" s="3">
        <f>(Inputs!$C$84*R137)*-1</f>
        <v>-242268.5130774744</v>
      </c>
      <c r="S139" s="3">
        <f>(Inputs!$C$84*S137)*-1</f>
        <v>-241692.0574008587</v>
      </c>
      <c r="T139" s="3">
        <f>(Inputs!$C$84*T137)*-1</f>
        <v>-241104.07261071066</v>
      </c>
      <c r="U139" s="3">
        <f>(Inputs!$C$84*U137)*-1</f>
        <v>-240504.32812475972</v>
      </c>
      <c r="V139" s="3">
        <f>(Inputs!$C$84*V137)*-1</f>
        <v>-239892.58874908971</v>
      </c>
      <c r="W139" s="3">
        <f>(Inputs!$C$84*W137)*-1</f>
        <v>-239268.61458590633</v>
      </c>
      <c r="X139" s="3">
        <f>(Inputs!$C$84*X137)*-1</f>
        <v>-238632.16093945922</v>
      </c>
      <c r="Y139" s="3">
        <f>(Inputs!$C$84*Y137)*-1</f>
        <v>-284247.23748237058</v>
      </c>
      <c r="Z139" s="3">
        <f>(Inputs!$C$84*Z137)*-1</f>
        <v>-283585.07110860705</v>
      </c>
      <c r="AA139" s="3">
        <f>(Inputs!$C$84*AA137)*-1</f>
        <v>-282909.66140736826</v>
      </c>
      <c r="AB139" s="3">
        <f>(Inputs!$C$84*AB137)*-1</f>
        <v>-282220.74351210467</v>
      </c>
      <c r="AC139" s="3">
        <f>(Inputs!$C$84*AC137)*-1</f>
        <v>-281518.04725893581</v>
      </c>
      <c r="AD139" s="3">
        <f>(Inputs!$C$84*AD137)*-1</f>
        <v>-280801.2970807036</v>
      </c>
      <c r="AE139" s="3">
        <f>(Inputs!$C$84*AE137)*-1</f>
        <v>-280070.21189890674</v>
      </c>
      <c r="AF139" s="3">
        <f>(Inputs!$C$84*AF137)*-1</f>
        <v>-279324.50501347397</v>
      </c>
      <c r="AG139" s="3">
        <f>(Inputs!$C$84*AG137)*-1</f>
        <v>-278563.88399033248</v>
      </c>
      <c r="AH139" s="3">
        <f>(Inputs!$C$84*AH137)*-1</f>
        <v>-277788.05054672819</v>
      </c>
      <c r="AI139" s="3">
        <f>(Inputs!$C$84*AI137)*-1</f>
        <v>-276996.7004342518</v>
      </c>
      <c r="AJ139" s="3">
        <f>(Inputs!$C$84*AJ137)*-1</f>
        <v>-276189.52331952588</v>
      </c>
      <c r="AK139" s="3">
        <f>(Inputs!$C$84*AK137)*-1</f>
        <v>-275366.2026625055</v>
      </c>
      <c r="AL139" s="3">
        <f>(Inputs!$C$84*AL137)*-1</f>
        <v>-274526.41559234465</v>
      </c>
      <c r="AM139" s="3">
        <f>(Inputs!$C$84*AM137)*-1</f>
        <v>-273669.83278078062</v>
      </c>
      <c r="AN139" s="3">
        <f>(Inputs!$C$84*AN137)*-1</f>
        <v>-272796.11831298529</v>
      </c>
      <c r="AO139" s="3">
        <f>(Inputs!$C$84*AO137)*-1</f>
        <v>-271904.92955583404</v>
      </c>
      <c r="AP139" s="3">
        <f>(Inputs!$C$84*AP137)*-1</f>
        <v>-270995.91702353978</v>
      </c>
      <c r="AQ139" s="3">
        <f>(Inputs!$C$84*AQ137)*-1</f>
        <v>-270068.72424059967</v>
      </c>
      <c r="AR139" s="3">
        <f>(Inputs!$C$84*AR137)*-1</f>
        <v>-269122.98760200071</v>
      </c>
      <c r="AS139" s="3">
        <f>(Inputs!$C$84*AS137)*-1</f>
        <v>-268158.33623062976</v>
      </c>
      <c r="AT139" s="3">
        <f>(Inputs!$C$84*AT137)*-1</f>
        <v>-267174.39183183148</v>
      </c>
      <c r="AU139" s="3">
        <f>(Inputs!$C$84*AU137)*-1</f>
        <v>-266170.7685450571</v>
      </c>
      <c r="AV139" s="3">
        <f>(Inputs!$C$84*AV137)*-1</f>
        <v>-265147.07279254735</v>
      </c>
      <c r="AW139" s="3">
        <f>(Inputs!$C$84*AW137)*-1</f>
        <v>-264102.90312498732</v>
      </c>
      <c r="AX139" s="3">
        <f>(Inputs!$C$84*AX137)*-1</f>
        <v>-263037.85006407613</v>
      </c>
      <c r="AY139" s="3">
        <f>(Inputs!$C$84*AY137)*-1</f>
        <v>-261951.49594194675</v>
      </c>
      <c r="AZ139" s="3">
        <f>(Inputs!$C$84*AZ137)*-1</f>
        <v>-260843.41473737473</v>
      </c>
      <c r="BA139" s="3">
        <f>(Inputs!$C$84*BA137)*-1</f>
        <v>-259713.17190871129</v>
      </c>
      <c r="BB139" s="3">
        <f>(Inputs!$C$84*BB137)*-1</f>
        <v>-258560.32422347457</v>
      </c>
    </row>
    <row r="140" spans="1:54" s="4" customFormat="1">
      <c r="A140" s="1" t="s">
        <v>24</v>
      </c>
      <c r="B140" s="1"/>
      <c r="C140" s="1"/>
      <c r="D140" s="1"/>
      <c r="E140" s="153">
        <f>(Inputs!$C$82*(E137+E139))*-1</f>
        <v>-607697.76987804007</v>
      </c>
      <c r="F140" s="153">
        <f>(Inputs!$C$82*(F137+F139))*-1</f>
        <v>-605157.74165048171</v>
      </c>
      <c r="G140" s="153">
        <f>(Inputs!$C$82*(G137+G139))*-1</f>
        <v>-1125195.2866023215</v>
      </c>
      <c r="H140" s="153">
        <f>(Inputs!$C$82*(H137+H139))*-1</f>
        <v>-1122552.6412343695</v>
      </c>
      <c r="I140" s="153">
        <f>(Inputs!$C$82*(I137+I139))*-1</f>
        <v>-1119857.1429590585</v>
      </c>
      <c r="J140" s="153">
        <f>(Inputs!$C$82*(J137+J139))*-1</f>
        <v>-1117107.7347182415</v>
      </c>
      <c r="K140" s="153">
        <f>(Inputs!$C$82*(K137+K139))*-1</f>
        <v>-1114303.338312608</v>
      </c>
      <c r="L140" s="153">
        <f>(Inputs!$C$82*(L137+L139))*-1</f>
        <v>-1111442.8539788618</v>
      </c>
      <c r="M140" s="153">
        <f>(Inputs!$C$82*(M137+M139))*-1</f>
        <v>-1108525.1599584408</v>
      </c>
      <c r="N140" s="153">
        <f>(Inputs!$C$82*(N137+N139))*-1</f>
        <v>-1105549.1120576109</v>
      </c>
      <c r="O140" s="153">
        <f>(Inputs!$C$82*(O137+O139))*-1</f>
        <v>-1390406.3805759291</v>
      </c>
      <c r="P140" s="153">
        <f>(Inputs!$C$82*(P137+P139))*-1</f>
        <v>-1387310.1003399061</v>
      </c>
      <c r="Q140" s="153">
        <f>(Inputs!$C$82*(Q137+Q139))*-1</f>
        <v>-1384151.8944991624</v>
      </c>
      <c r="R140" s="153">
        <f>(Inputs!$C$82*(R137+R139))*-1</f>
        <v>-1380930.5245416041</v>
      </c>
      <c r="S140" s="153">
        <f>(Inputs!$C$82*(S137+S139))*-1</f>
        <v>-1377644.7271848943</v>
      </c>
      <c r="T140" s="153">
        <f>(Inputs!$C$82*(T137+T139))*-1</f>
        <v>-1374293.2138810507</v>
      </c>
      <c r="U140" s="153">
        <f>(Inputs!$C$82*(U137+U139))*-1</f>
        <v>-1370874.6703111304</v>
      </c>
      <c r="V140" s="153">
        <f>(Inputs!$C$82*(V137+V139))*-1</f>
        <v>-1367387.7558698114</v>
      </c>
      <c r="W140" s="153">
        <f>(Inputs!$C$82*(W137+W139))*-1</f>
        <v>-1363831.1031396659</v>
      </c>
      <c r="X140" s="153">
        <f>(Inputs!$C$82*(X137+X139))*-1</f>
        <v>-1360203.3173549178</v>
      </c>
      <c r="Y140" s="153">
        <f>(Inputs!$C$82*(Y137+Y139))*-1</f>
        <v>-1620209.2536495121</v>
      </c>
      <c r="Z140" s="153">
        <f>(Inputs!$C$82*(Z137+Z139))*-1</f>
        <v>-1616434.90531906</v>
      </c>
      <c r="AA140" s="153">
        <f>(Inputs!$C$82*(AA137+AA139))*-1</f>
        <v>-1612585.0700219991</v>
      </c>
      <c r="AB140" s="153">
        <f>(Inputs!$C$82*(AB137+AB139))*-1</f>
        <v>-1608658.2380189968</v>
      </c>
      <c r="AC140" s="153">
        <f>(Inputs!$C$82*(AC137+AC139))*-1</f>
        <v>-1604652.8693759341</v>
      </c>
      <c r="AD140" s="153">
        <f>(Inputs!$C$82*(AD137+AD139))*-1</f>
        <v>-1600567.3933600103</v>
      </c>
      <c r="AE140" s="153">
        <f>(Inputs!$C$82*(AE137+AE139))*-1</f>
        <v>-1596400.207823768</v>
      </c>
      <c r="AF140" s="153">
        <f>(Inputs!$C$82*(AF137+AF139))*-1</f>
        <v>-1592149.6785768012</v>
      </c>
      <c r="AG140" s="153">
        <f>(Inputs!$C$82*(AG137+AG139))*-1</f>
        <v>-1587814.1387448951</v>
      </c>
      <c r="AH140" s="153">
        <f>(Inputs!$C$82*(AH137+AH139))*-1</f>
        <v>-1583391.8881163506</v>
      </c>
      <c r="AI140" s="153">
        <f>(Inputs!$C$82*(AI137+AI139))*-1</f>
        <v>-1578881.1924752351</v>
      </c>
      <c r="AJ140" s="153">
        <f>(Inputs!$C$82*(AJ137+AJ139))*-1</f>
        <v>-1574280.2829212975</v>
      </c>
      <c r="AK140" s="153">
        <f>(Inputs!$C$82*(AK137+AK139))*-1</f>
        <v>-1569587.3551762814</v>
      </c>
      <c r="AL140" s="153">
        <f>(Inputs!$C$82*(AL137+AL139))*-1</f>
        <v>-1564800.5688763645</v>
      </c>
      <c r="AM140" s="153">
        <f>(Inputs!$C$82*(AM137+AM139))*-1</f>
        <v>-1559918.0468504494</v>
      </c>
      <c r="AN140" s="153">
        <f>(Inputs!$C$82*(AN137+AN139))*-1</f>
        <v>-1554937.8743840158</v>
      </c>
      <c r="AO140" s="153">
        <f>(Inputs!$C$82*(AO137+AO139))*-1</f>
        <v>-1549858.0984682539</v>
      </c>
      <c r="AP140" s="153">
        <f>(Inputs!$C$82*(AP137+AP139))*-1</f>
        <v>-1544676.7270341767</v>
      </c>
      <c r="AQ140" s="153">
        <f>(Inputs!$C$82*(AQ137+AQ139))*-1</f>
        <v>-1539391.7281714182</v>
      </c>
      <c r="AR140" s="153">
        <f>(Inputs!$C$82*(AR137+AR139))*-1</f>
        <v>-1534001.0293314038</v>
      </c>
      <c r="AS140" s="153">
        <f>(Inputs!$C$82*(AS137+AS139))*-1</f>
        <v>-1528502.5165145895</v>
      </c>
      <c r="AT140" s="153">
        <f>(Inputs!$C$82*(AT137+AT139))*-1</f>
        <v>-1522894.0334414393</v>
      </c>
      <c r="AU140" s="153">
        <f>(Inputs!$C$82*(AU137+AU139))*-1</f>
        <v>-1517173.3807068255</v>
      </c>
      <c r="AV140" s="153">
        <f>(Inputs!$C$82*(AV137+AV139))*-1</f>
        <v>-1511338.3149175197</v>
      </c>
      <c r="AW140" s="153">
        <f>(Inputs!$C$82*(AW137+AW139))*-1</f>
        <v>-1505386.5478124279</v>
      </c>
      <c r="AX140" s="153">
        <f>(Inputs!$C$82*(AX137+AX139))*-1</f>
        <v>-1499315.7453652336</v>
      </c>
      <c r="AY140" s="153">
        <f>(Inputs!$C$82*(AY137+AY139))*-1</f>
        <v>-1493123.5268690966</v>
      </c>
      <c r="AZ140" s="153">
        <f>(Inputs!$C$82*(AZ137+AZ139))*-1</f>
        <v>-1486807.4640030358</v>
      </c>
      <c r="BA140" s="153">
        <f>(Inputs!$C$82*(BA137+BA139))*-1</f>
        <v>-1480365.0798796543</v>
      </c>
      <c r="BB140" s="153">
        <f>(Inputs!$C$82*(BB137+BB139))*-1</f>
        <v>-1473793.848073805</v>
      </c>
    </row>
    <row r="141" spans="1:54" s="4" customFormat="1">
      <c r="A141" s="1" t="s">
        <v>202</v>
      </c>
      <c r="B141" s="1"/>
      <c r="C141" s="1"/>
      <c r="D141" s="1"/>
      <c r="E141" s="3">
        <f>+IF(E117&lt;=Inputs!$C$118,Inputs!$C$114,0)</f>
        <v>283943.42330175836</v>
      </c>
      <c r="F141" s="3">
        <f>+IF(F117&lt;=Inputs!$C$118,Inputs!$C$114,0)</f>
        <v>283943.42330175836</v>
      </c>
      <c r="G141" s="3">
        <f>+IF(G117&lt;=Inputs!$C$118,Inputs!$C$114,0)</f>
        <v>283943.42330175836</v>
      </c>
      <c r="H141" s="3">
        <f>+IF(H117&lt;=Inputs!$C$118,Inputs!$C$114,0)</f>
        <v>283943.42330175836</v>
      </c>
      <c r="I141" s="3">
        <f>+IF(I117&lt;=Inputs!$C$118,Inputs!$C$114,0)</f>
        <v>283943.42330175836</v>
      </c>
      <c r="J141" s="3">
        <f>+IF(J117&lt;=Inputs!$C$118,Inputs!$C$114,0)</f>
        <v>283943.42330175836</v>
      </c>
      <c r="K141" s="3">
        <f>+IF(K117&lt;=Inputs!$C$118,Inputs!$C$114,0)</f>
        <v>283943.42330175836</v>
      </c>
      <c r="L141" s="3">
        <f>+IF(L117&lt;=Inputs!$C$118,Inputs!$C$114,0)</f>
        <v>283943.42330175836</v>
      </c>
      <c r="M141" s="3">
        <f>+IF(M117&lt;=Inputs!$C$118,Inputs!$C$114,0)</f>
        <v>283943.42330175836</v>
      </c>
      <c r="N141" s="3">
        <f>+IF(N117&lt;=Inputs!$C$118,Inputs!$C$114,0)</f>
        <v>283943.42330175836</v>
      </c>
      <c r="O141" s="3">
        <f>+IF(O117&lt;=Inputs!$C$118,Inputs!$C$114,0)</f>
        <v>283943.42330175836</v>
      </c>
      <c r="P141" s="3">
        <f>+IF(P117&lt;=Inputs!$C$118,Inputs!$C$114,0)</f>
        <v>283943.42330175836</v>
      </c>
      <c r="Q141" s="3">
        <f>+IF(Q117&lt;=Inputs!$C$118,Inputs!$C$114,0)</f>
        <v>283943.42330175836</v>
      </c>
      <c r="R141" s="3">
        <f>+IF(R117&lt;=Inputs!$C$118,Inputs!$C$114,0)</f>
        <v>283943.42330175836</v>
      </c>
      <c r="S141" s="3">
        <f>+IF(S117&lt;=Inputs!$C$118,Inputs!$C$114,0)</f>
        <v>283943.42330175836</v>
      </c>
      <c r="T141" s="3">
        <f>+IF(T117&lt;=Inputs!$C$118,Inputs!$C$114,0)</f>
        <v>0</v>
      </c>
      <c r="U141" s="3">
        <f>+IF(U117&lt;=Inputs!$C$118,Inputs!$C$114,0)</f>
        <v>0</v>
      </c>
      <c r="V141" s="3">
        <f>+IF(V117&lt;=Inputs!$C$118,Inputs!$C$114,0)</f>
        <v>0</v>
      </c>
      <c r="W141" s="3">
        <f>+IF(W117&lt;=Inputs!$C$118,Inputs!$C$114,0)</f>
        <v>0</v>
      </c>
      <c r="X141" s="3">
        <f>+IF(X117&lt;=Inputs!$C$118,Inputs!$C$114,0)</f>
        <v>0</v>
      </c>
      <c r="Y141" s="3">
        <f>+IF(Y117&lt;=Inputs!$C$118,Inputs!$C$114,0)</f>
        <v>0</v>
      </c>
      <c r="Z141" s="3">
        <f>+IF(Z117&lt;=Inputs!$C$118,Inputs!$C$114,0)</f>
        <v>0</v>
      </c>
      <c r="AA141" s="3">
        <f>+IF(AA117&lt;=Inputs!$C$118,Inputs!$C$114,0)</f>
        <v>0</v>
      </c>
      <c r="AB141" s="3">
        <f>+IF(AB117&lt;=Inputs!$C$118,Inputs!$C$114,0)</f>
        <v>0</v>
      </c>
      <c r="AC141" s="3">
        <f>+IF(AC117&lt;=Inputs!$C$118,Inputs!$C$114,0)</f>
        <v>0</v>
      </c>
      <c r="AD141" s="3">
        <f>+IF(AD117&lt;=Inputs!$C$118,Inputs!$C$114,0)</f>
        <v>0</v>
      </c>
      <c r="AE141" s="3">
        <f>+IF(AE117&lt;=Inputs!$C$118,Inputs!$C$114,0)</f>
        <v>0</v>
      </c>
      <c r="AF141" s="3">
        <f>+IF(AF117&lt;=Inputs!$C$118,Inputs!$C$114,0)</f>
        <v>0</v>
      </c>
      <c r="AG141" s="3">
        <f>+IF(AG117&lt;=Inputs!$C$118,Inputs!$C$114,0)</f>
        <v>0</v>
      </c>
      <c r="AH141" s="3">
        <f>+IF(AH117&lt;=Inputs!$C$118,Inputs!$C$114,0)</f>
        <v>0</v>
      </c>
      <c r="AI141" s="3">
        <f>+IF(AI117&lt;=Inputs!$C$118,Inputs!$C$114,0)</f>
        <v>0</v>
      </c>
      <c r="AJ141" s="3">
        <f>+IF(AJ117&lt;=Inputs!$C$118,Inputs!$C$114,0)</f>
        <v>0</v>
      </c>
      <c r="AK141" s="3">
        <f>+IF(AK117&lt;=Inputs!$C$118,Inputs!$C$114,0)</f>
        <v>0</v>
      </c>
      <c r="AL141" s="3">
        <f>+IF(AL117&lt;=Inputs!$C$118,Inputs!$C$114,0)</f>
        <v>0</v>
      </c>
      <c r="AM141" s="3">
        <f>+IF(AM117&lt;=Inputs!$C$118,Inputs!$C$114,0)</f>
        <v>0</v>
      </c>
      <c r="AN141" s="3">
        <f>+IF(AN117&lt;=Inputs!$C$118,Inputs!$C$114,0)</f>
        <v>0</v>
      </c>
      <c r="AO141" s="3">
        <f>+IF(AO117&lt;=Inputs!$C$118,Inputs!$C$114,0)</f>
        <v>0</v>
      </c>
      <c r="AP141" s="3">
        <f>+IF(AP117&lt;=Inputs!$C$118,Inputs!$C$114,0)</f>
        <v>0</v>
      </c>
      <c r="AQ141" s="3">
        <f>+IF(AQ117&lt;=Inputs!$C$118,Inputs!$C$114,0)</f>
        <v>0</v>
      </c>
      <c r="AR141" s="3">
        <f>+IF(AR117&lt;=Inputs!$C$118,Inputs!$C$114,0)</f>
        <v>0</v>
      </c>
      <c r="AS141" s="3">
        <f>+IF(AS117&lt;=Inputs!$C$118,Inputs!$C$114,0)</f>
        <v>0</v>
      </c>
      <c r="AT141" s="3">
        <f>+IF(AT117&lt;=Inputs!$C$118,Inputs!$C$114,0)</f>
        <v>0</v>
      </c>
      <c r="AU141" s="3">
        <f>+IF(AU117&lt;=Inputs!$C$118,Inputs!$C$114,0)</f>
        <v>0</v>
      </c>
      <c r="AV141" s="3">
        <f>+IF(AV117&lt;=Inputs!$C$118,Inputs!$C$114,0)</f>
        <v>0</v>
      </c>
      <c r="AW141" s="3">
        <f>+IF(AW117&lt;=Inputs!$C$118,Inputs!$C$114,0)</f>
        <v>0</v>
      </c>
      <c r="AX141" s="3">
        <f>+IF(AX117&lt;=Inputs!$C$118,Inputs!$C$114,0)</f>
        <v>0</v>
      </c>
      <c r="AY141" s="3">
        <f>+IF(AY117&lt;=Inputs!$C$118,Inputs!$C$114,0)</f>
        <v>0</v>
      </c>
      <c r="AZ141" s="3">
        <f>+IF(AZ117&lt;=Inputs!$C$118,Inputs!$C$114,0)</f>
        <v>0</v>
      </c>
      <c r="BA141" s="3">
        <f>+IF(BA117&lt;=Inputs!$C$118,Inputs!$C$114,0)</f>
        <v>0</v>
      </c>
      <c r="BB141" s="3">
        <f>+IF(BB117&lt;=Inputs!$C$118,Inputs!$C$114,0)</f>
        <v>0</v>
      </c>
    </row>
    <row r="142" spans="1:54" s="4" customFormat="1">
      <c r="A142" s="1" t="s">
        <v>203</v>
      </c>
      <c r="B142" s="1"/>
      <c r="C142" s="1"/>
      <c r="D142" s="1"/>
      <c r="E142" s="3">
        <f>+IF(E117&lt;=Inputs!$C$120,Inputs!$C$116,0)</f>
        <v>157462.64702806636</v>
      </c>
      <c r="F142" s="3">
        <f>+IF(F117&lt;=Inputs!$C$120,Inputs!$C$116,0)</f>
        <v>157462.64702806636</v>
      </c>
      <c r="G142" s="3">
        <f>+IF(G117&lt;=Inputs!$C$120,Inputs!$C$116,0)</f>
        <v>157462.64702806636</v>
      </c>
      <c r="H142" s="3">
        <f>+IF(H117&lt;=Inputs!$C$120,Inputs!$C$116,0)</f>
        <v>157462.64702806636</v>
      </c>
      <c r="I142" s="3">
        <f>+IF(I117&lt;=Inputs!$C$120,Inputs!$C$116,0)</f>
        <v>157462.64702806636</v>
      </c>
      <c r="J142" s="3">
        <f>+IF(J117&lt;=Inputs!$C$120,Inputs!$C$116,0)</f>
        <v>157462.64702806636</v>
      </c>
      <c r="K142" s="3">
        <f>+IF(K117&lt;=Inputs!$C$120,Inputs!$C$116,0)</f>
        <v>157462.64702806636</v>
      </c>
      <c r="L142" s="3">
        <f>+IF(L117&lt;=Inputs!$C$120,Inputs!$C$116,0)</f>
        <v>157462.64702806636</v>
      </c>
      <c r="M142" s="3">
        <f>+IF(M117&lt;=Inputs!$C$120,Inputs!$C$116,0)</f>
        <v>157462.64702806636</v>
      </c>
      <c r="N142" s="3">
        <f>+IF(N117&lt;=Inputs!$C$120,Inputs!$C$116,0)</f>
        <v>157462.64702806636</v>
      </c>
      <c r="O142" s="3">
        <f>+IF(O117&lt;=Inputs!$C$120,Inputs!$C$116,0)</f>
        <v>157462.64702806636</v>
      </c>
      <c r="P142" s="3">
        <f>+IF(P117&lt;=Inputs!$C$120,Inputs!$C$116,0)</f>
        <v>157462.64702806636</v>
      </c>
      <c r="Q142" s="3">
        <f>+IF(Q117&lt;=Inputs!$C$120,Inputs!$C$116,0)</f>
        <v>0</v>
      </c>
      <c r="R142" s="3">
        <f>+IF(R117&lt;=Inputs!$C$120,Inputs!$C$116,0)</f>
        <v>0</v>
      </c>
      <c r="S142" s="3">
        <f>+IF(S117&lt;=Inputs!$C$120,Inputs!$C$116,0)</f>
        <v>0</v>
      </c>
      <c r="T142" s="3">
        <f>+IF(T117&lt;=Inputs!$C$120,Inputs!$C$116,0)</f>
        <v>0</v>
      </c>
      <c r="U142" s="3">
        <f>+IF(U117&lt;=Inputs!$C$120,Inputs!$C$116,0)</f>
        <v>0</v>
      </c>
      <c r="V142" s="3">
        <f>+IF(V117&lt;=Inputs!$C$120,Inputs!$C$116,0)</f>
        <v>0</v>
      </c>
      <c r="W142" s="3">
        <f>+IF(W117&lt;=Inputs!$C$120,Inputs!$C$116,0)</f>
        <v>0</v>
      </c>
      <c r="X142" s="3">
        <f>+IF(X117&lt;=Inputs!$C$120,Inputs!$C$116,0)</f>
        <v>0</v>
      </c>
      <c r="Y142" s="3">
        <f>+IF(Y117&lt;=Inputs!$C$120,Inputs!$C$116,0)</f>
        <v>0</v>
      </c>
      <c r="Z142" s="3">
        <f>+IF(Z117&lt;=Inputs!$C$120,Inputs!$C$116,0)</f>
        <v>0</v>
      </c>
      <c r="AA142" s="3">
        <f>+IF(AA117&lt;=Inputs!$C$120,Inputs!$C$116,0)</f>
        <v>0</v>
      </c>
      <c r="AB142" s="3">
        <f>+IF(AB117&lt;=Inputs!$C$120,Inputs!$C$116,0)</f>
        <v>0</v>
      </c>
      <c r="AC142" s="3">
        <f>+IF(AC117&lt;=Inputs!$C$120,Inputs!$C$116,0)</f>
        <v>0</v>
      </c>
      <c r="AD142" s="3">
        <f>+IF(AD117&lt;=Inputs!$C$120,Inputs!$C$116,0)</f>
        <v>0</v>
      </c>
      <c r="AE142" s="3">
        <f>+IF(AE117&lt;=Inputs!$C$120,Inputs!$C$116,0)</f>
        <v>0</v>
      </c>
      <c r="AF142" s="3">
        <f>+IF(AF117&lt;=Inputs!$C$120,Inputs!$C$116,0)</f>
        <v>0</v>
      </c>
      <c r="AG142" s="3">
        <f>+IF(AG117&lt;=Inputs!$C$120,Inputs!$C$116,0)</f>
        <v>0</v>
      </c>
      <c r="AH142" s="3">
        <f>+IF(AH117&lt;=Inputs!$C$120,Inputs!$C$116,0)</f>
        <v>0</v>
      </c>
      <c r="AI142" s="3">
        <f>+IF(AI117&lt;=Inputs!$C$120,Inputs!$C$116,0)</f>
        <v>0</v>
      </c>
      <c r="AJ142" s="3">
        <f>+IF(AJ117&lt;=Inputs!$C$120,Inputs!$C$116,0)</f>
        <v>0</v>
      </c>
      <c r="AK142" s="3">
        <f>+IF(AK117&lt;=Inputs!$C$120,Inputs!$C$116,0)</f>
        <v>0</v>
      </c>
      <c r="AL142" s="3">
        <f>+IF(AL117&lt;=Inputs!$C$120,Inputs!$C$116,0)</f>
        <v>0</v>
      </c>
      <c r="AM142" s="3">
        <f>+IF(AM117&lt;=Inputs!$C$120,Inputs!$C$116,0)</f>
        <v>0</v>
      </c>
      <c r="AN142" s="3">
        <f>+IF(AN117&lt;=Inputs!$C$120,Inputs!$C$116,0)</f>
        <v>0</v>
      </c>
      <c r="AO142" s="3">
        <f>+IF(AO117&lt;=Inputs!$C$120,Inputs!$C$116,0)</f>
        <v>0</v>
      </c>
      <c r="AP142" s="3">
        <f>+IF(AP117&lt;=Inputs!$C$120,Inputs!$C$116,0)</f>
        <v>0</v>
      </c>
      <c r="AQ142" s="3">
        <f>+IF(AQ117&lt;=Inputs!$C$120,Inputs!$C$116,0)</f>
        <v>0</v>
      </c>
      <c r="AR142" s="3">
        <f>+IF(AR117&lt;=Inputs!$C$120,Inputs!$C$116,0)</f>
        <v>0</v>
      </c>
      <c r="AS142" s="3">
        <f>+IF(AS117&lt;=Inputs!$C$120,Inputs!$C$116,0)</f>
        <v>0</v>
      </c>
      <c r="AT142" s="3">
        <f>+IF(AT117&lt;=Inputs!$C$120,Inputs!$C$116,0)</f>
        <v>0</v>
      </c>
      <c r="AU142" s="3">
        <f>+IF(AU117&lt;=Inputs!$C$120,Inputs!$C$116,0)</f>
        <v>0</v>
      </c>
      <c r="AV142" s="3">
        <f>+IF(AV117&lt;=Inputs!$C$120,Inputs!$C$116,0)</f>
        <v>0</v>
      </c>
      <c r="AW142" s="3">
        <f>+IF(AW117&lt;=Inputs!$C$120,Inputs!$C$116,0)</f>
        <v>0</v>
      </c>
      <c r="AX142" s="3">
        <f>+IF(AX117&lt;=Inputs!$C$120,Inputs!$C$116,0)</f>
        <v>0</v>
      </c>
      <c r="AY142" s="3">
        <f>+IF(AY117&lt;=Inputs!$C$120,Inputs!$C$116,0)</f>
        <v>0</v>
      </c>
      <c r="AZ142" s="3">
        <f>+IF(AZ117&lt;=Inputs!$C$120,Inputs!$C$116,0)</f>
        <v>0</v>
      </c>
      <c r="BA142" s="3">
        <f>+IF(BA117&lt;=Inputs!$C$120,Inputs!$C$116,0)</f>
        <v>0</v>
      </c>
      <c r="BB142" s="3">
        <f>+IF(BB117&lt;=Inputs!$C$120,Inputs!$C$116,0)</f>
        <v>0</v>
      </c>
    </row>
    <row r="143" spans="1:54" s="4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</row>
    <row r="144" spans="1:54" s="9" customFormat="1">
      <c r="A144" s="7" t="s">
        <v>54</v>
      </c>
      <c r="B144" s="7"/>
      <c r="C144" s="7"/>
      <c r="D144" s="7"/>
      <c r="E144" s="12">
        <f>+E137+SUM(E139:E142)</f>
        <v>1859367.5333785848</v>
      </c>
      <c r="F144" s="12">
        <f t="shared" ref="F144:BB144" si="39">+F137+SUM(F139:F142)</f>
        <v>1853440.8008476153</v>
      </c>
      <c r="G144" s="12">
        <f t="shared" si="39"/>
        <v>3066861.7390685747</v>
      </c>
      <c r="H144" s="12">
        <f t="shared" si="39"/>
        <v>3060695.5665433537</v>
      </c>
      <c r="I144" s="12">
        <f t="shared" si="39"/>
        <v>3054406.0705676279</v>
      </c>
      <c r="J144" s="12">
        <f t="shared" si="39"/>
        <v>3047990.7846723879</v>
      </c>
      <c r="K144" s="12">
        <f t="shared" si="39"/>
        <v>3041447.1930592433</v>
      </c>
      <c r="L144" s="12">
        <f t="shared" si="39"/>
        <v>3034772.7296138359</v>
      </c>
      <c r="M144" s="12">
        <f t="shared" si="39"/>
        <v>3027964.7768995203</v>
      </c>
      <c r="N144" s="12">
        <f t="shared" si="39"/>
        <v>3021020.6651309174</v>
      </c>
      <c r="O144" s="12">
        <f t="shared" si="39"/>
        <v>3685687.6250069924</v>
      </c>
      <c r="P144" s="12">
        <f t="shared" si="39"/>
        <v>3678462.9711229382</v>
      </c>
      <c r="Q144" s="12">
        <f t="shared" si="39"/>
        <v>3513631.1771331369</v>
      </c>
      <c r="R144" s="12">
        <f t="shared" si="39"/>
        <v>3506114.6472321674</v>
      </c>
      <c r="S144" s="12">
        <f t="shared" si="39"/>
        <v>3498447.7867331789</v>
      </c>
      <c r="T144" s="12">
        <f t="shared" si="39"/>
        <v>3206684.1657224516</v>
      </c>
      <c r="U144" s="12">
        <f t="shared" si="39"/>
        <v>3198707.5640593041</v>
      </c>
      <c r="V144" s="12">
        <f t="shared" si="39"/>
        <v>3190571.4303628928</v>
      </c>
      <c r="W144" s="12">
        <f t="shared" si="39"/>
        <v>3182272.5739925541</v>
      </c>
      <c r="X144" s="12">
        <f t="shared" si="39"/>
        <v>3173807.7404948073</v>
      </c>
      <c r="Y144" s="12">
        <f t="shared" si="39"/>
        <v>3780488.2585155289</v>
      </c>
      <c r="Z144" s="12">
        <f t="shared" si="39"/>
        <v>3771681.4457444735</v>
      </c>
      <c r="AA144" s="12">
        <f t="shared" si="39"/>
        <v>3762698.4967179978</v>
      </c>
      <c r="AB144" s="12">
        <f t="shared" si="39"/>
        <v>3753535.8887109924</v>
      </c>
      <c r="AC144" s="12">
        <f t="shared" si="39"/>
        <v>3744190.0285438467</v>
      </c>
      <c r="AD144" s="12">
        <f t="shared" si="39"/>
        <v>3734657.2511733579</v>
      </c>
      <c r="AE144" s="12">
        <f t="shared" si="39"/>
        <v>3724933.8182554594</v>
      </c>
      <c r="AF144" s="12">
        <f t="shared" si="39"/>
        <v>3715015.9166792035</v>
      </c>
      <c r="AG144" s="12">
        <f t="shared" si="39"/>
        <v>3704899.6570714219</v>
      </c>
      <c r="AH144" s="12">
        <f t="shared" si="39"/>
        <v>3694581.0722714844</v>
      </c>
      <c r="AI144" s="12">
        <f t="shared" si="39"/>
        <v>3684056.1157755489</v>
      </c>
      <c r="AJ144" s="12">
        <f t="shared" si="39"/>
        <v>3673320.6601496944</v>
      </c>
      <c r="AK144" s="12">
        <f t="shared" si="39"/>
        <v>3662370.4954113229</v>
      </c>
      <c r="AL144" s="12">
        <f t="shared" si="39"/>
        <v>3651201.3273781841</v>
      </c>
      <c r="AM144" s="12">
        <f t="shared" si="39"/>
        <v>3639808.7759843818</v>
      </c>
      <c r="AN144" s="12">
        <f t="shared" si="39"/>
        <v>3628188.3735627043</v>
      </c>
      <c r="AO144" s="12">
        <f t="shared" si="39"/>
        <v>3616335.5630925931</v>
      </c>
      <c r="AP144" s="12">
        <f t="shared" si="39"/>
        <v>3604245.6964130793</v>
      </c>
      <c r="AQ144" s="12">
        <f t="shared" si="39"/>
        <v>3591914.0323999757</v>
      </c>
      <c r="AR144" s="12">
        <f t="shared" si="39"/>
        <v>3579335.7351066093</v>
      </c>
      <c r="AS144" s="12">
        <f t="shared" si="39"/>
        <v>3566505.8718673764</v>
      </c>
      <c r="AT144" s="12">
        <f t="shared" si="39"/>
        <v>3553419.4113633581</v>
      </c>
      <c r="AU144" s="12">
        <f t="shared" si="39"/>
        <v>3540071.2216492593</v>
      </c>
      <c r="AV144" s="12">
        <f t="shared" si="39"/>
        <v>3526456.0681408797</v>
      </c>
      <c r="AW144" s="12">
        <f t="shared" si="39"/>
        <v>3512568.6115623312</v>
      </c>
      <c r="AX144" s="12">
        <f t="shared" si="39"/>
        <v>3498403.4058522126</v>
      </c>
      <c r="AY144" s="12">
        <f t="shared" si="39"/>
        <v>3483954.8960278919</v>
      </c>
      <c r="AZ144" s="12">
        <f t="shared" si="39"/>
        <v>3469217.4160070838</v>
      </c>
      <c r="BA144" s="12">
        <f t="shared" si="39"/>
        <v>3454185.1863858597</v>
      </c>
      <c r="BB144" s="12">
        <f t="shared" si="39"/>
        <v>3438852.3121722117</v>
      </c>
    </row>
    <row r="145" spans="1:54" s="4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</row>
    <row r="146" spans="1:54" s="4" customFormat="1">
      <c r="A146" s="1" t="s">
        <v>233</v>
      </c>
      <c r="B146" s="1"/>
      <c r="C146" s="1"/>
      <c r="D146" s="1"/>
      <c r="E146" s="14">
        <f>(SUM(E133:E135))*-1</f>
        <v>3769219.2593549164</v>
      </c>
      <c r="F146" s="14">
        <f t="shared" ref="F146:BB146" si="40">(SUM(F133:F135))*-1</f>
        <v>3769219.2593549164</v>
      </c>
      <c r="G146" s="14">
        <f t="shared" si="40"/>
        <v>1935435.4918322866</v>
      </c>
      <c r="H146" s="14">
        <f t="shared" si="40"/>
        <v>1935435.4918322866</v>
      </c>
      <c r="I146" s="14">
        <f t="shared" si="40"/>
        <v>1935435.4918322866</v>
      </c>
      <c r="J146" s="14">
        <f t="shared" si="40"/>
        <v>1935435.4918322866</v>
      </c>
      <c r="K146" s="14">
        <f t="shared" si="40"/>
        <v>1935435.4918322866</v>
      </c>
      <c r="L146" s="14">
        <f t="shared" si="40"/>
        <v>1935435.4918322866</v>
      </c>
      <c r="M146" s="14">
        <f t="shared" si="40"/>
        <v>1935435.4918322866</v>
      </c>
      <c r="N146" s="14">
        <f t="shared" si="40"/>
        <v>1935435.4918322866</v>
      </c>
      <c r="O146" s="14">
        <f t="shared" si="40"/>
        <v>925285.18524574675</v>
      </c>
      <c r="P146" s="14">
        <f t="shared" si="40"/>
        <v>925285.18524574675</v>
      </c>
      <c r="Q146" s="14">
        <f t="shared" si="40"/>
        <v>925285.18524574675</v>
      </c>
      <c r="R146" s="14">
        <f t="shared" si="40"/>
        <v>925285.18524574675</v>
      </c>
      <c r="S146" s="14">
        <f t="shared" si="40"/>
        <v>925285.18524574675</v>
      </c>
      <c r="T146" s="14">
        <f t="shared" si="40"/>
        <v>925285.18524574675</v>
      </c>
      <c r="U146" s="14">
        <f t="shared" si="40"/>
        <v>925285.18524574675</v>
      </c>
      <c r="V146" s="14">
        <f t="shared" si="40"/>
        <v>925285.18524574675</v>
      </c>
      <c r="W146" s="14">
        <f t="shared" si="40"/>
        <v>925285.18524574675</v>
      </c>
      <c r="X146" s="14">
        <f t="shared" si="40"/>
        <v>925285.18524574675</v>
      </c>
      <c r="Y146" s="14">
        <f t="shared" si="40"/>
        <v>0</v>
      </c>
      <c r="Z146" s="14">
        <f t="shared" si="40"/>
        <v>0</v>
      </c>
      <c r="AA146" s="14">
        <f t="shared" si="40"/>
        <v>0</v>
      </c>
      <c r="AB146" s="14">
        <f t="shared" si="40"/>
        <v>0</v>
      </c>
      <c r="AC146" s="14">
        <f t="shared" si="40"/>
        <v>0</v>
      </c>
      <c r="AD146" s="14">
        <f t="shared" si="40"/>
        <v>0</v>
      </c>
      <c r="AE146" s="14">
        <f t="shared" si="40"/>
        <v>0</v>
      </c>
      <c r="AF146" s="14">
        <f t="shared" si="40"/>
        <v>0</v>
      </c>
      <c r="AG146" s="14">
        <f t="shared" si="40"/>
        <v>0</v>
      </c>
      <c r="AH146" s="14">
        <f t="shared" si="40"/>
        <v>0</v>
      </c>
      <c r="AI146" s="14">
        <f t="shared" si="40"/>
        <v>0</v>
      </c>
      <c r="AJ146" s="14">
        <f t="shared" si="40"/>
        <v>0</v>
      </c>
      <c r="AK146" s="14">
        <f t="shared" si="40"/>
        <v>0</v>
      </c>
      <c r="AL146" s="14">
        <f t="shared" si="40"/>
        <v>0</v>
      </c>
      <c r="AM146" s="14">
        <f t="shared" si="40"/>
        <v>0</v>
      </c>
      <c r="AN146" s="14">
        <f t="shared" si="40"/>
        <v>0</v>
      </c>
      <c r="AO146" s="14">
        <f t="shared" si="40"/>
        <v>0</v>
      </c>
      <c r="AP146" s="14">
        <f t="shared" si="40"/>
        <v>0</v>
      </c>
      <c r="AQ146" s="14">
        <f t="shared" si="40"/>
        <v>0</v>
      </c>
      <c r="AR146" s="14">
        <f t="shared" si="40"/>
        <v>0</v>
      </c>
      <c r="AS146" s="14">
        <f t="shared" si="40"/>
        <v>0</v>
      </c>
      <c r="AT146" s="14">
        <f t="shared" si="40"/>
        <v>0</v>
      </c>
      <c r="AU146" s="14">
        <f t="shared" si="40"/>
        <v>0</v>
      </c>
      <c r="AV146" s="14">
        <f t="shared" si="40"/>
        <v>0</v>
      </c>
      <c r="AW146" s="14">
        <f t="shared" si="40"/>
        <v>0</v>
      </c>
      <c r="AX146" s="14">
        <f t="shared" si="40"/>
        <v>0</v>
      </c>
      <c r="AY146" s="14">
        <f t="shared" si="40"/>
        <v>0</v>
      </c>
      <c r="AZ146" s="14">
        <f t="shared" si="40"/>
        <v>0</v>
      </c>
      <c r="BA146" s="14">
        <f t="shared" si="40"/>
        <v>0</v>
      </c>
      <c r="BB146" s="14">
        <f t="shared" si="40"/>
        <v>0</v>
      </c>
    </row>
    <row r="147" spans="1:54" s="4" customFormat="1">
      <c r="A147" s="1" t="s">
        <v>55</v>
      </c>
      <c r="B147" s="3">
        <f>'IRR &amp; S.A.'!B$37*(1+$A$116)</f>
        <v>-6454954.8611651184</v>
      </c>
      <c r="C147" s="3">
        <f>'IRR &amp; S.A.'!C$37*(1+$A$116)</f>
        <v>-16137387.152912797</v>
      </c>
      <c r="D147" s="3">
        <f>'IRR &amp; S.A.'!D$37*(1+$A$116)</f>
        <v>-9682432.2917476762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</row>
    <row r="148" spans="1:54" s="4" customFormat="1">
      <c r="A148" s="1"/>
      <c r="B148" s="1"/>
      <c r="C148" s="1"/>
      <c r="D148" s="1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</row>
    <row r="149" spans="1:54" s="13" customFormat="1" ht="10.5">
      <c r="A149" s="31" t="s">
        <v>56</v>
      </c>
      <c r="B149" s="32">
        <f>B144+SUM(B146:B148)</f>
        <v>-6454954.8611651184</v>
      </c>
      <c r="C149" s="32">
        <f>C144+SUM(C146:C148)</f>
        <v>-16137387.152912797</v>
      </c>
      <c r="D149" s="32">
        <f>D144+SUM(D146:D148)</f>
        <v>-9682432.2917476762</v>
      </c>
      <c r="E149" s="32">
        <f>E144+E146</f>
        <v>5628586.7927335016</v>
      </c>
      <c r="F149" s="32">
        <f t="shared" ref="F149:BB149" si="41">F144+F146</f>
        <v>5622660.0602025315</v>
      </c>
      <c r="G149" s="32">
        <f t="shared" si="41"/>
        <v>5002297.2309008613</v>
      </c>
      <c r="H149" s="32">
        <f t="shared" si="41"/>
        <v>4996131.0583756398</v>
      </c>
      <c r="I149" s="32">
        <f t="shared" si="41"/>
        <v>4989841.5623999145</v>
      </c>
      <c r="J149" s="32">
        <f t="shared" si="41"/>
        <v>4983426.2765046749</v>
      </c>
      <c r="K149" s="32">
        <f t="shared" si="41"/>
        <v>4976882.6848915294</v>
      </c>
      <c r="L149" s="32">
        <f t="shared" si="41"/>
        <v>4970208.221446123</v>
      </c>
      <c r="M149" s="32">
        <f t="shared" si="41"/>
        <v>4963400.2687318064</v>
      </c>
      <c r="N149" s="32">
        <f t="shared" si="41"/>
        <v>4956456.156963204</v>
      </c>
      <c r="O149" s="32">
        <f t="shared" si="41"/>
        <v>4610972.8102527391</v>
      </c>
      <c r="P149" s="32">
        <f t="shared" si="41"/>
        <v>4603748.156368685</v>
      </c>
      <c r="Q149" s="32">
        <f t="shared" si="41"/>
        <v>4438916.3623788841</v>
      </c>
      <c r="R149" s="32">
        <f t="shared" si="41"/>
        <v>4431399.8324779142</v>
      </c>
      <c r="S149" s="32">
        <f t="shared" si="41"/>
        <v>4423732.9719789252</v>
      </c>
      <c r="T149" s="32">
        <f t="shared" si="41"/>
        <v>4131969.3509681984</v>
      </c>
      <c r="U149" s="32">
        <f t="shared" si="41"/>
        <v>4123992.7493050508</v>
      </c>
      <c r="V149" s="32">
        <f t="shared" si="41"/>
        <v>4115856.6156086395</v>
      </c>
      <c r="W149" s="32">
        <f t="shared" si="41"/>
        <v>4107557.7592383008</v>
      </c>
      <c r="X149" s="32">
        <f t="shared" si="41"/>
        <v>4099092.925740554</v>
      </c>
      <c r="Y149" s="32">
        <f t="shared" si="41"/>
        <v>3780488.2585155289</v>
      </c>
      <c r="Z149" s="32">
        <f t="shared" si="41"/>
        <v>3771681.4457444735</v>
      </c>
      <c r="AA149" s="32">
        <f t="shared" si="41"/>
        <v>3762698.4967179978</v>
      </c>
      <c r="AB149" s="32">
        <f t="shared" si="41"/>
        <v>3753535.8887109924</v>
      </c>
      <c r="AC149" s="32">
        <f t="shared" si="41"/>
        <v>3744190.0285438467</v>
      </c>
      <c r="AD149" s="32">
        <f t="shared" si="41"/>
        <v>3734657.2511733579</v>
      </c>
      <c r="AE149" s="32">
        <f t="shared" si="41"/>
        <v>3724933.8182554594</v>
      </c>
      <c r="AF149" s="32">
        <f t="shared" si="41"/>
        <v>3715015.9166792035</v>
      </c>
      <c r="AG149" s="32">
        <f t="shared" si="41"/>
        <v>3704899.6570714219</v>
      </c>
      <c r="AH149" s="32">
        <f t="shared" si="41"/>
        <v>3694581.0722714844</v>
      </c>
      <c r="AI149" s="32">
        <f t="shared" si="41"/>
        <v>3684056.1157755489</v>
      </c>
      <c r="AJ149" s="32">
        <f t="shared" si="41"/>
        <v>3673320.6601496944</v>
      </c>
      <c r="AK149" s="32">
        <f t="shared" si="41"/>
        <v>3662370.4954113229</v>
      </c>
      <c r="AL149" s="32">
        <f t="shared" si="41"/>
        <v>3651201.3273781841</v>
      </c>
      <c r="AM149" s="32">
        <f t="shared" si="41"/>
        <v>3639808.7759843818</v>
      </c>
      <c r="AN149" s="32">
        <f t="shared" si="41"/>
        <v>3628188.3735627043</v>
      </c>
      <c r="AO149" s="32">
        <f t="shared" si="41"/>
        <v>3616335.5630925931</v>
      </c>
      <c r="AP149" s="32">
        <f t="shared" si="41"/>
        <v>3604245.6964130793</v>
      </c>
      <c r="AQ149" s="32">
        <f t="shared" si="41"/>
        <v>3591914.0323999757</v>
      </c>
      <c r="AR149" s="32">
        <f t="shared" si="41"/>
        <v>3579335.7351066093</v>
      </c>
      <c r="AS149" s="32">
        <f t="shared" si="41"/>
        <v>3566505.8718673764</v>
      </c>
      <c r="AT149" s="32">
        <f t="shared" si="41"/>
        <v>3553419.4113633581</v>
      </c>
      <c r="AU149" s="32">
        <f t="shared" si="41"/>
        <v>3540071.2216492593</v>
      </c>
      <c r="AV149" s="32">
        <f t="shared" si="41"/>
        <v>3526456.0681408797</v>
      </c>
      <c r="AW149" s="32">
        <f t="shared" si="41"/>
        <v>3512568.6115623312</v>
      </c>
      <c r="AX149" s="32">
        <f t="shared" si="41"/>
        <v>3498403.4058522126</v>
      </c>
      <c r="AY149" s="32">
        <f t="shared" si="41"/>
        <v>3483954.8960278919</v>
      </c>
      <c r="AZ149" s="32">
        <f t="shared" si="41"/>
        <v>3469217.4160070838</v>
      </c>
      <c r="BA149" s="32">
        <f t="shared" si="41"/>
        <v>3454185.1863858597</v>
      </c>
      <c r="BB149" s="32">
        <f t="shared" si="41"/>
        <v>3438852.3121722117</v>
      </c>
    </row>
    <row r="150" spans="1:54" s="4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</row>
    <row r="151" spans="1:54" s="4" customFormat="1">
      <c r="A151" s="31" t="s">
        <v>192</v>
      </c>
      <c r="B151" s="32">
        <f>+B149</f>
        <v>-6454954.8611651184</v>
      </c>
      <c r="C151" s="32">
        <f>+C149</f>
        <v>-16137387.152912797</v>
      </c>
      <c r="D151" s="32">
        <f>+D149</f>
        <v>-9682432.2917476762</v>
      </c>
      <c r="E151" s="32">
        <f>+E149/((1+Inputs!$C$100)^E117)</f>
        <v>5518222.345817158</v>
      </c>
      <c r="F151" s="32">
        <f>+F149/((1+Inputs!$C$100)^F117)</f>
        <v>5404325.317380365</v>
      </c>
      <c r="G151" s="32">
        <f>+G149/((1+Inputs!$C$100)^G117)</f>
        <v>4713776.4047207162</v>
      </c>
      <c r="H151" s="32">
        <f>+H149/((1+Inputs!$C$100)^H117)</f>
        <v>4615652.8261093423</v>
      </c>
      <c r="I151" s="32">
        <f>+I149/((1+Inputs!$C$100)^I117)</f>
        <v>4519453.2392354477</v>
      </c>
      <c r="J151" s="32">
        <f>+J149/((1+Inputs!$C$100)^J117)</f>
        <v>4425139.9187708441</v>
      </c>
      <c r="K151" s="32">
        <f>+K149/((1+Inputs!$C$100)^K117)</f>
        <v>4332675.8790996652</v>
      </c>
      <c r="L151" s="32">
        <f>+L149/((1+Inputs!$C$100)^L117)</f>
        <v>4242024.8598141959</v>
      </c>
      <c r="M151" s="32">
        <f>+M149/((1+Inputs!$C$100)^M117)</f>
        <v>4153151.3114951071</v>
      </c>
      <c r="N151" s="32">
        <f>+N149/((1+Inputs!$C$100)^N117)</f>
        <v>4066020.3817705102</v>
      </c>
      <c r="O151" s="32">
        <f>+O149/((1+Inputs!$C$100)^O117)</f>
        <v>3708435.0055503943</v>
      </c>
      <c r="P151" s="32">
        <f>+P149/((1+Inputs!$C$100)^P117)</f>
        <v>3630024.0033933404</v>
      </c>
      <c r="Q151" s="32">
        <f>+Q149/((1+Inputs!$C$100)^Q117)</f>
        <v>3431426.7242289227</v>
      </c>
      <c r="R151" s="32">
        <f>+R149/((1+Inputs!$C$100)^R117)</f>
        <v>3358447.2569997408</v>
      </c>
      <c r="S151" s="32">
        <f>+S149/((1+Inputs!$C$100)^S117)</f>
        <v>3286898.7597162309</v>
      </c>
      <c r="T151" s="32">
        <f>+T149/((1+Inputs!$C$100)^T117)</f>
        <v>3009915.7761083064</v>
      </c>
      <c r="U151" s="32">
        <f>+U149/((1+Inputs!$C$100)^U117)</f>
        <v>2945201.2294305102</v>
      </c>
      <c r="V151" s="32">
        <f>+V149/((1+Inputs!$C$100)^V117)</f>
        <v>2881755.5954326708</v>
      </c>
      <c r="W151" s="32">
        <f>+W149/((1+Inputs!$C$100)^W117)</f>
        <v>2819553.9934740048</v>
      </c>
      <c r="X151" s="32">
        <f>+X149/((1+Inputs!$C$100)^X117)</f>
        <v>2758572.0307694292</v>
      </c>
      <c r="Y151" s="32">
        <f>+Y149/((1+Inputs!$C$100)^Y117)</f>
        <v>2494274.7285613287</v>
      </c>
      <c r="Z151" s="32">
        <f>+Z149/((1+Inputs!$C$100)^Z117)</f>
        <v>2439670.7906589629</v>
      </c>
      <c r="AA151" s="32">
        <f>+AA149/((1+Inputs!$C$100)^AA117)</f>
        <v>2386137.5182056641</v>
      </c>
      <c r="AB151" s="32">
        <f>+AB149/((1+Inputs!$C$100)^AB117)</f>
        <v>2333653.9177612527</v>
      </c>
      <c r="AC151" s="32">
        <f>+AC149/((1+Inputs!$C$100)^AC117)</f>
        <v>2282199.4075216339</v>
      </c>
      <c r="AD151" s="32">
        <f>+AD149/((1+Inputs!$C$100)^AD117)</f>
        <v>2231753.8092474975</v>
      </c>
      <c r="AE151" s="32">
        <f>+AE149/((1+Inputs!$C$100)^AE117)</f>
        <v>2182297.3403512859</v>
      </c>
      <c r="AF151" s="32">
        <f>+AF149/((1+Inputs!$C$100)^AF117)</f>
        <v>2133810.606139313</v>
      </c>
      <c r="AG151" s="32">
        <f>+AG149/((1+Inputs!$C$100)^AG117)</f>
        <v>2086274.5922060071</v>
      </c>
      <c r="AH151" s="32">
        <f>+AH149/((1+Inputs!$C$100)^AH117)</f>
        <v>2039670.6569772749</v>
      </c>
      <c r="AI151" s="32">
        <f>+AI149/((1+Inputs!$C$100)^AI117)</f>
        <v>1993980.5244000875</v>
      </c>
      <c r="AJ151" s="32">
        <f>+AJ149/((1+Inputs!$C$100)^AJ117)</f>
        <v>1949186.2767753932</v>
      </c>
      <c r="AK151" s="32">
        <f>+AK149/((1+Inputs!$C$100)^AK117)</f>
        <v>1905270.3477315754</v>
      </c>
      <c r="AL151" s="32">
        <f>+AL149/((1+Inputs!$C$100)^AL117)</f>
        <v>1862215.515335676</v>
      </c>
      <c r="AM151" s="32">
        <f>+AM149/((1+Inputs!$C$100)^AM117)</f>
        <v>1820004.8953396957</v>
      </c>
      <c r="AN151" s="32">
        <f>+AN149/((1+Inputs!$C$100)^AN117)</f>
        <v>1778621.9345593234</v>
      </c>
      <c r="AO151" s="32">
        <f>+AO149/((1+Inputs!$C$100)^AO117)</f>
        <v>1738050.4043824873</v>
      </c>
      <c r="AP151" s="32">
        <f>+AP149/((1+Inputs!$C$100)^AP117)</f>
        <v>1698274.3944051969</v>
      </c>
      <c r="AQ151" s="32">
        <f>+AQ149/((1+Inputs!$C$100)^AQ117)</f>
        <v>1659278.3061921683</v>
      </c>
      <c r="AR151" s="32">
        <f>+AR149/((1+Inputs!$C$100)^AR117)</f>
        <v>1621046.8471597857</v>
      </c>
      <c r="AS151" s="32">
        <f>+AS149/((1+Inputs!$C$100)^AS117)</f>
        <v>1583565.0245790193</v>
      </c>
      <c r="AT151" s="32">
        <f>+AT149/((1+Inputs!$C$100)^AT117)</f>
        <v>1546818.1396959149</v>
      </c>
      <c r="AU151" s="32">
        <f>+AU149/((1+Inputs!$C$100)^AU117)</f>
        <v>1510791.781967381</v>
      </c>
      <c r="AV151" s="32">
        <f>+AV149/((1+Inputs!$C$100)^AV117)</f>
        <v>1475471.8234099948</v>
      </c>
      <c r="AW151" s="32">
        <f>+AW149/((1+Inputs!$C$100)^AW117)</f>
        <v>1440844.4130596162</v>
      </c>
      <c r="AX151" s="32">
        <f>+AX149/((1+Inputs!$C$100)^AX117)</f>
        <v>1406895.9715396373</v>
      </c>
      <c r="AY151" s="32">
        <f>+AY149/((1+Inputs!$C$100)^AY117)</f>
        <v>1373613.185735737</v>
      </c>
      <c r="AZ151" s="32">
        <f>+AZ149/((1+Inputs!$C$100)^AZ117)</f>
        <v>1340983.0035750496</v>
      </c>
      <c r="BA151" s="32">
        <f>+BA149/((1+Inputs!$C$100)^BA117)</f>
        <v>1308992.6289077089</v>
      </c>
      <c r="BB151" s="32">
        <f>+BB149/((1+Inputs!$C$100)^BB117)</f>
        <v>1277629.5164887479</v>
      </c>
    </row>
    <row r="152" spans="1:54" s="4" customFormat="1" ht="12" thickBo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54" s="4" customFormat="1" ht="12" thickBot="1">
      <c r="A153" s="42" t="s">
        <v>106</v>
      </c>
      <c r="B153" s="43">
        <f>IRR(B151:BB151)</f>
        <v>0.11511308937893792</v>
      </c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6" spans="1:54" s="56" customFormat="1"/>
    <row r="159" spans="1:54">
      <c r="A159" s="53" t="s">
        <v>50</v>
      </c>
    </row>
    <row r="161" spans="1:54">
      <c r="A161" s="87">
        <f>+'IRR &amp; S.A.'!B71</f>
        <v>-0.1</v>
      </c>
      <c r="B161" s="53" t="s">
        <v>139</v>
      </c>
    </row>
    <row r="162" spans="1:54" s="5" customFormat="1" ht="36" customHeight="1">
      <c r="A162" s="33" t="s">
        <v>60</v>
      </c>
      <c r="B162" s="34" t="s">
        <v>131</v>
      </c>
      <c r="C162" s="34" t="s">
        <v>78</v>
      </c>
      <c r="D162" s="34" t="s">
        <v>79</v>
      </c>
      <c r="E162" s="34">
        <v>1</v>
      </c>
      <c r="F162" s="34">
        <v>2</v>
      </c>
      <c r="G162" s="34">
        <v>3</v>
      </c>
      <c r="H162" s="34">
        <v>4</v>
      </c>
      <c r="I162" s="34">
        <v>5</v>
      </c>
      <c r="J162" s="34">
        <v>6</v>
      </c>
      <c r="K162" s="34">
        <v>7</v>
      </c>
      <c r="L162" s="34">
        <v>8</v>
      </c>
      <c r="M162" s="34">
        <v>9</v>
      </c>
      <c r="N162" s="34">
        <v>10</v>
      </c>
      <c r="O162" s="34">
        <v>11</v>
      </c>
      <c r="P162" s="34">
        <v>12</v>
      </c>
      <c r="Q162" s="34">
        <v>13</v>
      </c>
      <c r="R162" s="34">
        <v>14</v>
      </c>
      <c r="S162" s="34">
        <v>15</v>
      </c>
      <c r="T162" s="34">
        <v>16</v>
      </c>
      <c r="U162" s="34">
        <v>17</v>
      </c>
      <c r="V162" s="34">
        <v>18</v>
      </c>
      <c r="W162" s="34">
        <v>19</v>
      </c>
      <c r="X162" s="34">
        <v>20</v>
      </c>
      <c r="Y162" s="34">
        <v>21</v>
      </c>
      <c r="Z162" s="34">
        <v>22</v>
      </c>
      <c r="AA162" s="34">
        <v>23</v>
      </c>
      <c r="AB162" s="34">
        <v>24</v>
      </c>
      <c r="AC162" s="34">
        <v>25</v>
      </c>
      <c r="AD162" s="34">
        <v>26</v>
      </c>
      <c r="AE162" s="34">
        <v>27</v>
      </c>
      <c r="AF162" s="34">
        <v>28</v>
      </c>
      <c r="AG162" s="34">
        <v>29</v>
      </c>
      <c r="AH162" s="34">
        <v>30</v>
      </c>
      <c r="AI162" s="34">
        <v>31</v>
      </c>
      <c r="AJ162" s="34">
        <v>32</v>
      </c>
      <c r="AK162" s="34">
        <v>33</v>
      </c>
      <c r="AL162" s="34">
        <v>34</v>
      </c>
      <c r="AM162" s="34">
        <v>35</v>
      </c>
      <c r="AN162" s="34">
        <v>36</v>
      </c>
      <c r="AO162" s="34">
        <v>37</v>
      </c>
      <c r="AP162" s="34">
        <v>38</v>
      </c>
      <c r="AQ162" s="34">
        <v>39</v>
      </c>
      <c r="AR162" s="34">
        <v>40</v>
      </c>
      <c r="AS162" s="34">
        <v>41</v>
      </c>
      <c r="AT162" s="34">
        <v>42</v>
      </c>
      <c r="AU162" s="34">
        <v>43</v>
      </c>
      <c r="AV162" s="34">
        <v>44</v>
      </c>
      <c r="AW162" s="34">
        <v>45</v>
      </c>
      <c r="AX162" s="34">
        <v>46</v>
      </c>
      <c r="AY162" s="34">
        <v>47</v>
      </c>
      <c r="AZ162" s="34">
        <v>48</v>
      </c>
      <c r="BA162" s="34">
        <v>49</v>
      </c>
      <c r="BB162" s="34">
        <v>50</v>
      </c>
    </row>
    <row r="163" spans="1:54" s="4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</row>
    <row r="164" spans="1:54" s="9" customFormat="1">
      <c r="A164" s="7" t="s">
        <v>49</v>
      </c>
      <c r="B164" s="7"/>
      <c r="C164" s="7"/>
      <c r="D164" s="7"/>
      <c r="E164" s="8">
        <f t="shared" ref="E164:AH164" si="42">SUM(E165:E166)</f>
        <v>6651850.7973762546</v>
      </c>
      <c r="F164" s="8">
        <f t="shared" si="42"/>
        <v>6651850.7973762546</v>
      </c>
      <c r="G164" s="8">
        <f t="shared" si="42"/>
        <v>6651850.7973762546</v>
      </c>
      <c r="H164" s="8">
        <f t="shared" si="42"/>
        <v>6651850.7973762546</v>
      </c>
      <c r="I164" s="8">
        <f t="shared" si="42"/>
        <v>6651850.7973762546</v>
      </c>
      <c r="J164" s="8">
        <f t="shared" si="42"/>
        <v>6651850.7973762546</v>
      </c>
      <c r="K164" s="8">
        <f t="shared" si="42"/>
        <v>6651850.7973762546</v>
      </c>
      <c r="L164" s="8">
        <f t="shared" si="42"/>
        <v>6651850.7973762546</v>
      </c>
      <c r="M164" s="8">
        <f t="shared" si="42"/>
        <v>6651850.7973762546</v>
      </c>
      <c r="N164" s="8">
        <f t="shared" si="42"/>
        <v>6651850.7973762546</v>
      </c>
      <c r="O164" s="8">
        <f t="shared" si="42"/>
        <v>6651850.7973762546</v>
      </c>
      <c r="P164" s="8">
        <f t="shared" si="42"/>
        <v>6651850.7973762546</v>
      </c>
      <c r="Q164" s="8">
        <f t="shared" si="42"/>
        <v>6651850.7973762546</v>
      </c>
      <c r="R164" s="8">
        <f t="shared" si="42"/>
        <v>6651850.7973762546</v>
      </c>
      <c r="S164" s="8">
        <f t="shared" si="42"/>
        <v>6651850.7973762546</v>
      </c>
      <c r="T164" s="8">
        <f t="shared" si="42"/>
        <v>6651850.7973762546</v>
      </c>
      <c r="U164" s="8">
        <f t="shared" si="42"/>
        <v>6651850.7973762546</v>
      </c>
      <c r="V164" s="8">
        <f t="shared" si="42"/>
        <v>6651850.7973762546</v>
      </c>
      <c r="W164" s="8">
        <f t="shared" si="42"/>
        <v>6651850.7973762546</v>
      </c>
      <c r="X164" s="8">
        <f t="shared" si="42"/>
        <v>6651850.7973762546</v>
      </c>
      <c r="Y164" s="8">
        <f t="shared" si="42"/>
        <v>6651850.7973762546</v>
      </c>
      <c r="Z164" s="8">
        <f t="shared" si="42"/>
        <v>6651850.7973762546</v>
      </c>
      <c r="AA164" s="8">
        <f t="shared" si="42"/>
        <v>6651850.7973762546</v>
      </c>
      <c r="AB164" s="8">
        <f t="shared" si="42"/>
        <v>6651850.7973762546</v>
      </c>
      <c r="AC164" s="8">
        <f t="shared" si="42"/>
        <v>6651850.7973762546</v>
      </c>
      <c r="AD164" s="8">
        <f t="shared" si="42"/>
        <v>6651850.7973762546</v>
      </c>
      <c r="AE164" s="8">
        <f t="shared" si="42"/>
        <v>6651850.7973762546</v>
      </c>
      <c r="AF164" s="8">
        <f t="shared" si="42"/>
        <v>6651850.7973762546</v>
      </c>
      <c r="AG164" s="8">
        <f t="shared" si="42"/>
        <v>6651850.7973762546</v>
      </c>
      <c r="AH164" s="8">
        <f t="shared" si="42"/>
        <v>6651850.7973762546</v>
      </c>
      <c r="AI164" s="8">
        <f t="shared" ref="AI164:AR164" si="43">SUM(AI165:AI166)</f>
        <v>6651850.7973762546</v>
      </c>
      <c r="AJ164" s="8">
        <f t="shared" si="43"/>
        <v>6651850.7973762546</v>
      </c>
      <c r="AK164" s="8">
        <f t="shared" si="43"/>
        <v>6651850.7973762546</v>
      </c>
      <c r="AL164" s="8">
        <f t="shared" si="43"/>
        <v>6651850.7973762546</v>
      </c>
      <c r="AM164" s="8">
        <f t="shared" si="43"/>
        <v>6651850.7973762546</v>
      </c>
      <c r="AN164" s="8">
        <f t="shared" si="43"/>
        <v>6651850.7973762546</v>
      </c>
      <c r="AO164" s="8">
        <f t="shared" si="43"/>
        <v>6651850.7973762546</v>
      </c>
      <c r="AP164" s="8">
        <f t="shared" si="43"/>
        <v>6651850.7973762546</v>
      </c>
      <c r="AQ164" s="8">
        <f t="shared" si="43"/>
        <v>6651850.7973762546</v>
      </c>
      <c r="AR164" s="8">
        <f t="shared" si="43"/>
        <v>6651850.7973762546</v>
      </c>
      <c r="AS164" s="8">
        <f t="shared" ref="AS164:BB164" si="44">SUM(AS165:AS166)</f>
        <v>6651850.7973762546</v>
      </c>
      <c r="AT164" s="8">
        <f t="shared" si="44"/>
        <v>6651850.7973762546</v>
      </c>
      <c r="AU164" s="8">
        <f t="shared" si="44"/>
        <v>6651850.7973762546</v>
      </c>
      <c r="AV164" s="8">
        <f t="shared" si="44"/>
        <v>6651850.7973762546</v>
      </c>
      <c r="AW164" s="8">
        <f t="shared" si="44"/>
        <v>6651850.7973762546</v>
      </c>
      <c r="AX164" s="8">
        <f t="shared" si="44"/>
        <v>6651850.7973762546</v>
      </c>
      <c r="AY164" s="8">
        <f t="shared" si="44"/>
        <v>6651850.7973762546</v>
      </c>
      <c r="AZ164" s="8">
        <f t="shared" si="44"/>
        <v>6651850.7973762546</v>
      </c>
      <c r="BA164" s="8">
        <f t="shared" si="44"/>
        <v>6651850.7973762546</v>
      </c>
      <c r="BB164" s="8">
        <f t="shared" si="44"/>
        <v>6651850.7973762546</v>
      </c>
    </row>
    <row r="165" spans="1:54" s="9" customFormat="1">
      <c r="A165" s="6" t="s">
        <v>92</v>
      </c>
      <c r="B165" s="6"/>
      <c r="C165" s="7"/>
      <c r="D165" s="7"/>
      <c r="E165" s="3">
        <f>'IRR &amp; S.A.'!E$10</f>
        <v>6118914.3807762545</v>
      </c>
      <c r="F165" s="3">
        <f>'IRR &amp; S.A.'!F$10</f>
        <v>6118914.3807762545</v>
      </c>
      <c r="G165" s="3">
        <f>'IRR &amp; S.A.'!G$10</f>
        <v>6118914.3807762545</v>
      </c>
      <c r="H165" s="3">
        <f>'IRR &amp; S.A.'!H$10</f>
        <v>6118914.3807762545</v>
      </c>
      <c r="I165" s="3">
        <f>'IRR &amp; S.A.'!I$10</f>
        <v>6118914.3807762545</v>
      </c>
      <c r="J165" s="3">
        <f>'IRR &amp; S.A.'!J$10</f>
        <v>6118914.3807762545</v>
      </c>
      <c r="K165" s="3">
        <f>'IRR &amp; S.A.'!K$10</f>
        <v>6118914.3807762545</v>
      </c>
      <c r="L165" s="3">
        <f>'IRR &amp; S.A.'!L$10</f>
        <v>6118914.3807762545</v>
      </c>
      <c r="M165" s="3">
        <f>'IRR &amp; S.A.'!M$10</f>
        <v>6118914.3807762545</v>
      </c>
      <c r="N165" s="3">
        <f>'IRR &amp; S.A.'!N$10</f>
        <v>6118914.3807762545</v>
      </c>
      <c r="O165" s="3">
        <f>'IRR &amp; S.A.'!O$10</f>
        <v>6118914.3807762545</v>
      </c>
      <c r="P165" s="3">
        <f>'IRR &amp; S.A.'!P$10</f>
        <v>6118914.3807762545</v>
      </c>
      <c r="Q165" s="3">
        <f>'IRR &amp; S.A.'!Q$10</f>
        <v>6118914.3807762545</v>
      </c>
      <c r="R165" s="3">
        <f>'IRR &amp; S.A.'!R$10</f>
        <v>6118914.3807762545</v>
      </c>
      <c r="S165" s="3">
        <f>'IRR &amp; S.A.'!S$10</f>
        <v>6118914.3807762545</v>
      </c>
      <c r="T165" s="3">
        <f>'IRR &amp; S.A.'!T$10</f>
        <v>6118914.3807762545</v>
      </c>
      <c r="U165" s="3">
        <f>'IRR &amp; S.A.'!U$10</f>
        <v>6118914.3807762545</v>
      </c>
      <c r="V165" s="3">
        <f>'IRR &amp; S.A.'!V$10</f>
        <v>6118914.3807762545</v>
      </c>
      <c r="W165" s="3">
        <f>'IRR &amp; S.A.'!W$10</f>
        <v>6118914.3807762545</v>
      </c>
      <c r="X165" s="3">
        <f>'IRR &amp; S.A.'!X$10</f>
        <v>6118914.3807762545</v>
      </c>
      <c r="Y165" s="3">
        <f>'IRR &amp; S.A.'!Y$10</f>
        <v>6118914.3807762545</v>
      </c>
      <c r="Z165" s="3">
        <f>'IRR &amp; S.A.'!Z$10</f>
        <v>6118914.3807762545</v>
      </c>
      <c r="AA165" s="3">
        <f>'IRR &amp; S.A.'!AA$10</f>
        <v>6118914.3807762545</v>
      </c>
      <c r="AB165" s="3">
        <f>'IRR &amp; S.A.'!AB$10</f>
        <v>6118914.3807762545</v>
      </c>
      <c r="AC165" s="3">
        <f>'IRR &amp; S.A.'!AC$10</f>
        <v>6118914.3807762545</v>
      </c>
      <c r="AD165" s="3">
        <f>'IRR &amp; S.A.'!AD$10</f>
        <v>6118914.3807762545</v>
      </c>
      <c r="AE165" s="3">
        <f>'IRR &amp; S.A.'!AE$10</f>
        <v>6118914.3807762545</v>
      </c>
      <c r="AF165" s="3">
        <f>'IRR &amp; S.A.'!AF$10</f>
        <v>6118914.3807762545</v>
      </c>
      <c r="AG165" s="3">
        <f>'IRR &amp; S.A.'!AG$10</f>
        <v>6118914.3807762545</v>
      </c>
      <c r="AH165" s="3">
        <f>'IRR &amp; S.A.'!AH$10</f>
        <v>6118914.3807762545</v>
      </c>
      <c r="AI165" s="3">
        <f>'IRR &amp; S.A.'!AI$10</f>
        <v>6118914.3807762545</v>
      </c>
      <c r="AJ165" s="3">
        <f>'IRR &amp; S.A.'!AJ$10</f>
        <v>6118914.3807762545</v>
      </c>
      <c r="AK165" s="3">
        <f>'IRR &amp; S.A.'!AK$10</f>
        <v>6118914.3807762545</v>
      </c>
      <c r="AL165" s="3">
        <f>'IRR &amp; S.A.'!AL$10</f>
        <v>6118914.3807762545</v>
      </c>
      <c r="AM165" s="3">
        <f>'IRR &amp; S.A.'!AM$10</f>
        <v>6118914.3807762545</v>
      </c>
      <c r="AN165" s="3">
        <f>'IRR &amp; S.A.'!AN$10</f>
        <v>6118914.3807762545</v>
      </c>
      <c r="AO165" s="3">
        <f>'IRR &amp; S.A.'!AO$10</f>
        <v>6118914.3807762545</v>
      </c>
      <c r="AP165" s="3">
        <f>'IRR &amp; S.A.'!AP$10</f>
        <v>6118914.3807762545</v>
      </c>
      <c r="AQ165" s="3">
        <f>'IRR &amp; S.A.'!AQ$10</f>
        <v>6118914.3807762545</v>
      </c>
      <c r="AR165" s="3">
        <f>'IRR &amp; S.A.'!AR$10</f>
        <v>6118914.3807762545</v>
      </c>
      <c r="AS165" s="3">
        <f>'IRR &amp; S.A.'!AS$10</f>
        <v>6118914.3807762545</v>
      </c>
      <c r="AT165" s="3">
        <f>'IRR &amp; S.A.'!AT$10</f>
        <v>6118914.3807762545</v>
      </c>
      <c r="AU165" s="3">
        <f>'IRR &amp; S.A.'!AU$10</f>
        <v>6118914.3807762545</v>
      </c>
      <c r="AV165" s="3">
        <f>'IRR &amp; S.A.'!AV$10</f>
        <v>6118914.3807762545</v>
      </c>
      <c r="AW165" s="3">
        <f>'IRR &amp; S.A.'!AW$10</f>
        <v>6118914.3807762545</v>
      </c>
      <c r="AX165" s="3">
        <f>'IRR &amp; S.A.'!AX$10</f>
        <v>6118914.3807762545</v>
      </c>
      <c r="AY165" s="3">
        <f>'IRR &amp; S.A.'!AY$10</f>
        <v>6118914.3807762545</v>
      </c>
      <c r="AZ165" s="3">
        <f>'IRR &amp; S.A.'!AZ$10</f>
        <v>6118914.3807762545</v>
      </c>
      <c r="BA165" s="3">
        <f>'IRR &amp; S.A.'!BA$10</f>
        <v>6118914.3807762545</v>
      </c>
      <c r="BB165" s="3">
        <f>'IRR &amp; S.A.'!BB$10</f>
        <v>6118914.3807762545</v>
      </c>
    </row>
    <row r="166" spans="1:54" s="9" customFormat="1">
      <c r="A166" s="6" t="s">
        <v>100</v>
      </c>
      <c r="B166" s="6"/>
      <c r="C166" s="7"/>
      <c r="D166" s="7"/>
      <c r="E166" s="3">
        <f>'IRR &amp; S.A.'!E$11</f>
        <v>532936.4166</v>
      </c>
      <c r="F166" s="3">
        <f>'IRR &amp; S.A.'!F$11</f>
        <v>532936.4166</v>
      </c>
      <c r="G166" s="3">
        <f>'IRR &amp; S.A.'!G$11</f>
        <v>532936.4166</v>
      </c>
      <c r="H166" s="3">
        <f>'IRR &amp; S.A.'!H$11</f>
        <v>532936.4166</v>
      </c>
      <c r="I166" s="3">
        <f>'IRR &amp; S.A.'!I$11</f>
        <v>532936.4166</v>
      </c>
      <c r="J166" s="3">
        <f>'IRR &amp; S.A.'!J$11</f>
        <v>532936.4166</v>
      </c>
      <c r="K166" s="3">
        <f>'IRR &amp; S.A.'!K$11</f>
        <v>532936.4166</v>
      </c>
      <c r="L166" s="3">
        <f>'IRR &amp; S.A.'!L$11</f>
        <v>532936.4166</v>
      </c>
      <c r="M166" s="3">
        <f>'IRR &amp; S.A.'!M$11</f>
        <v>532936.4166</v>
      </c>
      <c r="N166" s="3">
        <f>'IRR &amp; S.A.'!N$11</f>
        <v>532936.4166</v>
      </c>
      <c r="O166" s="3">
        <f>'IRR &amp; S.A.'!O$11</f>
        <v>532936.4166</v>
      </c>
      <c r="P166" s="3">
        <f>'IRR &amp; S.A.'!P$11</f>
        <v>532936.4166</v>
      </c>
      <c r="Q166" s="3">
        <f>'IRR &amp; S.A.'!Q$11</f>
        <v>532936.4166</v>
      </c>
      <c r="R166" s="3">
        <f>'IRR &amp; S.A.'!R$11</f>
        <v>532936.4166</v>
      </c>
      <c r="S166" s="3">
        <f>'IRR &amp; S.A.'!S$11</f>
        <v>532936.4166</v>
      </c>
      <c r="T166" s="3">
        <f>'IRR &amp; S.A.'!T$11</f>
        <v>532936.4166</v>
      </c>
      <c r="U166" s="3">
        <f>'IRR &amp; S.A.'!U$11</f>
        <v>532936.4166</v>
      </c>
      <c r="V166" s="3">
        <f>'IRR &amp; S.A.'!V$11</f>
        <v>532936.4166</v>
      </c>
      <c r="W166" s="3">
        <f>'IRR &amp; S.A.'!W$11</f>
        <v>532936.4166</v>
      </c>
      <c r="X166" s="3">
        <f>'IRR &amp; S.A.'!X$11</f>
        <v>532936.4166</v>
      </c>
      <c r="Y166" s="3">
        <f>'IRR &amp; S.A.'!Y$11</f>
        <v>532936.4166</v>
      </c>
      <c r="Z166" s="3">
        <f>'IRR &amp; S.A.'!Z$11</f>
        <v>532936.4166</v>
      </c>
      <c r="AA166" s="3">
        <f>'IRR &amp; S.A.'!AA$11</f>
        <v>532936.4166</v>
      </c>
      <c r="AB166" s="3">
        <f>'IRR &amp; S.A.'!AB$11</f>
        <v>532936.4166</v>
      </c>
      <c r="AC166" s="3">
        <f>'IRR &amp; S.A.'!AC$11</f>
        <v>532936.4166</v>
      </c>
      <c r="AD166" s="3">
        <f>'IRR &amp; S.A.'!AD$11</f>
        <v>532936.4166</v>
      </c>
      <c r="AE166" s="3">
        <f>'IRR &amp; S.A.'!AE$11</f>
        <v>532936.4166</v>
      </c>
      <c r="AF166" s="3">
        <f>'IRR &amp; S.A.'!AF$11</f>
        <v>532936.4166</v>
      </c>
      <c r="AG166" s="3">
        <f>'IRR &amp; S.A.'!AG$11</f>
        <v>532936.4166</v>
      </c>
      <c r="AH166" s="3">
        <f>'IRR &amp; S.A.'!AH$11</f>
        <v>532936.4166</v>
      </c>
      <c r="AI166" s="3">
        <f>'IRR &amp; S.A.'!AI$11</f>
        <v>532936.4166</v>
      </c>
      <c r="AJ166" s="3">
        <f>'IRR &amp; S.A.'!AJ$11</f>
        <v>532936.4166</v>
      </c>
      <c r="AK166" s="3">
        <f>'IRR &amp; S.A.'!AK$11</f>
        <v>532936.4166</v>
      </c>
      <c r="AL166" s="3">
        <f>'IRR &amp; S.A.'!AL$11</f>
        <v>532936.4166</v>
      </c>
      <c r="AM166" s="3">
        <f>'IRR &amp; S.A.'!AM$11</f>
        <v>532936.4166</v>
      </c>
      <c r="AN166" s="3">
        <f>'IRR &amp; S.A.'!AN$11</f>
        <v>532936.4166</v>
      </c>
      <c r="AO166" s="3">
        <f>'IRR &amp; S.A.'!AO$11</f>
        <v>532936.4166</v>
      </c>
      <c r="AP166" s="3">
        <f>'IRR &amp; S.A.'!AP$11</f>
        <v>532936.4166</v>
      </c>
      <c r="AQ166" s="3">
        <f>'IRR &amp; S.A.'!AQ$11</f>
        <v>532936.4166</v>
      </c>
      <c r="AR166" s="3">
        <f>'IRR &amp; S.A.'!AR$11</f>
        <v>532936.4166</v>
      </c>
      <c r="AS166" s="3">
        <f>'IRR &amp; S.A.'!AS$11</f>
        <v>532936.4166</v>
      </c>
      <c r="AT166" s="3">
        <f>'IRR &amp; S.A.'!AT$11</f>
        <v>532936.4166</v>
      </c>
      <c r="AU166" s="3">
        <f>'IRR &amp; S.A.'!AU$11</f>
        <v>532936.4166</v>
      </c>
      <c r="AV166" s="3">
        <f>'IRR &amp; S.A.'!AV$11</f>
        <v>532936.4166</v>
      </c>
      <c r="AW166" s="3">
        <f>'IRR &amp; S.A.'!AW$11</f>
        <v>532936.4166</v>
      </c>
      <c r="AX166" s="3">
        <f>'IRR &amp; S.A.'!AX$11</f>
        <v>532936.4166</v>
      </c>
      <c r="AY166" s="3">
        <f>'IRR &amp; S.A.'!AY$11</f>
        <v>532936.4166</v>
      </c>
      <c r="AZ166" s="3">
        <f>'IRR &amp; S.A.'!AZ$11</f>
        <v>532936.4166</v>
      </c>
      <c r="BA166" s="3">
        <f>'IRR &amp; S.A.'!BA$11</f>
        <v>532936.4166</v>
      </c>
      <c r="BB166" s="3">
        <f>'IRR &amp; S.A.'!BB$11</f>
        <v>532936.4166</v>
      </c>
    </row>
    <row r="167" spans="1:54" s="4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</row>
    <row r="168" spans="1:54" s="9" customFormat="1">
      <c r="A168" s="7" t="s">
        <v>50</v>
      </c>
      <c r="B168" s="7"/>
      <c r="C168" s="7"/>
      <c r="D168" s="7"/>
      <c r="E168" s="10">
        <f t="shared" ref="E168:AH168" si="45">(SUM(E169:E170)*(1+$A161))+SUM(E171:E173)</f>
        <v>-693082.44840684126</v>
      </c>
      <c r="F168" s="10">
        <f t="shared" si="45"/>
        <v>-701103.59017807874</v>
      </c>
      <c r="G168" s="10">
        <f t="shared" si="45"/>
        <v>-709285.154784741</v>
      </c>
      <c r="H168" s="10">
        <f t="shared" si="45"/>
        <v>-717630.35068353638</v>
      </c>
      <c r="I168" s="10">
        <f t="shared" si="45"/>
        <v>-726142.45050030772</v>
      </c>
      <c r="J168" s="10">
        <f t="shared" si="45"/>
        <v>-734824.79231341463</v>
      </c>
      <c r="K168" s="10">
        <f t="shared" si="45"/>
        <v>-743680.78096278338</v>
      </c>
      <c r="L168" s="10">
        <f t="shared" si="45"/>
        <v>-752713.88938513969</v>
      </c>
      <c r="M168" s="10">
        <f t="shared" si="45"/>
        <v>-761927.65997594316</v>
      </c>
      <c r="N168" s="10">
        <f t="shared" si="45"/>
        <v>-771325.70597856271</v>
      </c>
      <c r="O168" s="10">
        <f t="shared" si="45"/>
        <v>-780911.71290123451</v>
      </c>
      <c r="P168" s="10">
        <f t="shared" si="45"/>
        <v>-790689.43996235996</v>
      </c>
      <c r="Q168" s="10">
        <f t="shared" si="45"/>
        <v>-800662.7215647077</v>
      </c>
      <c r="R168" s="10">
        <f t="shared" si="45"/>
        <v>-810835.46879910259</v>
      </c>
      <c r="S168" s="10">
        <f t="shared" si="45"/>
        <v>-821211.67097818502</v>
      </c>
      <c r="T168" s="10">
        <f t="shared" si="45"/>
        <v>-831795.39720084961</v>
      </c>
      <c r="U168" s="10">
        <f t="shared" si="45"/>
        <v>-842590.79794796719</v>
      </c>
      <c r="V168" s="10">
        <f t="shared" si="45"/>
        <v>-853602.10671002709</v>
      </c>
      <c r="W168" s="10">
        <f t="shared" si="45"/>
        <v>-864833.64164732827</v>
      </c>
      <c r="X168" s="10">
        <f t="shared" si="45"/>
        <v>-876289.80728337553</v>
      </c>
      <c r="Y168" s="10">
        <f t="shared" si="45"/>
        <v>-887975.09623214358</v>
      </c>
      <c r="Z168" s="10">
        <f t="shared" si="45"/>
        <v>-899894.09095988714</v>
      </c>
      <c r="AA168" s="10">
        <f t="shared" si="45"/>
        <v>-912051.46558218542</v>
      </c>
      <c r="AB168" s="10">
        <f t="shared" si="45"/>
        <v>-924451.98769692983</v>
      </c>
      <c r="AC168" s="10">
        <f t="shared" si="45"/>
        <v>-937100.52025396901</v>
      </c>
      <c r="AD168" s="10">
        <f t="shared" si="45"/>
        <v>-950002.02346214908</v>
      </c>
      <c r="AE168" s="10">
        <f t="shared" si="45"/>
        <v>-963161.55673449254</v>
      </c>
      <c r="AF168" s="10">
        <f t="shared" si="45"/>
        <v>-976584.28067228314</v>
      </c>
      <c r="AG168" s="10">
        <f t="shared" si="45"/>
        <v>-990275.45908882946</v>
      </c>
      <c r="AH168" s="10">
        <f t="shared" si="45"/>
        <v>-1004240.4610737067</v>
      </c>
      <c r="AI168" s="10">
        <f t="shared" ref="AI168:AR168" si="46">(SUM(AI169:AI170)*(1+$A161))+SUM(AI171:AI173)</f>
        <v>-1018484.7630982812</v>
      </c>
      <c r="AJ168" s="10">
        <f t="shared" si="46"/>
        <v>-1033013.9511633477</v>
      </c>
      <c r="AK168" s="10">
        <f t="shared" si="46"/>
        <v>-1047833.7229897154</v>
      </c>
      <c r="AL168" s="10">
        <f t="shared" si="46"/>
        <v>-1062949.8902526102</v>
      </c>
      <c r="AM168" s="10">
        <f t="shared" si="46"/>
        <v>-1078368.3808607629</v>
      </c>
      <c r="AN168" s="10">
        <f t="shared" si="46"/>
        <v>-1094095.2412810789</v>
      </c>
      <c r="AO168" s="10">
        <f t="shared" si="46"/>
        <v>-1110136.6389098011</v>
      </c>
      <c r="AP168" s="10">
        <f t="shared" si="46"/>
        <v>-1126498.8644910976</v>
      </c>
      <c r="AQ168" s="10">
        <f t="shared" si="46"/>
        <v>-1143188.3345840201</v>
      </c>
      <c r="AR168" s="10">
        <f t="shared" si="46"/>
        <v>-1160211.5940788013</v>
      </c>
      <c r="AS168" s="10">
        <f t="shared" ref="AS168:BB168" si="47">(SUM(AS169:AS170)*(1+$A161))+SUM(AS171:AS173)</f>
        <v>-1177575.318763478</v>
      </c>
      <c r="AT168" s="10">
        <f t="shared" si="47"/>
        <v>-1195286.317941848</v>
      </c>
      <c r="AU168" s="10">
        <f t="shared" si="47"/>
        <v>-1213351.5371037857</v>
      </c>
      <c r="AV168" s="10">
        <f t="shared" si="47"/>
        <v>-1231778.0606489619</v>
      </c>
      <c r="AW168" s="10">
        <f t="shared" si="47"/>
        <v>-1250573.1146650421</v>
      </c>
      <c r="AX168" s="10">
        <f t="shared" si="47"/>
        <v>-1269744.0697614437</v>
      </c>
      <c r="AY168" s="10">
        <f t="shared" si="47"/>
        <v>-1289298.4439597728</v>
      </c>
      <c r="AZ168" s="10">
        <f t="shared" si="47"/>
        <v>-1309243.9056420689</v>
      </c>
      <c r="BA168" s="10">
        <f t="shared" si="47"/>
        <v>-1329588.2765580111</v>
      </c>
      <c r="BB168" s="10">
        <f t="shared" si="47"/>
        <v>-1350339.534892272</v>
      </c>
    </row>
    <row r="169" spans="1:54" s="4" customFormat="1">
      <c r="A169" s="6" t="str">
        <f>+'IRR &amp; S.A.'!$A$14</f>
        <v>Operation and maintenance - preventive</v>
      </c>
      <c r="B169" s="6"/>
      <c r="C169" s="1"/>
      <c r="D169" s="1"/>
      <c r="E169" s="3">
        <f>'IRR &amp; S.A.'!E$14</f>
        <v>-445618.98729096988</v>
      </c>
      <c r="F169" s="3">
        <f>'IRR &amp; S.A.'!F$14</f>
        <v>-454531.36703678931</v>
      </c>
      <c r="G169" s="3">
        <f>'IRR &amp; S.A.'!G$14</f>
        <v>-463621.99437752506</v>
      </c>
      <c r="H169" s="3">
        <f>'IRR &amp; S.A.'!H$14</f>
        <v>-472894.43426507554</v>
      </c>
      <c r="I169" s="3">
        <f>'IRR &amp; S.A.'!I$14</f>
        <v>-482352.32295037707</v>
      </c>
      <c r="J169" s="3">
        <f>'IRR &amp; S.A.'!J$14</f>
        <v>-491999.36940938467</v>
      </c>
      <c r="K169" s="3">
        <f>'IRR &amp; S.A.'!K$14</f>
        <v>-501839.35679757223</v>
      </c>
      <c r="L169" s="3">
        <f>'IRR &amp; S.A.'!L$14</f>
        <v>-511876.14393352374</v>
      </c>
      <c r="M169" s="3">
        <f>'IRR &amp; S.A.'!M$14</f>
        <v>-522113.66681219422</v>
      </c>
      <c r="N169" s="3">
        <f>'IRR &amp; S.A.'!N$14</f>
        <v>-532555.94014843809</v>
      </c>
      <c r="O169" s="3">
        <f>'IRR &amp; S.A.'!O$14</f>
        <v>-543207.05895140674</v>
      </c>
      <c r="P169" s="3">
        <f>'IRR &amp; S.A.'!P$14</f>
        <v>-554071.20013043506</v>
      </c>
      <c r="Q169" s="3">
        <f>'IRR &amp; S.A.'!Q$14</f>
        <v>-565152.62413304369</v>
      </c>
      <c r="R169" s="3">
        <f>'IRR &amp; S.A.'!R$14</f>
        <v>-576455.67661570467</v>
      </c>
      <c r="S169" s="3">
        <f>'IRR &amp; S.A.'!S$14</f>
        <v>-587984.79014801851</v>
      </c>
      <c r="T169" s="3">
        <f>'IRR &amp; S.A.'!T$14</f>
        <v>-599744.48595097905</v>
      </c>
      <c r="U169" s="3">
        <f>'IRR &amp; S.A.'!U$14</f>
        <v>-611739.3756699987</v>
      </c>
      <c r="V169" s="3">
        <f>'IRR &amp; S.A.'!V$14</f>
        <v>-623974.16318339854</v>
      </c>
      <c r="W169" s="3">
        <f>'IRR &amp; S.A.'!W$14</f>
        <v>-636453.64644706645</v>
      </c>
      <c r="X169" s="3">
        <f>'IRR &amp; S.A.'!X$14</f>
        <v>-649182.71937600791</v>
      </c>
      <c r="Y169" s="3">
        <f>'IRR &amp; S.A.'!Y$14</f>
        <v>-662166.37376352795</v>
      </c>
      <c r="Z169" s="3">
        <f>'IRR &amp; S.A.'!Z$14</f>
        <v>-675409.70123879856</v>
      </c>
      <c r="AA169" s="3">
        <f>'IRR &amp; S.A.'!AA$14</f>
        <v>-688917.89526357444</v>
      </c>
      <c r="AB169" s="3">
        <f>'IRR &amp; S.A.'!AB$14</f>
        <v>-702696.25316884601</v>
      </c>
      <c r="AC169" s="3">
        <f>'IRR &amp; S.A.'!AC$14</f>
        <v>-716750.17823222291</v>
      </c>
      <c r="AD169" s="3">
        <f>'IRR &amp; S.A.'!AD$14</f>
        <v>-731085.1817968674</v>
      </c>
      <c r="AE169" s="3">
        <f>'IRR &amp; S.A.'!AE$14</f>
        <v>-745706.88543280459</v>
      </c>
      <c r="AF169" s="3">
        <f>'IRR &amp; S.A.'!AF$14</f>
        <v>-760621.02314146084</v>
      </c>
      <c r="AG169" s="3">
        <f>'IRR &amp; S.A.'!AG$14</f>
        <v>-775833.44360429002</v>
      </c>
      <c r="AH169" s="3">
        <f>'IRR &amp; S.A.'!AH$14</f>
        <v>-791350.11247637589</v>
      </c>
      <c r="AI169" s="3">
        <f>'IRR &amp; S.A.'!AI$14</f>
        <v>-807177.11472590314</v>
      </c>
      <c r="AJ169" s="3">
        <f>'IRR &amp; S.A.'!AJ$14</f>
        <v>-823320.65702042147</v>
      </c>
      <c r="AK169" s="3">
        <f>'IRR &amp; S.A.'!AK$14</f>
        <v>-839787.07016082993</v>
      </c>
      <c r="AL169" s="3">
        <f>'IRR &amp; S.A.'!AL$14</f>
        <v>-856582.81156404642</v>
      </c>
      <c r="AM169" s="3">
        <f>'IRR &amp; S.A.'!AM$14</f>
        <v>-873714.46779532731</v>
      </c>
      <c r="AN169" s="3">
        <f>'IRR &amp; S.A.'!AN$14</f>
        <v>-891188.75715123385</v>
      </c>
      <c r="AO169" s="3">
        <f>'IRR &amp; S.A.'!AO$14</f>
        <v>-909012.53229425859</v>
      </c>
      <c r="AP169" s="3">
        <f>'IRR &amp; S.A.'!AP$14</f>
        <v>-927192.78294014384</v>
      </c>
      <c r="AQ169" s="3">
        <f>'IRR &amp; S.A.'!AQ$14</f>
        <v>-945736.63859894639</v>
      </c>
      <c r="AR169" s="3">
        <f>'IRR &amp; S.A.'!AR$14</f>
        <v>-964651.37137092557</v>
      </c>
      <c r="AS169" s="3">
        <f>'IRR &amp; S.A.'!AS$14</f>
        <v>-983944.39879834407</v>
      </c>
      <c r="AT169" s="3">
        <f>'IRR &amp; S.A.'!AT$14</f>
        <v>-1003623.2867743109</v>
      </c>
      <c r="AU169" s="3">
        <f>'IRR &amp; S.A.'!AU$14</f>
        <v>-1023695.752509797</v>
      </c>
      <c r="AV169" s="3">
        <f>'IRR &amp; S.A.'!AV$14</f>
        <v>-1044169.6675599931</v>
      </c>
      <c r="AW169" s="3">
        <f>'IRR &amp; S.A.'!AW$14</f>
        <v>-1065053.060911193</v>
      </c>
      <c r="AX169" s="3">
        <f>'IRR &amp; S.A.'!AX$14</f>
        <v>-1086354.122129417</v>
      </c>
      <c r="AY169" s="3">
        <f>'IRR &amp; S.A.'!AY$14</f>
        <v>-1108081.204572005</v>
      </c>
      <c r="AZ169" s="3">
        <f>'IRR &amp; S.A.'!AZ$14</f>
        <v>-1130242.8286634451</v>
      </c>
      <c r="BA169" s="3">
        <f>'IRR &amp; S.A.'!BA$14</f>
        <v>-1152847.6852367141</v>
      </c>
      <c r="BB169" s="3">
        <f>'IRR &amp; S.A.'!BB$14</f>
        <v>-1175904.6389414484</v>
      </c>
    </row>
    <row r="170" spans="1:54" s="4" customFormat="1">
      <c r="A170" s="6" t="str">
        <f>+'IRR &amp; S.A.'!$A$15</f>
        <v xml:space="preserve">Insurance </v>
      </c>
      <c r="B170" s="6"/>
      <c r="C170" s="1"/>
      <c r="D170" s="1"/>
      <c r="E170" s="3">
        <f>'IRR &amp; S.A.'!E$15</f>
        <v>-127143.14120346816</v>
      </c>
      <c r="F170" s="3">
        <f>'IRR &amp; S.A.'!F$15</f>
        <v>-127143.14120346816</v>
      </c>
      <c r="G170" s="3">
        <f>'IRR &amp; S.A.'!G$15</f>
        <v>-127143.14120346816</v>
      </c>
      <c r="H170" s="3">
        <f>'IRR &amp; S.A.'!H$15</f>
        <v>-127143.14120346816</v>
      </c>
      <c r="I170" s="3">
        <f>'IRR &amp; S.A.'!I$15</f>
        <v>-127143.14120346816</v>
      </c>
      <c r="J170" s="3">
        <f>'IRR &amp; S.A.'!J$15</f>
        <v>-127143.14120346816</v>
      </c>
      <c r="K170" s="3">
        <f>'IRR &amp; S.A.'!K$15</f>
        <v>-127143.14120346816</v>
      </c>
      <c r="L170" s="3">
        <f>'IRR &amp; S.A.'!L$15</f>
        <v>-127143.14120346816</v>
      </c>
      <c r="M170" s="3">
        <f>'IRR &amp; S.A.'!M$15</f>
        <v>-127143.14120346816</v>
      </c>
      <c r="N170" s="3">
        <f>'IRR &amp; S.A.'!N$15</f>
        <v>-127143.14120346816</v>
      </c>
      <c r="O170" s="3">
        <f>'IRR &amp; S.A.'!O$15</f>
        <v>-127143.14120346816</v>
      </c>
      <c r="P170" s="3">
        <f>'IRR &amp; S.A.'!P$15</f>
        <v>-127143.14120346816</v>
      </c>
      <c r="Q170" s="3">
        <f>'IRR &amp; S.A.'!Q$15</f>
        <v>-127143.14120346816</v>
      </c>
      <c r="R170" s="3">
        <f>'IRR &amp; S.A.'!R$15</f>
        <v>-127143.14120346816</v>
      </c>
      <c r="S170" s="3">
        <f>'IRR &amp; S.A.'!S$15</f>
        <v>-127143.14120346816</v>
      </c>
      <c r="T170" s="3">
        <f>'IRR &amp; S.A.'!T$15</f>
        <v>-127143.14120346816</v>
      </c>
      <c r="U170" s="3">
        <f>'IRR &amp; S.A.'!U$15</f>
        <v>-127143.14120346816</v>
      </c>
      <c r="V170" s="3">
        <f>'IRR &amp; S.A.'!V$15</f>
        <v>-127143.14120346816</v>
      </c>
      <c r="W170" s="3">
        <f>'IRR &amp; S.A.'!W$15</f>
        <v>-127143.14120346816</v>
      </c>
      <c r="X170" s="3">
        <f>'IRR &amp; S.A.'!X$15</f>
        <v>-127143.14120346816</v>
      </c>
      <c r="Y170" s="3">
        <f>'IRR &amp; S.A.'!Y$15</f>
        <v>-127143.14120346816</v>
      </c>
      <c r="Z170" s="3">
        <f>'IRR &amp; S.A.'!Z$15</f>
        <v>-127143.14120346816</v>
      </c>
      <c r="AA170" s="3">
        <f>'IRR &amp; S.A.'!AA$15</f>
        <v>-127143.14120346816</v>
      </c>
      <c r="AB170" s="3">
        <f>'IRR &amp; S.A.'!AB$15</f>
        <v>-127143.14120346816</v>
      </c>
      <c r="AC170" s="3">
        <f>'IRR &amp; S.A.'!AC$15</f>
        <v>-127143.14120346816</v>
      </c>
      <c r="AD170" s="3">
        <f>'IRR &amp; S.A.'!AD$15</f>
        <v>-127143.14120346816</v>
      </c>
      <c r="AE170" s="3">
        <f>'IRR &amp; S.A.'!AE$15</f>
        <v>-127143.14120346816</v>
      </c>
      <c r="AF170" s="3">
        <f>'IRR &amp; S.A.'!AF$15</f>
        <v>-127143.14120346816</v>
      </c>
      <c r="AG170" s="3">
        <f>'IRR &amp; S.A.'!AG$15</f>
        <v>-127143.14120346816</v>
      </c>
      <c r="AH170" s="3">
        <f>'IRR &amp; S.A.'!AH$15</f>
        <v>-127143.14120346816</v>
      </c>
      <c r="AI170" s="3">
        <f>'IRR &amp; S.A.'!AI$15</f>
        <v>-127143.14120346816</v>
      </c>
      <c r="AJ170" s="3">
        <f>'IRR &amp; S.A.'!AJ$15</f>
        <v>-127143.14120346816</v>
      </c>
      <c r="AK170" s="3">
        <f>'IRR &amp; S.A.'!AK$15</f>
        <v>-127143.14120346816</v>
      </c>
      <c r="AL170" s="3">
        <f>'IRR &amp; S.A.'!AL$15</f>
        <v>-127143.14120346816</v>
      </c>
      <c r="AM170" s="3">
        <f>'IRR &amp; S.A.'!AM$15</f>
        <v>-127143.14120346816</v>
      </c>
      <c r="AN170" s="3">
        <f>'IRR &amp; S.A.'!AN$15</f>
        <v>-127143.14120346816</v>
      </c>
      <c r="AO170" s="3">
        <f>'IRR &amp; S.A.'!AO$15</f>
        <v>-127143.14120346816</v>
      </c>
      <c r="AP170" s="3">
        <f>'IRR &amp; S.A.'!AP$15</f>
        <v>-127143.14120346816</v>
      </c>
      <c r="AQ170" s="3">
        <f>'IRR &amp; S.A.'!AQ$15</f>
        <v>-127143.14120346816</v>
      </c>
      <c r="AR170" s="3">
        <f>'IRR &amp; S.A.'!AR$15</f>
        <v>-127143.14120346816</v>
      </c>
      <c r="AS170" s="3">
        <f>'IRR &amp; S.A.'!AS$15</f>
        <v>-127143.14120346816</v>
      </c>
      <c r="AT170" s="3">
        <f>'IRR &amp; S.A.'!AT$15</f>
        <v>-127143.14120346816</v>
      </c>
      <c r="AU170" s="3">
        <f>'IRR &amp; S.A.'!AU$15</f>
        <v>-127143.14120346816</v>
      </c>
      <c r="AV170" s="3">
        <f>'IRR &amp; S.A.'!AV$15</f>
        <v>-127143.14120346816</v>
      </c>
      <c r="AW170" s="3">
        <f>'IRR &amp; S.A.'!AW$15</f>
        <v>-127143.14120346816</v>
      </c>
      <c r="AX170" s="3">
        <f>'IRR &amp; S.A.'!AX$15</f>
        <v>-127143.14120346816</v>
      </c>
      <c r="AY170" s="3">
        <f>'IRR &amp; S.A.'!AY$15</f>
        <v>-127143.14120346816</v>
      </c>
      <c r="AZ170" s="3">
        <f>'IRR &amp; S.A.'!AZ$15</f>
        <v>-127143.14120346816</v>
      </c>
      <c r="BA170" s="3">
        <f>'IRR &amp; S.A.'!BA$15</f>
        <v>-127143.14120346816</v>
      </c>
      <c r="BB170" s="3">
        <f>'IRR &amp; S.A.'!BB$15</f>
        <v>-127143.14120346816</v>
      </c>
    </row>
    <row r="171" spans="1:54" s="4" customFormat="1">
      <c r="A171" s="6" t="str">
        <f>+'IRR &amp; S.A.'!$A$16</f>
        <v>Contribution to OSINERG</v>
      </c>
      <c r="B171" s="6"/>
      <c r="C171" s="1"/>
      <c r="D171" s="1"/>
      <c r="E171" s="3">
        <f>-Inputs!$C$65*E164</f>
        <v>-66518.507973762549</v>
      </c>
      <c r="F171" s="3">
        <f>-Inputs!$C$65*F164</f>
        <v>-66518.507973762549</v>
      </c>
      <c r="G171" s="3">
        <f>-Inputs!$C$65*G164</f>
        <v>-66518.507973762549</v>
      </c>
      <c r="H171" s="3">
        <f>-Inputs!$C$65*H164</f>
        <v>-66518.507973762549</v>
      </c>
      <c r="I171" s="3">
        <f>-Inputs!$C$65*I164</f>
        <v>-66518.507973762549</v>
      </c>
      <c r="J171" s="3">
        <f>-Inputs!$C$65*J164</f>
        <v>-66518.507973762549</v>
      </c>
      <c r="K171" s="3">
        <f>-Inputs!$C$65*K164</f>
        <v>-66518.507973762549</v>
      </c>
      <c r="L171" s="3">
        <f>-Inputs!$C$65*L164</f>
        <v>-66518.507973762549</v>
      </c>
      <c r="M171" s="3">
        <f>-Inputs!$C$65*M164</f>
        <v>-66518.507973762549</v>
      </c>
      <c r="N171" s="3">
        <f>-Inputs!$C$65*N164</f>
        <v>-66518.507973762549</v>
      </c>
      <c r="O171" s="3">
        <f>-Inputs!$C$65*O164</f>
        <v>-66518.507973762549</v>
      </c>
      <c r="P171" s="3">
        <f>-Inputs!$C$65*P164</f>
        <v>-66518.507973762549</v>
      </c>
      <c r="Q171" s="3">
        <f>-Inputs!$C$65*Q164</f>
        <v>-66518.507973762549</v>
      </c>
      <c r="R171" s="3">
        <f>-Inputs!$C$65*R164</f>
        <v>-66518.507973762549</v>
      </c>
      <c r="S171" s="3">
        <f>-Inputs!$C$65*S164</f>
        <v>-66518.507973762549</v>
      </c>
      <c r="T171" s="3">
        <f>-Inputs!$C$65*T164</f>
        <v>-66518.507973762549</v>
      </c>
      <c r="U171" s="3">
        <f>-Inputs!$C$65*U164</f>
        <v>-66518.507973762549</v>
      </c>
      <c r="V171" s="3">
        <f>-Inputs!$C$65*V164</f>
        <v>-66518.507973762549</v>
      </c>
      <c r="W171" s="3">
        <f>-Inputs!$C$65*W164</f>
        <v>-66518.507973762549</v>
      </c>
      <c r="X171" s="3">
        <f>-Inputs!$C$65*X164</f>
        <v>-66518.507973762549</v>
      </c>
      <c r="Y171" s="3">
        <f>-Inputs!$C$65*Y164</f>
        <v>-66518.507973762549</v>
      </c>
      <c r="Z171" s="3">
        <f>-Inputs!$C$65*Z164</f>
        <v>-66518.507973762549</v>
      </c>
      <c r="AA171" s="3">
        <f>-Inputs!$C$65*AA164</f>
        <v>-66518.507973762549</v>
      </c>
      <c r="AB171" s="3">
        <f>-Inputs!$C$65*AB164</f>
        <v>-66518.507973762549</v>
      </c>
      <c r="AC171" s="3">
        <f>-Inputs!$C$65*AC164</f>
        <v>-66518.507973762549</v>
      </c>
      <c r="AD171" s="3">
        <f>-Inputs!$C$65*AD164</f>
        <v>-66518.507973762549</v>
      </c>
      <c r="AE171" s="3">
        <f>-Inputs!$C$65*AE164</f>
        <v>-66518.507973762549</v>
      </c>
      <c r="AF171" s="3">
        <f>-Inputs!$C$65*AF164</f>
        <v>-66518.507973762549</v>
      </c>
      <c r="AG171" s="3">
        <f>-Inputs!$C$65*AG164</f>
        <v>-66518.507973762549</v>
      </c>
      <c r="AH171" s="3">
        <f>-Inputs!$C$65*AH164</f>
        <v>-66518.507973762549</v>
      </c>
      <c r="AI171" s="3">
        <f>-Inputs!$C$65*AI164</f>
        <v>-66518.507973762549</v>
      </c>
      <c r="AJ171" s="3">
        <f>-Inputs!$C$65*AJ164</f>
        <v>-66518.507973762549</v>
      </c>
      <c r="AK171" s="3">
        <f>-Inputs!$C$65*AK164</f>
        <v>-66518.507973762549</v>
      </c>
      <c r="AL171" s="3">
        <f>-Inputs!$C$65*AL164</f>
        <v>-66518.507973762549</v>
      </c>
      <c r="AM171" s="3">
        <f>-Inputs!$C$65*AM164</f>
        <v>-66518.507973762549</v>
      </c>
      <c r="AN171" s="3">
        <f>-Inputs!$C$65*AN164</f>
        <v>-66518.507973762549</v>
      </c>
      <c r="AO171" s="3">
        <f>-Inputs!$C$65*AO164</f>
        <v>-66518.507973762549</v>
      </c>
      <c r="AP171" s="3">
        <f>-Inputs!$C$65*AP164</f>
        <v>-66518.507973762549</v>
      </c>
      <c r="AQ171" s="3">
        <f>-Inputs!$C$65*AQ164</f>
        <v>-66518.507973762549</v>
      </c>
      <c r="AR171" s="3">
        <f>-Inputs!$C$65*AR164</f>
        <v>-66518.507973762549</v>
      </c>
      <c r="AS171" s="3">
        <f>-Inputs!$C$65*AS164</f>
        <v>-66518.507973762549</v>
      </c>
      <c r="AT171" s="3">
        <f>-Inputs!$C$65*AT164</f>
        <v>-66518.507973762549</v>
      </c>
      <c r="AU171" s="3">
        <f>-Inputs!$C$65*AU164</f>
        <v>-66518.507973762549</v>
      </c>
      <c r="AV171" s="3">
        <f>-Inputs!$C$65*AV164</f>
        <v>-66518.507973762549</v>
      </c>
      <c r="AW171" s="3">
        <f>-Inputs!$C$65*AW164</f>
        <v>-66518.507973762549</v>
      </c>
      <c r="AX171" s="3">
        <f>-Inputs!$C$65*AX164</f>
        <v>-66518.507973762549</v>
      </c>
      <c r="AY171" s="3">
        <f>-Inputs!$C$65*AY164</f>
        <v>-66518.507973762549</v>
      </c>
      <c r="AZ171" s="3">
        <f>-Inputs!$C$65*AZ164</f>
        <v>-66518.507973762549</v>
      </c>
      <c r="BA171" s="3">
        <f>-Inputs!$C$65*BA164</f>
        <v>-66518.507973762549</v>
      </c>
      <c r="BB171" s="3">
        <f>-Inputs!$C$65*BB164</f>
        <v>-66518.507973762549</v>
      </c>
    </row>
    <row r="172" spans="1:54" s="4" customFormat="1">
      <c r="A172" s="6" t="str">
        <f>+'IRR &amp; S.A.'!$A$17</f>
        <v>Water Canon</v>
      </c>
      <c r="B172" s="6"/>
      <c r="C172" s="1"/>
      <c r="D172" s="1"/>
      <c r="E172" s="3">
        <f>-Inputs!$C$67*(E165)</f>
        <v>-61189.143807762543</v>
      </c>
      <c r="F172" s="3">
        <f>-Inputs!$C$67*(F165)</f>
        <v>-61189.143807762543</v>
      </c>
      <c r="G172" s="3">
        <f>-Inputs!$C$67*(G165)</f>
        <v>-61189.143807762543</v>
      </c>
      <c r="H172" s="3">
        <f>-Inputs!$C$67*(H165)</f>
        <v>-61189.143807762543</v>
      </c>
      <c r="I172" s="3">
        <f>-Inputs!$C$67*(I165)</f>
        <v>-61189.143807762543</v>
      </c>
      <c r="J172" s="3">
        <f>-Inputs!$C$67*(J165)</f>
        <v>-61189.143807762543</v>
      </c>
      <c r="K172" s="3">
        <f>-Inputs!$C$67*(K165)</f>
        <v>-61189.143807762543</v>
      </c>
      <c r="L172" s="3">
        <f>-Inputs!$C$67*(L165)</f>
        <v>-61189.143807762543</v>
      </c>
      <c r="M172" s="3">
        <f>-Inputs!$C$67*(M165)</f>
        <v>-61189.143807762543</v>
      </c>
      <c r="N172" s="3">
        <f>-Inputs!$C$67*(N165)</f>
        <v>-61189.143807762543</v>
      </c>
      <c r="O172" s="3">
        <f>-Inputs!$C$67*(O165)</f>
        <v>-61189.143807762543</v>
      </c>
      <c r="P172" s="3">
        <f>-Inputs!$C$67*(P165)</f>
        <v>-61189.143807762543</v>
      </c>
      <c r="Q172" s="3">
        <f>-Inputs!$C$67*(Q165)</f>
        <v>-61189.143807762543</v>
      </c>
      <c r="R172" s="3">
        <f>-Inputs!$C$67*(R165)</f>
        <v>-61189.143807762543</v>
      </c>
      <c r="S172" s="3">
        <f>-Inputs!$C$67*(S165)</f>
        <v>-61189.143807762543</v>
      </c>
      <c r="T172" s="3">
        <f>-Inputs!$C$67*(T165)</f>
        <v>-61189.143807762543</v>
      </c>
      <c r="U172" s="3">
        <f>-Inputs!$C$67*(U165)</f>
        <v>-61189.143807762543</v>
      </c>
      <c r="V172" s="3">
        <f>-Inputs!$C$67*(V165)</f>
        <v>-61189.143807762543</v>
      </c>
      <c r="W172" s="3">
        <f>-Inputs!$C$67*(W165)</f>
        <v>-61189.143807762543</v>
      </c>
      <c r="X172" s="3">
        <f>-Inputs!$C$67*(X165)</f>
        <v>-61189.143807762543</v>
      </c>
      <c r="Y172" s="3">
        <f>-Inputs!$C$67*(Y165)</f>
        <v>-61189.143807762543</v>
      </c>
      <c r="Z172" s="3">
        <f>-Inputs!$C$67*(Z165)</f>
        <v>-61189.143807762543</v>
      </c>
      <c r="AA172" s="3">
        <f>-Inputs!$C$67*(AA165)</f>
        <v>-61189.143807762543</v>
      </c>
      <c r="AB172" s="3">
        <f>-Inputs!$C$67*(AB165)</f>
        <v>-61189.143807762543</v>
      </c>
      <c r="AC172" s="3">
        <f>-Inputs!$C$67*(AC165)</f>
        <v>-61189.143807762543</v>
      </c>
      <c r="AD172" s="3">
        <f>-Inputs!$C$67*(AD165)</f>
        <v>-61189.143807762543</v>
      </c>
      <c r="AE172" s="3">
        <f>-Inputs!$C$67*(AE165)</f>
        <v>-61189.143807762543</v>
      </c>
      <c r="AF172" s="3">
        <f>-Inputs!$C$67*(AF165)</f>
        <v>-61189.143807762543</v>
      </c>
      <c r="AG172" s="3">
        <f>-Inputs!$C$67*(AG165)</f>
        <v>-61189.143807762543</v>
      </c>
      <c r="AH172" s="3">
        <f>-Inputs!$C$67*(AH165)</f>
        <v>-61189.143807762543</v>
      </c>
      <c r="AI172" s="3">
        <f>-Inputs!$C$67*(AI165)</f>
        <v>-61189.143807762543</v>
      </c>
      <c r="AJ172" s="3">
        <f>-Inputs!$C$67*(AJ165)</f>
        <v>-61189.143807762543</v>
      </c>
      <c r="AK172" s="3">
        <f>-Inputs!$C$67*(AK165)</f>
        <v>-61189.143807762543</v>
      </c>
      <c r="AL172" s="3">
        <f>-Inputs!$C$67*(AL165)</f>
        <v>-61189.143807762543</v>
      </c>
      <c r="AM172" s="3">
        <f>-Inputs!$C$67*(AM165)</f>
        <v>-61189.143807762543</v>
      </c>
      <c r="AN172" s="3">
        <f>-Inputs!$C$67*(AN165)</f>
        <v>-61189.143807762543</v>
      </c>
      <c r="AO172" s="3">
        <f>-Inputs!$C$67*(AO165)</f>
        <v>-61189.143807762543</v>
      </c>
      <c r="AP172" s="3">
        <f>-Inputs!$C$67*(AP165)</f>
        <v>-61189.143807762543</v>
      </c>
      <c r="AQ172" s="3">
        <f>-Inputs!$C$67*(AQ165)</f>
        <v>-61189.143807762543</v>
      </c>
      <c r="AR172" s="3">
        <f>-Inputs!$C$67*(AR165)</f>
        <v>-61189.143807762543</v>
      </c>
      <c r="AS172" s="3">
        <f>-Inputs!$C$67*(AS165)</f>
        <v>-61189.143807762543</v>
      </c>
      <c r="AT172" s="3">
        <f>-Inputs!$C$67*(AT165)</f>
        <v>-61189.143807762543</v>
      </c>
      <c r="AU172" s="3">
        <f>-Inputs!$C$67*(AU165)</f>
        <v>-61189.143807762543</v>
      </c>
      <c r="AV172" s="3">
        <f>-Inputs!$C$67*(AV165)</f>
        <v>-61189.143807762543</v>
      </c>
      <c r="AW172" s="3">
        <f>-Inputs!$C$67*(AW165)</f>
        <v>-61189.143807762543</v>
      </c>
      <c r="AX172" s="3">
        <f>-Inputs!$C$67*(AX165)</f>
        <v>-61189.143807762543</v>
      </c>
      <c r="AY172" s="3">
        <f>-Inputs!$C$67*(AY165)</f>
        <v>-61189.143807762543</v>
      </c>
      <c r="AZ172" s="3">
        <f>-Inputs!$C$67*(AZ165)</f>
        <v>-61189.143807762543</v>
      </c>
      <c r="BA172" s="3">
        <f>-Inputs!$C$67*(BA165)</f>
        <v>-61189.143807762543</v>
      </c>
      <c r="BB172" s="3">
        <f>-Inputs!$C$67*(BB165)</f>
        <v>-61189.143807762543</v>
      </c>
    </row>
    <row r="173" spans="1:54" s="4" customFormat="1">
      <c r="A173" s="6" t="str">
        <f>+'IRR &amp; S.A.'!$A$18</f>
        <v>COES Tariff</v>
      </c>
      <c r="B173" s="6"/>
      <c r="C173" s="1"/>
      <c r="D173" s="1"/>
      <c r="E173" s="3">
        <f>-Inputs!$C$69*E164</f>
        <v>-49888.880980321905</v>
      </c>
      <c r="F173" s="3">
        <f>-Inputs!$C$69*F164</f>
        <v>-49888.880980321905</v>
      </c>
      <c r="G173" s="3">
        <f>-Inputs!$C$69*G164</f>
        <v>-49888.880980321905</v>
      </c>
      <c r="H173" s="3">
        <f>-Inputs!$C$69*H164</f>
        <v>-49888.880980321905</v>
      </c>
      <c r="I173" s="3">
        <f>-Inputs!$C$69*I164</f>
        <v>-49888.880980321905</v>
      </c>
      <c r="J173" s="3">
        <f>-Inputs!$C$69*J164</f>
        <v>-49888.880980321905</v>
      </c>
      <c r="K173" s="3">
        <f>-Inputs!$C$69*K164</f>
        <v>-49888.880980321905</v>
      </c>
      <c r="L173" s="3">
        <f>-Inputs!$C$69*L164</f>
        <v>-49888.880980321905</v>
      </c>
      <c r="M173" s="3">
        <f>-Inputs!$C$69*M164</f>
        <v>-49888.880980321905</v>
      </c>
      <c r="N173" s="3">
        <f>-Inputs!$C$69*N164</f>
        <v>-49888.880980321905</v>
      </c>
      <c r="O173" s="3">
        <f>-Inputs!$C$69*O164</f>
        <v>-49888.880980321905</v>
      </c>
      <c r="P173" s="3">
        <f>-Inputs!$C$69*P164</f>
        <v>-49888.880980321905</v>
      </c>
      <c r="Q173" s="3">
        <f>-Inputs!$C$69*Q164</f>
        <v>-49888.880980321905</v>
      </c>
      <c r="R173" s="3">
        <f>-Inputs!$C$69*R164</f>
        <v>-49888.880980321905</v>
      </c>
      <c r="S173" s="3">
        <f>-Inputs!$C$69*S164</f>
        <v>-49888.880980321905</v>
      </c>
      <c r="T173" s="3">
        <f>-Inputs!$C$69*T164</f>
        <v>-49888.880980321905</v>
      </c>
      <c r="U173" s="3">
        <f>-Inputs!$C$69*U164</f>
        <v>-49888.880980321905</v>
      </c>
      <c r="V173" s="3">
        <f>-Inputs!$C$69*V164</f>
        <v>-49888.880980321905</v>
      </c>
      <c r="W173" s="3">
        <f>-Inputs!$C$69*W164</f>
        <v>-49888.880980321905</v>
      </c>
      <c r="X173" s="3">
        <f>-Inputs!$C$69*X164</f>
        <v>-49888.880980321905</v>
      </c>
      <c r="Y173" s="3">
        <f>-Inputs!$C$69*Y164</f>
        <v>-49888.880980321905</v>
      </c>
      <c r="Z173" s="3">
        <f>-Inputs!$C$69*Z164</f>
        <v>-49888.880980321905</v>
      </c>
      <c r="AA173" s="3">
        <f>-Inputs!$C$69*AA164</f>
        <v>-49888.880980321905</v>
      </c>
      <c r="AB173" s="3">
        <f>-Inputs!$C$69*AB164</f>
        <v>-49888.880980321905</v>
      </c>
      <c r="AC173" s="3">
        <f>-Inputs!$C$69*AC164</f>
        <v>-49888.880980321905</v>
      </c>
      <c r="AD173" s="3">
        <f>-Inputs!$C$69*AD164</f>
        <v>-49888.880980321905</v>
      </c>
      <c r="AE173" s="3">
        <f>-Inputs!$C$69*AE164</f>
        <v>-49888.880980321905</v>
      </c>
      <c r="AF173" s="3">
        <f>-Inputs!$C$69*AF164</f>
        <v>-49888.880980321905</v>
      </c>
      <c r="AG173" s="3">
        <f>-Inputs!$C$69*AG164</f>
        <v>-49888.880980321905</v>
      </c>
      <c r="AH173" s="3">
        <f>-Inputs!$C$69*AH164</f>
        <v>-49888.880980321905</v>
      </c>
      <c r="AI173" s="3">
        <f>-Inputs!$C$69*AI164</f>
        <v>-49888.880980321905</v>
      </c>
      <c r="AJ173" s="3">
        <f>-Inputs!$C$69*AJ164</f>
        <v>-49888.880980321905</v>
      </c>
      <c r="AK173" s="3">
        <f>-Inputs!$C$69*AK164</f>
        <v>-49888.880980321905</v>
      </c>
      <c r="AL173" s="3">
        <f>-Inputs!$C$69*AL164</f>
        <v>-49888.880980321905</v>
      </c>
      <c r="AM173" s="3">
        <f>-Inputs!$C$69*AM164</f>
        <v>-49888.880980321905</v>
      </c>
      <c r="AN173" s="3">
        <f>-Inputs!$C$69*AN164</f>
        <v>-49888.880980321905</v>
      </c>
      <c r="AO173" s="3">
        <f>-Inputs!$C$69*AO164</f>
        <v>-49888.880980321905</v>
      </c>
      <c r="AP173" s="3">
        <f>-Inputs!$C$69*AP164</f>
        <v>-49888.880980321905</v>
      </c>
      <c r="AQ173" s="3">
        <f>-Inputs!$C$69*AQ164</f>
        <v>-49888.880980321905</v>
      </c>
      <c r="AR173" s="3">
        <f>-Inputs!$C$69*AR164</f>
        <v>-49888.880980321905</v>
      </c>
      <c r="AS173" s="3">
        <f>-Inputs!$C$69*AS164</f>
        <v>-49888.880980321905</v>
      </c>
      <c r="AT173" s="3">
        <f>-Inputs!$C$69*AT164</f>
        <v>-49888.880980321905</v>
      </c>
      <c r="AU173" s="3">
        <f>-Inputs!$C$69*AU164</f>
        <v>-49888.880980321905</v>
      </c>
      <c r="AV173" s="3">
        <f>-Inputs!$C$69*AV164</f>
        <v>-49888.880980321905</v>
      </c>
      <c r="AW173" s="3">
        <f>-Inputs!$C$69*AW164</f>
        <v>-49888.880980321905</v>
      </c>
      <c r="AX173" s="3">
        <f>-Inputs!$C$69*AX164</f>
        <v>-49888.880980321905</v>
      </c>
      <c r="AY173" s="3">
        <f>-Inputs!$C$69*AY164</f>
        <v>-49888.880980321905</v>
      </c>
      <c r="AZ173" s="3">
        <f>-Inputs!$C$69*AZ164</f>
        <v>-49888.880980321905</v>
      </c>
      <c r="BA173" s="3">
        <f>-Inputs!$C$69*BA164</f>
        <v>-49888.880980321905</v>
      </c>
      <c r="BB173" s="3">
        <f>-Inputs!$C$69*BB164</f>
        <v>-49888.880980321905</v>
      </c>
    </row>
    <row r="174" spans="1:54" s="4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</row>
    <row r="175" spans="1:54" s="4" customFormat="1">
      <c r="A175" s="7" t="s">
        <v>51</v>
      </c>
      <c r="B175" s="7"/>
      <c r="C175" s="1"/>
      <c r="D175" s="1"/>
      <c r="E175" s="12">
        <f t="shared" ref="E175:AH175" si="48">E164+E168</f>
        <v>5958768.348969413</v>
      </c>
      <c r="F175" s="12">
        <f t="shared" si="48"/>
        <v>5950747.2071981756</v>
      </c>
      <c r="G175" s="12">
        <f t="shared" si="48"/>
        <v>5942565.6425915137</v>
      </c>
      <c r="H175" s="12">
        <f t="shared" si="48"/>
        <v>5934220.4466927182</v>
      </c>
      <c r="I175" s="12">
        <f t="shared" si="48"/>
        <v>5925708.346875947</v>
      </c>
      <c r="J175" s="12">
        <f t="shared" si="48"/>
        <v>5917026.0050628399</v>
      </c>
      <c r="K175" s="12">
        <f t="shared" si="48"/>
        <v>5908170.0164134707</v>
      </c>
      <c r="L175" s="12">
        <f t="shared" si="48"/>
        <v>5899136.907991115</v>
      </c>
      <c r="M175" s="12">
        <f t="shared" si="48"/>
        <v>5889923.1374003114</v>
      </c>
      <c r="N175" s="12">
        <f t="shared" si="48"/>
        <v>5880525.0913976915</v>
      </c>
      <c r="O175" s="12">
        <f t="shared" si="48"/>
        <v>5870939.0844750199</v>
      </c>
      <c r="P175" s="12">
        <f t="shared" si="48"/>
        <v>5861161.3574138945</v>
      </c>
      <c r="Q175" s="12">
        <f t="shared" si="48"/>
        <v>5851188.0758115472</v>
      </c>
      <c r="R175" s="12">
        <f t="shared" si="48"/>
        <v>5841015.3285771515</v>
      </c>
      <c r="S175" s="12">
        <f t="shared" si="48"/>
        <v>5830639.1263980698</v>
      </c>
      <c r="T175" s="12">
        <f t="shared" si="48"/>
        <v>5820055.4001754047</v>
      </c>
      <c r="U175" s="12">
        <f t="shared" si="48"/>
        <v>5809259.9994282871</v>
      </c>
      <c r="V175" s="12">
        <f t="shared" si="48"/>
        <v>5798248.6906662276</v>
      </c>
      <c r="W175" s="12">
        <f t="shared" si="48"/>
        <v>5787017.155728926</v>
      </c>
      <c r="X175" s="12">
        <f t="shared" si="48"/>
        <v>5775560.9900928792</v>
      </c>
      <c r="Y175" s="12">
        <f t="shared" si="48"/>
        <v>5763875.7011441113</v>
      </c>
      <c r="Z175" s="12">
        <f t="shared" si="48"/>
        <v>5751956.7064163676</v>
      </c>
      <c r="AA175" s="12">
        <f t="shared" si="48"/>
        <v>5739799.3317940691</v>
      </c>
      <c r="AB175" s="12">
        <f t="shared" si="48"/>
        <v>5727398.8096793247</v>
      </c>
      <c r="AC175" s="12">
        <f t="shared" si="48"/>
        <v>5714750.2771222852</v>
      </c>
      <c r="AD175" s="12">
        <f t="shared" si="48"/>
        <v>5701848.7739141053</v>
      </c>
      <c r="AE175" s="12">
        <f t="shared" si="48"/>
        <v>5688689.2406417616</v>
      </c>
      <c r="AF175" s="12">
        <f t="shared" si="48"/>
        <v>5675266.5167039717</v>
      </c>
      <c r="AG175" s="12">
        <f t="shared" si="48"/>
        <v>5661575.3382874252</v>
      </c>
      <c r="AH175" s="12">
        <f t="shared" si="48"/>
        <v>5647610.3363025477</v>
      </c>
      <c r="AI175" s="12">
        <f t="shared" ref="AI175:AR175" si="49">AI164+AI168</f>
        <v>5633366.0342779737</v>
      </c>
      <c r="AJ175" s="12">
        <f t="shared" si="49"/>
        <v>5618836.8462129068</v>
      </c>
      <c r="AK175" s="12">
        <f t="shared" si="49"/>
        <v>5604017.0743865389</v>
      </c>
      <c r="AL175" s="12">
        <f t="shared" si="49"/>
        <v>5588900.9071236439</v>
      </c>
      <c r="AM175" s="12">
        <f t="shared" si="49"/>
        <v>5573482.4165154919</v>
      </c>
      <c r="AN175" s="12">
        <f t="shared" si="49"/>
        <v>5557755.5560951754</v>
      </c>
      <c r="AO175" s="12">
        <f t="shared" si="49"/>
        <v>5541714.1584664537</v>
      </c>
      <c r="AP175" s="12">
        <f t="shared" si="49"/>
        <v>5525351.9328851569</v>
      </c>
      <c r="AQ175" s="12">
        <f t="shared" si="49"/>
        <v>5508662.4627922345</v>
      </c>
      <c r="AR175" s="12">
        <f t="shared" si="49"/>
        <v>5491639.203297453</v>
      </c>
      <c r="AS175" s="12">
        <f t="shared" ref="AS175:BB175" si="50">AS164+AS168</f>
        <v>5474275.4786127768</v>
      </c>
      <c r="AT175" s="12">
        <f t="shared" si="50"/>
        <v>5456564.4794344064</v>
      </c>
      <c r="AU175" s="12">
        <f t="shared" si="50"/>
        <v>5438499.2602724694</v>
      </c>
      <c r="AV175" s="12">
        <f t="shared" si="50"/>
        <v>5420072.7367272926</v>
      </c>
      <c r="AW175" s="12">
        <f t="shared" si="50"/>
        <v>5401277.682711212</v>
      </c>
      <c r="AX175" s="12">
        <f t="shared" si="50"/>
        <v>5382106.7276148107</v>
      </c>
      <c r="AY175" s="12">
        <f t="shared" si="50"/>
        <v>5362552.353416482</v>
      </c>
      <c r="AZ175" s="12">
        <f t="shared" si="50"/>
        <v>5342606.8917341856</v>
      </c>
      <c r="BA175" s="12">
        <f t="shared" si="50"/>
        <v>5322262.5208182437</v>
      </c>
      <c r="BB175" s="12">
        <f t="shared" si="50"/>
        <v>5301511.2624839824</v>
      </c>
    </row>
    <row r="176" spans="1:54" s="4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</row>
    <row r="177" spans="1:54" s="4" customFormat="1">
      <c r="A177" s="1" t="s">
        <v>19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</row>
    <row r="178" spans="1:54" s="4" customFormat="1">
      <c r="A178" s="6" t="s">
        <v>20</v>
      </c>
      <c r="B178" s="6"/>
      <c r="C178" s="1"/>
      <c r="D178" s="1"/>
      <c r="E178" s="3">
        <f>'IRR &amp; S.A.'!E$23</f>
        <v>-1028094.650273052</v>
      </c>
      <c r="F178" s="3">
        <f>'IRR &amp; S.A.'!F$23</f>
        <v>-1028094.650273052</v>
      </c>
      <c r="G178" s="3">
        <f>'IRR &amp; S.A.'!G$23</f>
        <v>-1028094.650273052</v>
      </c>
      <c r="H178" s="3">
        <f>'IRR &amp; S.A.'!H$23</f>
        <v>-1028094.650273052</v>
      </c>
      <c r="I178" s="3">
        <f>'IRR &amp; S.A.'!I$23</f>
        <v>-1028094.650273052</v>
      </c>
      <c r="J178" s="3">
        <f>'IRR &amp; S.A.'!J$23</f>
        <v>-1028094.650273052</v>
      </c>
      <c r="K178" s="3">
        <f>'IRR &amp; S.A.'!K$23</f>
        <v>-1028094.650273052</v>
      </c>
      <c r="L178" s="3">
        <f>'IRR &amp; S.A.'!L$23</f>
        <v>-1028094.650273052</v>
      </c>
      <c r="M178" s="3">
        <f>'IRR &amp; S.A.'!M$23</f>
        <v>-1028094.650273052</v>
      </c>
      <c r="N178" s="3">
        <f>'IRR &amp; S.A.'!N$23</f>
        <v>-1028094.650273052</v>
      </c>
      <c r="O178" s="3">
        <f>'IRR &amp; S.A.'!O$23</f>
        <v>-1028094.650273052</v>
      </c>
      <c r="P178" s="3">
        <f>'IRR &amp; S.A.'!P$23</f>
        <v>-1028094.650273052</v>
      </c>
      <c r="Q178" s="3">
        <f>'IRR &amp; S.A.'!Q$23</f>
        <v>-1028094.650273052</v>
      </c>
      <c r="R178" s="3">
        <f>'IRR &amp; S.A.'!R$23</f>
        <v>-1028094.650273052</v>
      </c>
      <c r="S178" s="3">
        <f>'IRR &amp; S.A.'!S$23</f>
        <v>-1028094.650273052</v>
      </c>
      <c r="T178" s="3">
        <f>'IRR &amp; S.A.'!T$23</f>
        <v>-1028094.650273052</v>
      </c>
      <c r="U178" s="3">
        <f>'IRR &amp; S.A.'!U$23</f>
        <v>-1028094.650273052</v>
      </c>
      <c r="V178" s="3">
        <f>'IRR &amp; S.A.'!V$23</f>
        <v>-1028094.650273052</v>
      </c>
      <c r="W178" s="3">
        <f>'IRR &amp; S.A.'!W$23</f>
        <v>-1028094.650273052</v>
      </c>
      <c r="X178" s="3">
        <f>'IRR &amp; S.A.'!X$23</f>
        <v>-1028094.650273052</v>
      </c>
      <c r="Y178" s="3">
        <f>'IRR &amp; S.A.'!Y$23</f>
        <v>0</v>
      </c>
      <c r="Z178" s="3">
        <f>'IRR &amp; S.A.'!Z$23</f>
        <v>0</v>
      </c>
      <c r="AA178" s="3">
        <f>'IRR &amp; S.A.'!AA$23</f>
        <v>0</v>
      </c>
      <c r="AB178" s="3">
        <f>'IRR &amp; S.A.'!AB$23</f>
        <v>0</v>
      </c>
      <c r="AC178" s="3">
        <f>'IRR &amp; S.A.'!AC$23</f>
        <v>0</v>
      </c>
      <c r="AD178" s="3">
        <f>'IRR &amp; S.A.'!AD$23</f>
        <v>0</v>
      </c>
      <c r="AE178" s="3">
        <f>'IRR &amp; S.A.'!AE$23</f>
        <v>0</v>
      </c>
      <c r="AF178" s="3">
        <f>'IRR &amp; S.A.'!AF$23</f>
        <v>0</v>
      </c>
      <c r="AG178" s="3">
        <f>'IRR &amp; S.A.'!AG$23</f>
        <v>0</v>
      </c>
      <c r="AH178" s="3">
        <f>'IRR &amp; S.A.'!AH$23</f>
        <v>0</v>
      </c>
      <c r="AI178" s="3">
        <f>'IRR &amp; S.A.'!AI$23</f>
        <v>0</v>
      </c>
      <c r="AJ178" s="3">
        <f>'IRR &amp; S.A.'!AJ$23</f>
        <v>0</v>
      </c>
      <c r="AK178" s="3">
        <f>'IRR &amp; S.A.'!AK$23</f>
        <v>0</v>
      </c>
      <c r="AL178" s="3">
        <f>'IRR &amp; S.A.'!AL$23</f>
        <v>0</v>
      </c>
      <c r="AM178" s="3">
        <f>'IRR &amp; S.A.'!AM$23</f>
        <v>0</v>
      </c>
      <c r="AN178" s="3">
        <f>'IRR &amp; S.A.'!AN$23</f>
        <v>0</v>
      </c>
      <c r="AO178" s="3">
        <f>'IRR &amp; S.A.'!AO$23</f>
        <v>0</v>
      </c>
      <c r="AP178" s="3">
        <f>'IRR &amp; S.A.'!AP$23</f>
        <v>0</v>
      </c>
      <c r="AQ178" s="3">
        <f>'IRR &amp; S.A.'!AQ$23</f>
        <v>0</v>
      </c>
      <c r="AR178" s="3">
        <f>'IRR &amp; S.A.'!AR$23</f>
        <v>0</v>
      </c>
      <c r="AS178" s="3">
        <f>'IRR &amp; S.A.'!AS$23</f>
        <v>0</v>
      </c>
      <c r="AT178" s="3">
        <f>'IRR &amp; S.A.'!AT$23</f>
        <v>0</v>
      </c>
      <c r="AU178" s="3">
        <f>'IRR &amp; S.A.'!AU$23</f>
        <v>0</v>
      </c>
      <c r="AV178" s="3">
        <f>'IRR &amp; S.A.'!AV$23</f>
        <v>0</v>
      </c>
      <c r="AW178" s="3">
        <f>'IRR &amp; S.A.'!AW$23</f>
        <v>0</v>
      </c>
      <c r="AX178" s="3">
        <f>'IRR &amp; S.A.'!AX$23</f>
        <v>0</v>
      </c>
      <c r="AY178" s="3">
        <f>'IRR &amp; S.A.'!AY$23</f>
        <v>0</v>
      </c>
      <c r="AZ178" s="3">
        <f>'IRR &amp; S.A.'!AZ$23</f>
        <v>0</v>
      </c>
      <c r="BA178" s="3">
        <f>'IRR &amp; S.A.'!BA$23</f>
        <v>0</v>
      </c>
      <c r="BB178" s="3">
        <f>'IRR &amp; S.A.'!BB$23</f>
        <v>0</v>
      </c>
    </row>
    <row r="179" spans="1:54" s="4" customFormat="1">
      <c r="A179" s="6" t="s">
        <v>52</v>
      </c>
      <c r="B179" s="6"/>
      <c r="C179" s="1"/>
      <c r="D179" s="1"/>
      <c r="E179" s="3">
        <f>'IRR &amp; S.A.'!E$24</f>
        <v>-1122389.2295406</v>
      </c>
      <c r="F179" s="3">
        <f>'IRR &amp; S.A.'!F$24</f>
        <v>-1122389.2295406</v>
      </c>
      <c r="G179" s="3">
        <f>'IRR &amp; S.A.'!G$24</f>
        <v>-1122389.2295406</v>
      </c>
      <c r="H179" s="3">
        <f>'IRR &amp; S.A.'!H$24</f>
        <v>-1122389.2295406</v>
      </c>
      <c r="I179" s="3">
        <f>'IRR &amp; S.A.'!I$24</f>
        <v>-1122389.2295406</v>
      </c>
      <c r="J179" s="3">
        <f>'IRR &amp; S.A.'!J$24</f>
        <v>-1122389.2295406</v>
      </c>
      <c r="K179" s="3">
        <f>'IRR &amp; S.A.'!K$24</f>
        <v>-1122389.2295406</v>
      </c>
      <c r="L179" s="3">
        <f>'IRR &amp; S.A.'!L$24</f>
        <v>-1122389.2295406</v>
      </c>
      <c r="M179" s="3">
        <f>'IRR &amp; S.A.'!M$24</f>
        <v>-1122389.2295406</v>
      </c>
      <c r="N179" s="3">
        <f>'IRR &amp; S.A.'!N$24</f>
        <v>-1122389.2295406</v>
      </c>
      <c r="O179" s="3">
        <f>'IRR &amp; S.A.'!O$24</f>
        <v>0</v>
      </c>
      <c r="P179" s="3">
        <f>'IRR &amp; S.A.'!P$24</f>
        <v>0</v>
      </c>
      <c r="Q179" s="3">
        <f>'IRR &amp; S.A.'!Q$24</f>
        <v>0</v>
      </c>
      <c r="R179" s="3">
        <f>'IRR &amp; S.A.'!R$24</f>
        <v>0</v>
      </c>
      <c r="S179" s="3">
        <f>'IRR &amp; S.A.'!S$24</f>
        <v>0</v>
      </c>
      <c r="T179" s="3">
        <f>'IRR &amp; S.A.'!T$24</f>
        <v>0</v>
      </c>
      <c r="U179" s="3">
        <f>'IRR &amp; S.A.'!U$24</f>
        <v>0</v>
      </c>
      <c r="V179" s="3">
        <f>'IRR &amp; S.A.'!V$24</f>
        <v>0</v>
      </c>
      <c r="W179" s="3">
        <f>'IRR &amp; S.A.'!W$24</f>
        <v>0</v>
      </c>
      <c r="X179" s="3">
        <f>'IRR &amp; S.A.'!X$24</f>
        <v>0</v>
      </c>
      <c r="Y179" s="3">
        <f>'IRR &amp; S.A.'!Y$24</f>
        <v>0</v>
      </c>
      <c r="Z179" s="3">
        <f>'IRR &amp; S.A.'!Z$24</f>
        <v>0</v>
      </c>
      <c r="AA179" s="3">
        <f>'IRR &amp; S.A.'!AA$24</f>
        <v>0</v>
      </c>
      <c r="AB179" s="3">
        <f>'IRR &amp; S.A.'!AB$24</f>
        <v>0</v>
      </c>
      <c r="AC179" s="3">
        <f>'IRR &amp; S.A.'!AC$24</f>
        <v>0</v>
      </c>
      <c r="AD179" s="3">
        <f>'IRR &amp; S.A.'!AD$24</f>
        <v>0</v>
      </c>
      <c r="AE179" s="3">
        <f>'IRR &amp; S.A.'!AE$24</f>
        <v>0</v>
      </c>
      <c r="AF179" s="3">
        <f>'IRR &amp; S.A.'!AF$24</f>
        <v>0</v>
      </c>
      <c r="AG179" s="3">
        <f>'IRR &amp; S.A.'!AG$24</f>
        <v>0</v>
      </c>
      <c r="AH179" s="3">
        <f>'IRR &amp; S.A.'!AH$24</f>
        <v>0</v>
      </c>
      <c r="AI179" s="3">
        <f>'IRR &amp; S.A.'!AI$24</f>
        <v>0</v>
      </c>
      <c r="AJ179" s="3">
        <f>'IRR &amp; S.A.'!AJ$24</f>
        <v>0</v>
      </c>
      <c r="AK179" s="3">
        <f>'IRR &amp; S.A.'!AK$24</f>
        <v>0</v>
      </c>
      <c r="AL179" s="3">
        <f>'IRR &amp; S.A.'!AL$24</f>
        <v>0</v>
      </c>
      <c r="AM179" s="3">
        <f>'IRR &amp; S.A.'!AM$24</f>
        <v>0</v>
      </c>
      <c r="AN179" s="3">
        <f>'IRR &amp; S.A.'!AN$24</f>
        <v>0</v>
      </c>
      <c r="AO179" s="3">
        <f>'IRR &amp; S.A.'!AO$24</f>
        <v>0</v>
      </c>
      <c r="AP179" s="3">
        <f>'IRR &amp; S.A.'!AP$24</f>
        <v>0</v>
      </c>
      <c r="AQ179" s="3">
        <f>'IRR &amp; S.A.'!AQ$24</f>
        <v>0</v>
      </c>
      <c r="AR179" s="3">
        <f>'IRR &amp; S.A.'!AR$24</f>
        <v>0</v>
      </c>
      <c r="AS179" s="3">
        <f>'IRR &amp; S.A.'!AS$24</f>
        <v>0</v>
      </c>
      <c r="AT179" s="3">
        <f>'IRR &amp; S.A.'!AT$24</f>
        <v>0</v>
      </c>
      <c r="AU179" s="3">
        <f>'IRR &amp; S.A.'!AU$24</f>
        <v>0</v>
      </c>
      <c r="AV179" s="3">
        <f>'IRR &amp; S.A.'!AV$24</f>
        <v>0</v>
      </c>
      <c r="AW179" s="3">
        <f>'IRR &amp; S.A.'!AW$24</f>
        <v>0</v>
      </c>
      <c r="AX179" s="3">
        <f>'IRR &amp; S.A.'!AX$24</f>
        <v>0</v>
      </c>
      <c r="AY179" s="3">
        <f>'IRR &amp; S.A.'!AY$24</f>
        <v>0</v>
      </c>
      <c r="AZ179" s="3">
        <f>'IRR &amp; S.A.'!AZ$24</f>
        <v>0</v>
      </c>
      <c r="BA179" s="3">
        <f>'IRR &amp; S.A.'!BA$24</f>
        <v>0</v>
      </c>
      <c r="BB179" s="3">
        <f>'IRR &amp; S.A.'!BB$24</f>
        <v>0</v>
      </c>
    </row>
    <row r="180" spans="1:54" s="4" customFormat="1">
      <c r="A180" s="1" t="s">
        <v>230</v>
      </c>
      <c r="B180" s="6"/>
      <c r="C180" s="1"/>
      <c r="D180" s="1"/>
      <c r="E180" s="3">
        <f>'IRR &amp; S.A.'!E$25</f>
        <v>-2037537.519469589</v>
      </c>
      <c r="F180" s="3">
        <f>'IRR &amp; S.A.'!F$25</f>
        <v>-2037537.519469589</v>
      </c>
      <c r="G180" s="3">
        <f>'IRR &amp; S.A.'!G$25</f>
        <v>0</v>
      </c>
      <c r="H180" s="3">
        <f>'IRR &amp; S.A.'!H$25</f>
        <v>0</v>
      </c>
      <c r="I180" s="3">
        <f>'IRR &amp; S.A.'!I$25</f>
        <v>0</v>
      </c>
      <c r="J180" s="3">
        <f>'IRR &amp; S.A.'!J$25</f>
        <v>0</v>
      </c>
      <c r="K180" s="3">
        <f>'IRR &amp; S.A.'!K$25</f>
        <v>0</v>
      </c>
      <c r="L180" s="3">
        <f>'IRR &amp; S.A.'!L$25</f>
        <v>0</v>
      </c>
      <c r="M180" s="3">
        <f>'IRR &amp; S.A.'!M$25</f>
        <v>0</v>
      </c>
      <c r="N180" s="3">
        <f>'IRR &amp; S.A.'!N$25</f>
        <v>0</v>
      </c>
      <c r="O180" s="3">
        <f>'IRR &amp; S.A.'!O$25</f>
        <v>0</v>
      </c>
      <c r="P180" s="3">
        <f>'IRR &amp; S.A.'!P$25</f>
        <v>0</v>
      </c>
      <c r="Q180" s="3">
        <f>'IRR &amp; S.A.'!Q$25</f>
        <v>0</v>
      </c>
      <c r="R180" s="3">
        <f>'IRR &amp; S.A.'!R$25</f>
        <v>0</v>
      </c>
      <c r="S180" s="3">
        <f>'IRR &amp; S.A.'!S$25</f>
        <v>0</v>
      </c>
      <c r="T180" s="3">
        <f>'IRR &amp; S.A.'!T$25</f>
        <v>0</v>
      </c>
      <c r="U180" s="3">
        <f>'IRR &amp; S.A.'!U$25</f>
        <v>0</v>
      </c>
      <c r="V180" s="3">
        <f>'IRR &amp; S.A.'!V$25</f>
        <v>0</v>
      </c>
      <c r="W180" s="3">
        <f>'IRR &amp; S.A.'!W$25</f>
        <v>0</v>
      </c>
      <c r="X180" s="3">
        <f>'IRR &amp; S.A.'!X$25</f>
        <v>0</v>
      </c>
      <c r="Y180" s="3">
        <f>'IRR &amp; S.A.'!Y$25</f>
        <v>0</v>
      </c>
      <c r="Z180" s="3">
        <f>'IRR &amp; S.A.'!Z$25</f>
        <v>0</v>
      </c>
      <c r="AA180" s="3">
        <f>'IRR &amp; S.A.'!AA$25</f>
        <v>0</v>
      </c>
      <c r="AB180" s="3">
        <f>'IRR &amp; S.A.'!AB$25</f>
        <v>0</v>
      </c>
      <c r="AC180" s="3">
        <f>'IRR &amp; S.A.'!AC$25</f>
        <v>0</v>
      </c>
      <c r="AD180" s="3">
        <f>'IRR &amp; S.A.'!AD$25</f>
        <v>0</v>
      </c>
      <c r="AE180" s="3">
        <f>'IRR &amp; S.A.'!AE$25</f>
        <v>0</v>
      </c>
      <c r="AF180" s="3">
        <f>'IRR &amp; S.A.'!AF$25</f>
        <v>0</v>
      </c>
      <c r="AG180" s="3">
        <f>'IRR &amp; S.A.'!AG$25</f>
        <v>0</v>
      </c>
      <c r="AH180" s="3">
        <f>'IRR &amp; S.A.'!AH$25</f>
        <v>0</v>
      </c>
      <c r="AI180" s="3">
        <f>'IRR &amp; S.A.'!AI$25</f>
        <v>0</v>
      </c>
      <c r="AJ180" s="3">
        <f>'IRR &amp; S.A.'!AJ$25</f>
        <v>0</v>
      </c>
      <c r="AK180" s="3">
        <f>'IRR &amp; S.A.'!AK$25</f>
        <v>0</v>
      </c>
      <c r="AL180" s="3">
        <f>'IRR &amp; S.A.'!AL$25</f>
        <v>0</v>
      </c>
      <c r="AM180" s="3">
        <f>'IRR &amp; S.A.'!AM$25</f>
        <v>0</v>
      </c>
      <c r="AN180" s="3">
        <f>'IRR &amp; S.A.'!AN$25</f>
        <v>0</v>
      </c>
      <c r="AO180" s="3">
        <f>'IRR &amp; S.A.'!AO$25</f>
        <v>0</v>
      </c>
      <c r="AP180" s="3">
        <f>'IRR &amp; S.A.'!AP$25</f>
        <v>0</v>
      </c>
      <c r="AQ180" s="3">
        <f>'IRR &amp; S.A.'!AQ$25</f>
        <v>0</v>
      </c>
      <c r="AR180" s="3">
        <f>'IRR &amp; S.A.'!AR$25</f>
        <v>0</v>
      </c>
      <c r="AS180" s="3">
        <f>'IRR &amp; S.A.'!AS$25</f>
        <v>0</v>
      </c>
      <c r="AT180" s="3">
        <f>'IRR &amp; S.A.'!AT$25</f>
        <v>0</v>
      </c>
      <c r="AU180" s="3">
        <f>'IRR &amp; S.A.'!AU$25</f>
        <v>0</v>
      </c>
      <c r="AV180" s="3">
        <f>'IRR &amp; S.A.'!AV$25</f>
        <v>0</v>
      </c>
      <c r="AW180" s="3">
        <f>'IRR &amp; S.A.'!AW$25</f>
        <v>0</v>
      </c>
      <c r="AX180" s="3">
        <f>'IRR &amp; S.A.'!AX$25</f>
        <v>0</v>
      </c>
      <c r="AY180" s="3">
        <f>'IRR &amp; S.A.'!AY$25</f>
        <v>0</v>
      </c>
      <c r="AZ180" s="3">
        <f>'IRR &amp; S.A.'!AZ$25</f>
        <v>0</v>
      </c>
      <c r="BA180" s="3">
        <f>'IRR &amp; S.A.'!BA$25</f>
        <v>0</v>
      </c>
      <c r="BB180" s="3">
        <f>'IRR &amp; S.A.'!BB$25</f>
        <v>0</v>
      </c>
    </row>
    <row r="181" spans="1:54" s="4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</row>
    <row r="182" spans="1:54" s="4" customFormat="1">
      <c r="A182" s="7" t="s">
        <v>53</v>
      </c>
      <c r="B182" s="7"/>
      <c r="C182" s="1"/>
      <c r="D182" s="1"/>
      <c r="E182" s="12">
        <f>E175+SUM(E178:E180)</f>
        <v>1770746.949686172</v>
      </c>
      <c r="F182" s="12">
        <f t="shared" ref="F182:BB182" si="51">F175+SUM(F178:F180)</f>
        <v>1762725.8079149346</v>
      </c>
      <c r="G182" s="12">
        <f t="shared" si="51"/>
        <v>3792081.7627778617</v>
      </c>
      <c r="H182" s="12">
        <f t="shared" si="51"/>
        <v>3783736.5668790662</v>
      </c>
      <c r="I182" s="12">
        <f t="shared" si="51"/>
        <v>3775224.4670622949</v>
      </c>
      <c r="J182" s="12">
        <f t="shared" si="51"/>
        <v>3766542.1252491879</v>
      </c>
      <c r="K182" s="12">
        <f t="shared" si="51"/>
        <v>3757686.1365998187</v>
      </c>
      <c r="L182" s="12">
        <f t="shared" si="51"/>
        <v>3748653.028177463</v>
      </c>
      <c r="M182" s="12">
        <f t="shared" si="51"/>
        <v>3739439.2575866594</v>
      </c>
      <c r="N182" s="12">
        <f t="shared" si="51"/>
        <v>3730041.2115840395</v>
      </c>
      <c r="O182" s="12">
        <f t="shared" si="51"/>
        <v>4842844.4342019679</v>
      </c>
      <c r="P182" s="12">
        <f t="shared" si="51"/>
        <v>4833066.7071408425</v>
      </c>
      <c r="Q182" s="12">
        <f t="shared" si="51"/>
        <v>4823093.4255384952</v>
      </c>
      <c r="R182" s="12">
        <f t="shared" si="51"/>
        <v>4812920.6783040995</v>
      </c>
      <c r="S182" s="12">
        <f t="shared" si="51"/>
        <v>4802544.4761250177</v>
      </c>
      <c r="T182" s="12">
        <f t="shared" si="51"/>
        <v>4791960.7499023527</v>
      </c>
      <c r="U182" s="12">
        <f t="shared" si="51"/>
        <v>4781165.3491552351</v>
      </c>
      <c r="V182" s="12">
        <f t="shared" si="51"/>
        <v>4770154.0403931756</v>
      </c>
      <c r="W182" s="12">
        <f t="shared" si="51"/>
        <v>4758922.5054558739</v>
      </c>
      <c r="X182" s="12">
        <f t="shared" si="51"/>
        <v>4747466.3398198271</v>
      </c>
      <c r="Y182" s="12">
        <f t="shared" si="51"/>
        <v>5763875.7011441113</v>
      </c>
      <c r="Z182" s="12">
        <f t="shared" si="51"/>
        <v>5751956.7064163676</v>
      </c>
      <c r="AA182" s="12">
        <f t="shared" si="51"/>
        <v>5739799.3317940691</v>
      </c>
      <c r="AB182" s="12">
        <f t="shared" si="51"/>
        <v>5727398.8096793247</v>
      </c>
      <c r="AC182" s="12">
        <f t="shared" si="51"/>
        <v>5714750.2771222852</v>
      </c>
      <c r="AD182" s="12">
        <f t="shared" si="51"/>
        <v>5701848.7739141053</v>
      </c>
      <c r="AE182" s="12">
        <f t="shared" si="51"/>
        <v>5688689.2406417616</v>
      </c>
      <c r="AF182" s="12">
        <f t="shared" si="51"/>
        <v>5675266.5167039717</v>
      </c>
      <c r="AG182" s="12">
        <f t="shared" si="51"/>
        <v>5661575.3382874252</v>
      </c>
      <c r="AH182" s="12">
        <f t="shared" si="51"/>
        <v>5647610.3363025477</v>
      </c>
      <c r="AI182" s="12">
        <f t="shared" si="51"/>
        <v>5633366.0342779737</v>
      </c>
      <c r="AJ182" s="12">
        <f t="shared" si="51"/>
        <v>5618836.8462129068</v>
      </c>
      <c r="AK182" s="12">
        <f t="shared" si="51"/>
        <v>5604017.0743865389</v>
      </c>
      <c r="AL182" s="12">
        <f t="shared" si="51"/>
        <v>5588900.9071236439</v>
      </c>
      <c r="AM182" s="12">
        <f t="shared" si="51"/>
        <v>5573482.4165154919</v>
      </c>
      <c r="AN182" s="12">
        <f t="shared" si="51"/>
        <v>5557755.5560951754</v>
      </c>
      <c r="AO182" s="12">
        <f t="shared" si="51"/>
        <v>5541714.1584664537</v>
      </c>
      <c r="AP182" s="12">
        <f t="shared" si="51"/>
        <v>5525351.9328851569</v>
      </c>
      <c r="AQ182" s="12">
        <f t="shared" si="51"/>
        <v>5508662.4627922345</v>
      </c>
      <c r="AR182" s="12">
        <f t="shared" si="51"/>
        <v>5491639.203297453</v>
      </c>
      <c r="AS182" s="12">
        <f t="shared" si="51"/>
        <v>5474275.4786127768</v>
      </c>
      <c r="AT182" s="12">
        <f t="shared" si="51"/>
        <v>5456564.4794344064</v>
      </c>
      <c r="AU182" s="12">
        <f t="shared" si="51"/>
        <v>5438499.2602724694</v>
      </c>
      <c r="AV182" s="12">
        <f t="shared" si="51"/>
        <v>5420072.7367272926</v>
      </c>
      <c r="AW182" s="12">
        <f t="shared" si="51"/>
        <v>5401277.682711212</v>
      </c>
      <c r="AX182" s="12">
        <f t="shared" si="51"/>
        <v>5382106.7276148107</v>
      </c>
      <c r="AY182" s="12">
        <f t="shared" si="51"/>
        <v>5362552.353416482</v>
      </c>
      <c r="AZ182" s="12">
        <f t="shared" si="51"/>
        <v>5342606.8917341856</v>
      </c>
      <c r="BA182" s="12">
        <f t="shared" si="51"/>
        <v>5322262.5208182437</v>
      </c>
      <c r="BB182" s="12">
        <f t="shared" si="51"/>
        <v>5301511.2624839824</v>
      </c>
    </row>
    <row r="183" spans="1:54" s="4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</row>
    <row r="184" spans="1:54" s="4" customFormat="1">
      <c r="A184" s="1" t="s">
        <v>39</v>
      </c>
      <c r="B184" s="1"/>
      <c r="C184" s="1"/>
      <c r="D184" s="1"/>
      <c r="E184" s="3">
        <f>(Inputs!$C$84*E182)*-1</f>
        <v>-88537.347484308601</v>
      </c>
      <c r="F184" s="3">
        <f>(Inputs!$C$84*F182)*-1</f>
        <v>-88136.290395746735</v>
      </c>
      <c r="G184" s="3">
        <f>(Inputs!$C$84*G182)*-1</f>
        <v>-189604.0881388931</v>
      </c>
      <c r="H184" s="3">
        <f>(Inputs!$C$84*H182)*-1</f>
        <v>-189186.82834395333</v>
      </c>
      <c r="I184" s="3">
        <f>(Inputs!$C$84*I182)*-1</f>
        <v>-188761.22335311476</v>
      </c>
      <c r="J184" s="3">
        <f>(Inputs!$C$84*J182)*-1</f>
        <v>-188327.10626245942</v>
      </c>
      <c r="K184" s="3">
        <f>(Inputs!$C$84*K182)*-1</f>
        <v>-187884.30682999094</v>
      </c>
      <c r="L184" s="3">
        <f>(Inputs!$C$84*L182)*-1</f>
        <v>-187432.65140887315</v>
      </c>
      <c r="M184" s="3">
        <f>(Inputs!$C$84*M182)*-1</f>
        <v>-186971.96287933298</v>
      </c>
      <c r="N184" s="3">
        <f>(Inputs!$C$84*N182)*-1</f>
        <v>-186502.06057920199</v>
      </c>
      <c r="O184" s="3">
        <f>(Inputs!$C$84*O182)*-1</f>
        <v>-242142.22171009841</v>
      </c>
      <c r="P184" s="3">
        <f>(Inputs!$C$84*P182)*-1</f>
        <v>-241653.33535704215</v>
      </c>
      <c r="Q184" s="3">
        <f>(Inputs!$C$84*Q182)*-1</f>
        <v>-241154.67127692478</v>
      </c>
      <c r="R184" s="3">
        <f>(Inputs!$C$84*R182)*-1</f>
        <v>-240646.03391520499</v>
      </c>
      <c r="S184" s="3">
        <f>(Inputs!$C$84*S182)*-1</f>
        <v>-240127.2238062509</v>
      </c>
      <c r="T184" s="3">
        <f>(Inputs!$C$84*T182)*-1</f>
        <v>-239598.03749511763</v>
      </c>
      <c r="U184" s="3">
        <f>(Inputs!$C$84*U182)*-1</f>
        <v>-239058.26745776177</v>
      </c>
      <c r="V184" s="3">
        <f>(Inputs!$C$84*V182)*-1</f>
        <v>-238507.70201965878</v>
      </c>
      <c r="W184" s="3">
        <f>(Inputs!$C$84*W182)*-1</f>
        <v>-237946.1252727937</v>
      </c>
      <c r="X184" s="3">
        <f>(Inputs!$C$84*X182)*-1</f>
        <v>-237373.31699099136</v>
      </c>
      <c r="Y184" s="3">
        <f>(Inputs!$C$84*Y182)*-1</f>
        <v>-288193.78505720559</v>
      </c>
      <c r="Z184" s="3">
        <f>(Inputs!$C$84*Z182)*-1</f>
        <v>-287597.83532081841</v>
      </c>
      <c r="AA184" s="3">
        <f>(Inputs!$C$84*AA182)*-1</f>
        <v>-286989.96658970346</v>
      </c>
      <c r="AB184" s="3">
        <f>(Inputs!$C$84*AB182)*-1</f>
        <v>-286369.94048396626</v>
      </c>
      <c r="AC184" s="3">
        <f>(Inputs!$C$84*AC182)*-1</f>
        <v>-285737.5138561143</v>
      </c>
      <c r="AD184" s="3">
        <f>(Inputs!$C$84*AD182)*-1</f>
        <v>-285092.43869570526</v>
      </c>
      <c r="AE184" s="3">
        <f>(Inputs!$C$84*AE182)*-1</f>
        <v>-284434.46203208808</v>
      </c>
      <c r="AF184" s="3">
        <f>(Inputs!$C$84*AF182)*-1</f>
        <v>-283763.32583519857</v>
      </c>
      <c r="AG184" s="3">
        <f>(Inputs!$C$84*AG182)*-1</f>
        <v>-283078.76691437128</v>
      </c>
      <c r="AH184" s="3">
        <f>(Inputs!$C$84*AH182)*-1</f>
        <v>-282380.5168151274</v>
      </c>
      <c r="AI184" s="3">
        <f>(Inputs!$C$84*AI182)*-1</f>
        <v>-281668.30171389872</v>
      </c>
      <c r="AJ184" s="3">
        <f>(Inputs!$C$84*AJ182)*-1</f>
        <v>-280941.84231064533</v>
      </c>
      <c r="AK184" s="3">
        <f>(Inputs!$C$84*AK182)*-1</f>
        <v>-280200.85371932696</v>
      </c>
      <c r="AL184" s="3">
        <f>(Inputs!$C$84*AL182)*-1</f>
        <v>-279445.04535618221</v>
      </c>
      <c r="AM184" s="3">
        <f>(Inputs!$C$84*AM182)*-1</f>
        <v>-278674.12082577462</v>
      </c>
      <c r="AN184" s="3">
        <f>(Inputs!$C$84*AN182)*-1</f>
        <v>-277887.77780475881</v>
      </c>
      <c r="AO184" s="3">
        <f>(Inputs!$C$84*AO182)*-1</f>
        <v>-277085.70792332268</v>
      </c>
      <c r="AP184" s="3">
        <f>(Inputs!$C$84*AP182)*-1</f>
        <v>-276267.59664425784</v>
      </c>
      <c r="AQ184" s="3">
        <f>(Inputs!$C$84*AQ182)*-1</f>
        <v>-275433.12313961174</v>
      </c>
      <c r="AR184" s="3">
        <f>(Inputs!$C$84*AR182)*-1</f>
        <v>-274581.96016487264</v>
      </c>
      <c r="AS184" s="3">
        <f>(Inputs!$C$84*AS182)*-1</f>
        <v>-273713.77393063885</v>
      </c>
      <c r="AT184" s="3">
        <f>(Inputs!$C$84*AT182)*-1</f>
        <v>-272828.22397172032</v>
      </c>
      <c r="AU184" s="3">
        <f>(Inputs!$C$84*AU182)*-1</f>
        <v>-271924.96301362349</v>
      </c>
      <c r="AV184" s="3">
        <f>(Inputs!$C$84*AV182)*-1</f>
        <v>-271003.63683636463</v>
      </c>
      <c r="AW184" s="3">
        <f>(Inputs!$C$84*AW182)*-1</f>
        <v>-270063.8841355606</v>
      </c>
      <c r="AX184" s="3">
        <f>(Inputs!$C$84*AX182)*-1</f>
        <v>-269105.33638074057</v>
      </c>
      <c r="AY184" s="3">
        <f>(Inputs!$C$84*AY182)*-1</f>
        <v>-268127.61767082411</v>
      </c>
      <c r="AZ184" s="3">
        <f>(Inputs!$C$84*AZ182)*-1</f>
        <v>-267130.34458670928</v>
      </c>
      <c r="BA184" s="3">
        <f>(Inputs!$C$84*BA182)*-1</f>
        <v>-266113.12604091218</v>
      </c>
      <c r="BB184" s="3">
        <f>(Inputs!$C$84*BB182)*-1</f>
        <v>-265075.56312419911</v>
      </c>
    </row>
    <row r="185" spans="1:54" s="4" customFormat="1">
      <c r="A185" s="1" t="s">
        <v>24</v>
      </c>
      <c r="B185" s="1"/>
      <c r="C185" s="1"/>
      <c r="D185" s="1"/>
      <c r="E185" s="153">
        <f>(Inputs!$C$82*(E182+E184))*-1</f>
        <v>-504662.88066055899</v>
      </c>
      <c r="F185" s="153">
        <f>(Inputs!$C$82*(F182+F184))*-1</f>
        <v>-502376.85525575635</v>
      </c>
      <c r="G185" s="153">
        <f>(Inputs!$C$82*(G182+G184))*-1</f>
        <v>-1080743.3023916904</v>
      </c>
      <c r="H185" s="153">
        <f>(Inputs!$C$82*(H182+H184))*-1</f>
        <v>-1078364.9215605338</v>
      </c>
      <c r="I185" s="153">
        <f>(Inputs!$C$82*(I182+I184))*-1</f>
        <v>-1075938.9731127541</v>
      </c>
      <c r="J185" s="153">
        <f>(Inputs!$C$82*(J182+J184))*-1</f>
        <v>-1073464.5056960185</v>
      </c>
      <c r="K185" s="153">
        <f>(Inputs!$C$82*(K182+K184))*-1</f>
        <v>-1070940.5489309484</v>
      </c>
      <c r="L185" s="153">
        <f>(Inputs!$C$82*(L182+L184))*-1</f>
        <v>-1068366.1130305768</v>
      </c>
      <c r="M185" s="153">
        <f>(Inputs!$C$82*(M182+M184))*-1</f>
        <v>-1065740.1884121979</v>
      </c>
      <c r="N185" s="153">
        <f>(Inputs!$C$82*(N182+N184))*-1</f>
        <v>-1063061.7453014511</v>
      </c>
      <c r="O185" s="153">
        <f>(Inputs!$C$82*(O182+O184))*-1</f>
        <v>-1380210.6637475609</v>
      </c>
      <c r="P185" s="153">
        <f>(Inputs!$C$82*(P182+P184))*-1</f>
        <v>-1377424.01153514</v>
      </c>
      <c r="Q185" s="153">
        <f>(Inputs!$C$82*(Q182+Q184))*-1</f>
        <v>-1374581.626278471</v>
      </c>
      <c r="R185" s="153">
        <f>(Inputs!$C$82*(R182+R184))*-1</f>
        <v>-1371682.3933166682</v>
      </c>
      <c r="S185" s="153">
        <f>(Inputs!$C$82*(S182+S184))*-1</f>
        <v>-1368725.17569563</v>
      </c>
      <c r="T185" s="153">
        <f>(Inputs!$C$82*(T182+T184))*-1</f>
        <v>-1365708.8137221704</v>
      </c>
      <c r="U185" s="153">
        <f>(Inputs!$C$82*(U182+U184))*-1</f>
        <v>-1362632.1245092419</v>
      </c>
      <c r="V185" s="153">
        <f>(Inputs!$C$82*(V182+V184))*-1</f>
        <v>-1359493.901512055</v>
      </c>
      <c r="W185" s="153">
        <f>(Inputs!$C$82*(W182+W184))*-1</f>
        <v>-1356292.9140549239</v>
      </c>
      <c r="X185" s="153">
        <f>(Inputs!$C$82*(X182+X184))*-1</f>
        <v>-1353027.9068486507</v>
      </c>
      <c r="Y185" s="153">
        <f>(Inputs!$C$82*(Y182+Y184))*-1</f>
        <v>-1642704.5748260717</v>
      </c>
      <c r="Z185" s="153">
        <f>(Inputs!$C$82*(Z182+Z184))*-1</f>
        <v>-1639307.6613286647</v>
      </c>
      <c r="AA185" s="153">
        <f>(Inputs!$C$82*(AA182+AA184))*-1</f>
        <v>-1635842.8095613096</v>
      </c>
      <c r="AB185" s="153">
        <f>(Inputs!$C$82*(AB182+AB184))*-1</f>
        <v>-1632308.6607586076</v>
      </c>
      <c r="AC185" s="153">
        <f>(Inputs!$C$82*(AC182+AC184))*-1</f>
        <v>-1628703.8289798514</v>
      </c>
      <c r="AD185" s="153">
        <f>(Inputs!$C$82*(AD182+AD184))*-1</f>
        <v>-1625026.9005655199</v>
      </c>
      <c r="AE185" s="153">
        <f>(Inputs!$C$82*(AE182+AE184))*-1</f>
        <v>-1621276.433582902</v>
      </c>
      <c r="AF185" s="153">
        <f>(Inputs!$C$82*(AF182+AF184))*-1</f>
        <v>-1617450.957260632</v>
      </c>
      <c r="AG185" s="153">
        <f>(Inputs!$C$82*(AG182+AG184))*-1</f>
        <v>-1613548.9714119162</v>
      </c>
      <c r="AH185" s="153">
        <f>(Inputs!$C$82*(AH182+AH184))*-1</f>
        <v>-1609568.9458462258</v>
      </c>
      <c r="AI185" s="153">
        <f>(Inputs!$C$82*(AI182+AI184))*-1</f>
        <v>-1605509.3197692225</v>
      </c>
      <c r="AJ185" s="153">
        <f>(Inputs!$C$82*(AJ182+AJ184))*-1</f>
        <v>-1601368.5011706783</v>
      </c>
      <c r="AK185" s="153">
        <f>(Inputs!$C$82*(AK182+AK184))*-1</f>
        <v>-1597144.8662001637</v>
      </c>
      <c r="AL185" s="153">
        <f>(Inputs!$C$82*(AL182+AL184))*-1</f>
        <v>-1592836.7585302384</v>
      </c>
      <c r="AM185" s="153">
        <f>(Inputs!$C$82*(AM182+AM184))*-1</f>
        <v>-1588442.4887069149</v>
      </c>
      <c r="AN185" s="153">
        <f>(Inputs!$C$82*(AN182+AN184))*-1</f>
        <v>-1583960.3334871251</v>
      </c>
      <c r="AO185" s="153">
        <f>(Inputs!$C$82*(AO182+AO184))*-1</f>
        <v>-1579388.5351629392</v>
      </c>
      <c r="AP185" s="153">
        <f>(Inputs!$C$82*(AP182+AP184))*-1</f>
        <v>-1574725.3008722696</v>
      </c>
      <c r="AQ185" s="153">
        <f>(Inputs!$C$82*(AQ182+AQ184))*-1</f>
        <v>-1569968.8018957868</v>
      </c>
      <c r="AR185" s="153">
        <f>(Inputs!$C$82*(AR182+AR184))*-1</f>
        <v>-1565117.1729397739</v>
      </c>
      <c r="AS185" s="153">
        <f>(Inputs!$C$82*(AS182+AS184))*-1</f>
        <v>-1560168.5114046412</v>
      </c>
      <c r="AT185" s="153">
        <f>(Inputs!$C$82*(AT182+AT184))*-1</f>
        <v>-1555120.8766388057</v>
      </c>
      <c r="AU185" s="153">
        <f>(Inputs!$C$82*(AU182+AU184))*-1</f>
        <v>-1549972.2891776536</v>
      </c>
      <c r="AV185" s="153">
        <f>(Inputs!$C$82*(AV182+AV184))*-1</f>
        <v>-1544720.7299672782</v>
      </c>
      <c r="AW185" s="153">
        <f>(Inputs!$C$82*(AW182+AW184))*-1</f>
        <v>-1539364.1395726951</v>
      </c>
      <c r="AX185" s="153">
        <f>(Inputs!$C$82*(AX182+AX184))*-1</f>
        <v>-1533900.4173702209</v>
      </c>
      <c r="AY185" s="153">
        <f>(Inputs!$C$82*(AY182+AY184))*-1</f>
        <v>-1528327.4207236974</v>
      </c>
      <c r="AZ185" s="153">
        <f>(Inputs!$C$82*(AZ182+AZ184))*-1</f>
        <v>-1522642.9641442427</v>
      </c>
      <c r="BA185" s="153">
        <f>(Inputs!$C$82*(BA182+BA184))*-1</f>
        <v>-1516844.8184331993</v>
      </c>
      <c r="BB185" s="153">
        <f>(Inputs!$C$82*(BB182+BB184))*-1</f>
        <v>-1510930.7098079349</v>
      </c>
    </row>
    <row r="186" spans="1:54" s="4" customFormat="1">
      <c r="A186" s="1" t="s">
        <v>202</v>
      </c>
      <c r="B186" s="1"/>
      <c r="C186" s="1"/>
      <c r="D186" s="1"/>
      <c r="E186" s="3">
        <f>+IF(E162&lt;=Inputs!$C$118,Inputs!$C$114,0)</f>
        <v>283943.42330175836</v>
      </c>
      <c r="F186" s="3">
        <f>+IF(F162&lt;=Inputs!$C$118,Inputs!$C$114,0)</f>
        <v>283943.42330175836</v>
      </c>
      <c r="G186" s="3">
        <f>+IF(G162&lt;=Inputs!$C$118,Inputs!$C$114,0)</f>
        <v>283943.42330175836</v>
      </c>
      <c r="H186" s="3">
        <f>+IF(H162&lt;=Inputs!$C$118,Inputs!$C$114,0)</f>
        <v>283943.42330175836</v>
      </c>
      <c r="I186" s="3">
        <f>+IF(I162&lt;=Inputs!$C$118,Inputs!$C$114,0)</f>
        <v>283943.42330175836</v>
      </c>
      <c r="J186" s="3">
        <f>+IF(J162&lt;=Inputs!$C$118,Inputs!$C$114,0)</f>
        <v>283943.42330175836</v>
      </c>
      <c r="K186" s="3">
        <f>+IF(K162&lt;=Inputs!$C$118,Inputs!$C$114,0)</f>
        <v>283943.42330175836</v>
      </c>
      <c r="L186" s="3">
        <f>+IF(L162&lt;=Inputs!$C$118,Inputs!$C$114,0)</f>
        <v>283943.42330175836</v>
      </c>
      <c r="M186" s="3">
        <f>+IF(M162&lt;=Inputs!$C$118,Inputs!$C$114,0)</f>
        <v>283943.42330175836</v>
      </c>
      <c r="N186" s="3">
        <f>+IF(N162&lt;=Inputs!$C$118,Inputs!$C$114,0)</f>
        <v>283943.42330175836</v>
      </c>
      <c r="O186" s="3">
        <f>+IF(O162&lt;=Inputs!$C$118,Inputs!$C$114,0)</f>
        <v>283943.42330175836</v>
      </c>
      <c r="P186" s="3">
        <f>+IF(P162&lt;=Inputs!$C$118,Inputs!$C$114,0)</f>
        <v>283943.42330175836</v>
      </c>
      <c r="Q186" s="3">
        <f>+IF(Q162&lt;=Inputs!$C$118,Inputs!$C$114,0)</f>
        <v>283943.42330175836</v>
      </c>
      <c r="R186" s="3">
        <f>+IF(R162&lt;=Inputs!$C$118,Inputs!$C$114,0)</f>
        <v>283943.42330175836</v>
      </c>
      <c r="S186" s="3">
        <f>+IF(S162&lt;=Inputs!$C$118,Inputs!$C$114,0)</f>
        <v>283943.42330175836</v>
      </c>
      <c r="T186" s="3">
        <f>+IF(T162&lt;=Inputs!$C$118,Inputs!$C$114,0)</f>
        <v>0</v>
      </c>
      <c r="U186" s="3">
        <f>+IF(U162&lt;=Inputs!$C$118,Inputs!$C$114,0)</f>
        <v>0</v>
      </c>
      <c r="V186" s="3">
        <f>+IF(V162&lt;=Inputs!$C$118,Inputs!$C$114,0)</f>
        <v>0</v>
      </c>
      <c r="W186" s="3">
        <f>+IF(W162&lt;=Inputs!$C$118,Inputs!$C$114,0)</f>
        <v>0</v>
      </c>
      <c r="X186" s="3">
        <f>+IF(X162&lt;=Inputs!$C$118,Inputs!$C$114,0)</f>
        <v>0</v>
      </c>
      <c r="Y186" s="3">
        <f>+IF(Y162&lt;=Inputs!$C$118,Inputs!$C$114,0)</f>
        <v>0</v>
      </c>
      <c r="Z186" s="3">
        <f>+IF(Z162&lt;=Inputs!$C$118,Inputs!$C$114,0)</f>
        <v>0</v>
      </c>
      <c r="AA186" s="3">
        <f>+IF(AA162&lt;=Inputs!$C$118,Inputs!$C$114,0)</f>
        <v>0</v>
      </c>
      <c r="AB186" s="3">
        <f>+IF(AB162&lt;=Inputs!$C$118,Inputs!$C$114,0)</f>
        <v>0</v>
      </c>
      <c r="AC186" s="3">
        <f>+IF(AC162&lt;=Inputs!$C$118,Inputs!$C$114,0)</f>
        <v>0</v>
      </c>
      <c r="AD186" s="3">
        <f>+IF(AD162&lt;=Inputs!$C$118,Inputs!$C$114,0)</f>
        <v>0</v>
      </c>
      <c r="AE186" s="3">
        <f>+IF(AE162&lt;=Inputs!$C$118,Inputs!$C$114,0)</f>
        <v>0</v>
      </c>
      <c r="AF186" s="3">
        <f>+IF(AF162&lt;=Inputs!$C$118,Inputs!$C$114,0)</f>
        <v>0</v>
      </c>
      <c r="AG186" s="3">
        <f>+IF(AG162&lt;=Inputs!$C$118,Inputs!$C$114,0)</f>
        <v>0</v>
      </c>
      <c r="AH186" s="3">
        <f>+IF(AH162&lt;=Inputs!$C$118,Inputs!$C$114,0)</f>
        <v>0</v>
      </c>
      <c r="AI186" s="3">
        <f>+IF(AI162&lt;=Inputs!$C$118,Inputs!$C$114,0)</f>
        <v>0</v>
      </c>
      <c r="AJ186" s="3">
        <f>+IF(AJ162&lt;=Inputs!$C$118,Inputs!$C$114,0)</f>
        <v>0</v>
      </c>
      <c r="AK186" s="3">
        <f>+IF(AK162&lt;=Inputs!$C$118,Inputs!$C$114,0)</f>
        <v>0</v>
      </c>
      <c r="AL186" s="3">
        <f>+IF(AL162&lt;=Inputs!$C$118,Inputs!$C$114,0)</f>
        <v>0</v>
      </c>
      <c r="AM186" s="3">
        <f>+IF(AM162&lt;=Inputs!$C$118,Inputs!$C$114,0)</f>
        <v>0</v>
      </c>
      <c r="AN186" s="3">
        <f>+IF(AN162&lt;=Inputs!$C$118,Inputs!$C$114,0)</f>
        <v>0</v>
      </c>
      <c r="AO186" s="3">
        <f>+IF(AO162&lt;=Inputs!$C$118,Inputs!$C$114,0)</f>
        <v>0</v>
      </c>
      <c r="AP186" s="3">
        <f>+IF(AP162&lt;=Inputs!$C$118,Inputs!$C$114,0)</f>
        <v>0</v>
      </c>
      <c r="AQ186" s="3">
        <f>+IF(AQ162&lt;=Inputs!$C$118,Inputs!$C$114,0)</f>
        <v>0</v>
      </c>
      <c r="AR186" s="3">
        <f>+IF(AR162&lt;=Inputs!$C$118,Inputs!$C$114,0)</f>
        <v>0</v>
      </c>
      <c r="AS186" s="3">
        <f>+IF(AS162&lt;=Inputs!$C$118,Inputs!$C$114,0)</f>
        <v>0</v>
      </c>
      <c r="AT186" s="3">
        <f>+IF(AT162&lt;=Inputs!$C$118,Inputs!$C$114,0)</f>
        <v>0</v>
      </c>
      <c r="AU186" s="3">
        <f>+IF(AU162&lt;=Inputs!$C$118,Inputs!$C$114,0)</f>
        <v>0</v>
      </c>
      <c r="AV186" s="3">
        <f>+IF(AV162&lt;=Inputs!$C$118,Inputs!$C$114,0)</f>
        <v>0</v>
      </c>
      <c r="AW186" s="3">
        <f>+IF(AW162&lt;=Inputs!$C$118,Inputs!$C$114,0)</f>
        <v>0</v>
      </c>
      <c r="AX186" s="3">
        <f>+IF(AX162&lt;=Inputs!$C$118,Inputs!$C$114,0)</f>
        <v>0</v>
      </c>
      <c r="AY186" s="3">
        <f>+IF(AY162&lt;=Inputs!$C$118,Inputs!$C$114,0)</f>
        <v>0</v>
      </c>
      <c r="AZ186" s="3">
        <f>+IF(AZ162&lt;=Inputs!$C$118,Inputs!$C$114,0)</f>
        <v>0</v>
      </c>
      <c r="BA186" s="3">
        <f>+IF(BA162&lt;=Inputs!$C$118,Inputs!$C$114,0)</f>
        <v>0</v>
      </c>
      <c r="BB186" s="3">
        <f>+IF(BB162&lt;=Inputs!$C$118,Inputs!$C$114,0)</f>
        <v>0</v>
      </c>
    </row>
    <row r="187" spans="1:54" s="4" customFormat="1">
      <c r="A187" s="1" t="s">
        <v>203</v>
      </c>
      <c r="B187" s="1"/>
      <c r="C187" s="1"/>
      <c r="D187" s="1"/>
      <c r="E187" s="3">
        <f>+IF(E162&lt;=Inputs!$C$120,Inputs!$C$116,0)</f>
        <v>157462.64702806636</v>
      </c>
      <c r="F187" s="3">
        <f>+IF(F162&lt;=Inputs!$C$120,Inputs!$C$116,0)</f>
        <v>157462.64702806636</v>
      </c>
      <c r="G187" s="3">
        <f>+IF(G162&lt;=Inputs!$C$120,Inputs!$C$116,0)</f>
        <v>157462.64702806636</v>
      </c>
      <c r="H187" s="3">
        <f>+IF(H162&lt;=Inputs!$C$120,Inputs!$C$116,0)</f>
        <v>157462.64702806636</v>
      </c>
      <c r="I187" s="3">
        <f>+IF(I162&lt;=Inputs!$C$120,Inputs!$C$116,0)</f>
        <v>157462.64702806636</v>
      </c>
      <c r="J187" s="3">
        <f>+IF(J162&lt;=Inputs!$C$120,Inputs!$C$116,0)</f>
        <v>157462.64702806636</v>
      </c>
      <c r="K187" s="3">
        <f>+IF(K162&lt;=Inputs!$C$120,Inputs!$C$116,0)</f>
        <v>157462.64702806636</v>
      </c>
      <c r="L187" s="3">
        <f>+IF(L162&lt;=Inputs!$C$120,Inputs!$C$116,0)</f>
        <v>157462.64702806636</v>
      </c>
      <c r="M187" s="3">
        <f>+IF(M162&lt;=Inputs!$C$120,Inputs!$C$116,0)</f>
        <v>157462.64702806636</v>
      </c>
      <c r="N187" s="3">
        <f>+IF(N162&lt;=Inputs!$C$120,Inputs!$C$116,0)</f>
        <v>157462.64702806636</v>
      </c>
      <c r="O187" s="3">
        <f>+IF(O162&lt;=Inputs!$C$120,Inputs!$C$116,0)</f>
        <v>157462.64702806636</v>
      </c>
      <c r="P187" s="3">
        <f>+IF(P162&lt;=Inputs!$C$120,Inputs!$C$116,0)</f>
        <v>157462.64702806636</v>
      </c>
      <c r="Q187" s="3">
        <f>+IF(Q162&lt;=Inputs!$C$120,Inputs!$C$116,0)</f>
        <v>0</v>
      </c>
      <c r="R187" s="3">
        <f>+IF(R162&lt;=Inputs!$C$120,Inputs!$C$116,0)</f>
        <v>0</v>
      </c>
      <c r="S187" s="3">
        <f>+IF(S162&lt;=Inputs!$C$120,Inputs!$C$116,0)</f>
        <v>0</v>
      </c>
      <c r="T187" s="3">
        <f>+IF(T162&lt;=Inputs!$C$120,Inputs!$C$116,0)</f>
        <v>0</v>
      </c>
      <c r="U187" s="3">
        <f>+IF(U162&lt;=Inputs!$C$120,Inputs!$C$116,0)</f>
        <v>0</v>
      </c>
      <c r="V187" s="3">
        <f>+IF(V162&lt;=Inputs!$C$120,Inputs!$C$116,0)</f>
        <v>0</v>
      </c>
      <c r="W187" s="3">
        <f>+IF(W162&lt;=Inputs!$C$120,Inputs!$C$116,0)</f>
        <v>0</v>
      </c>
      <c r="X187" s="3">
        <f>+IF(X162&lt;=Inputs!$C$120,Inputs!$C$116,0)</f>
        <v>0</v>
      </c>
      <c r="Y187" s="3">
        <f>+IF(Y162&lt;=Inputs!$C$120,Inputs!$C$116,0)</f>
        <v>0</v>
      </c>
      <c r="Z187" s="3">
        <f>+IF(Z162&lt;=Inputs!$C$120,Inputs!$C$116,0)</f>
        <v>0</v>
      </c>
      <c r="AA187" s="3">
        <f>+IF(AA162&lt;=Inputs!$C$120,Inputs!$C$116,0)</f>
        <v>0</v>
      </c>
      <c r="AB187" s="3">
        <f>+IF(AB162&lt;=Inputs!$C$120,Inputs!$C$116,0)</f>
        <v>0</v>
      </c>
      <c r="AC187" s="3">
        <f>+IF(AC162&lt;=Inputs!$C$120,Inputs!$C$116,0)</f>
        <v>0</v>
      </c>
      <c r="AD187" s="3">
        <f>+IF(AD162&lt;=Inputs!$C$120,Inputs!$C$116,0)</f>
        <v>0</v>
      </c>
      <c r="AE187" s="3">
        <f>+IF(AE162&lt;=Inputs!$C$120,Inputs!$C$116,0)</f>
        <v>0</v>
      </c>
      <c r="AF187" s="3">
        <f>+IF(AF162&lt;=Inputs!$C$120,Inputs!$C$116,0)</f>
        <v>0</v>
      </c>
      <c r="AG187" s="3">
        <f>+IF(AG162&lt;=Inputs!$C$120,Inputs!$C$116,0)</f>
        <v>0</v>
      </c>
      <c r="AH187" s="3">
        <f>+IF(AH162&lt;=Inputs!$C$120,Inputs!$C$116,0)</f>
        <v>0</v>
      </c>
      <c r="AI187" s="3">
        <f>+IF(AI162&lt;=Inputs!$C$120,Inputs!$C$116,0)</f>
        <v>0</v>
      </c>
      <c r="AJ187" s="3">
        <f>+IF(AJ162&lt;=Inputs!$C$120,Inputs!$C$116,0)</f>
        <v>0</v>
      </c>
      <c r="AK187" s="3">
        <f>+IF(AK162&lt;=Inputs!$C$120,Inputs!$C$116,0)</f>
        <v>0</v>
      </c>
      <c r="AL187" s="3">
        <f>+IF(AL162&lt;=Inputs!$C$120,Inputs!$C$116,0)</f>
        <v>0</v>
      </c>
      <c r="AM187" s="3">
        <f>+IF(AM162&lt;=Inputs!$C$120,Inputs!$C$116,0)</f>
        <v>0</v>
      </c>
      <c r="AN187" s="3">
        <f>+IF(AN162&lt;=Inputs!$C$120,Inputs!$C$116,0)</f>
        <v>0</v>
      </c>
      <c r="AO187" s="3">
        <f>+IF(AO162&lt;=Inputs!$C$120,Inputs!$C$116,0)</f>
        <v>0</v>
      </c>
      <c r="AP187" s="3">
        <f>+IF(AP162&lt;=Inputs!$C$120,Inputs!$C$116,0)</f>
        <v>0</v>
      </c>
      <c r="AQ187" s="3">
        <f>+IF(AQ162&lt;=Inputs!$C$120,Inputs!$C$116,0)</f>
        <v>0</v>
      </c>
      <c r="AR187" s="3">
        <f>+IF(AR162&lt;=Inputs!$C$120,Inputs!$C$116,0)</f>
        <v>0</v>
      </c>
      <c r="AS187" s="3">
        <f>+IF(AS162&lt;=Inputs!$C$120,Inputs!$C$116,0)</f>
        <v>0</v>
      </c>
      <c r="AT187" s="3">
        <f>+IF(AT162&lt;=Inputs!$C$120,Inputs!$C$116,0)</f>
        <v>0</v>
      </c>
      <c r="AU187" s="3">
        <f>+IF(AU162&lt;=Inputs!$C$120,Inputs!$C$116,0)</f>
        <v>0</v>
      </c>
      <c r="AV187" s="3">
        <f>+IF(AV162&lt;=Inputs!$C$120,Inputs!$C$116,0)</f>
        <v>0</v>
      </c>
      <c r="AW187" s="3">
        <f>+IF(AW162&lt;=Inputs!$C$120,Inputs!$C$116,0)</f>
        <v>0</v>
      </c>
      <c r="AX187" s="3">
        <f>+IF(AX162&lt;=Inputs!$C$120,Inputs!$C$116,0)</f>
        <v>0</v>
      </c>
      <c r="AY187" s="3">
        <f>+IF(AY162&lt;=Inputs!$C$120,Inputs!$C$116,0)</f>
        <v>0</v>
      </c>
      <c r="AZ187" s="3">
        <f>+IF(AZ162&lt;=Inputs!$C$120,Inputs!$C$116,0)</f>
        <v>0</v>
      </c>
      <c r="BA187" s="3">
        <f>+IF(BA162&lt;=Inputs!$C$120,Inputs!$C$116,0)</f>
        <v>0</v>
      </c>
      <c r="BB187" s="3">
        <f>+IF(BB162&lt;=Inputs!$C$120,Inputs!$C$116,0)</f>
        <v>0</v>
      </c>
    </row>
    <row r="188" spans="1:54" s="4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</row>
    <row r="189" spans="1:54" s="9" customFormat="1">
      <c r="A189" s="7" t="s">
        <v>54</v>
      </c>
      <c r="B189" s="7"/>
      <c r="C189" s="7"/>
      <c r="D189" s="7"/>
      <c r="E189" s="12">
        <f>+E182+SUM(E184:E187)</f>
        <v>1618952.7918711291</v>
      </c>
      <c r="F189" s="12">
        <f t="shared" ref="F189:BB189" si="52">+F182+SUM(F184:F187)</f>
        <v>1613618.7325932563</v>
      </c>
      <c r="G189" s="12">
        <f t="shared" si="52"/>
        <v>2963140.4425771032</v>
      </c>
      <c r="H189" s="12">
        <f t="shared" si="52"/>
        <v>2957590.8873044038</v>
      </c>
      <c r="I189" s="12">
        <f t="shared" si="52"/>
        <v>2951930.3409262509</v>
      </c>
      <c r="J189" s="12">
        <f t="shared" si="52"/>
        <v>2946156.5836205347</v>
      </c>
      <c r="K189" s="12">
        <f t="shared" si="52"/>
        <v>2940267.3511687042</v>
      </c>
      <c r="L189" s="12">
        <f t="shared" si="52"/>
        <v>2934260.3340678373</v>
      </c>
      <c r="M189" s="12">
        <f t="shared" si="52"/>
        <v>2928133.1766249533</v>
      </c>
      <c r="N189" s="12">
        <f t="shared" si="52"/>
        <v>2921883.4760332112</v>
      </c>
      <c r="O189" s="12">
        <f t="shared" si="52"/>
        <v>3661897.6190741332</v>
      </c>
      <c r="P189" s="12">
        <f t="shared" si="52"/>
        <v>3655395.4305784851</v>
      </c>
      <c r="Q189" s="12">
        <f t="shared" si="52"/>
        <v>3491300.5512848576</v>
      </c>
      <c r="R189" s="12">
        <f t="shared" si="52"/>
        <v>3484535.6743739848</v>
      </c>
      <c r="S189" s="12">
        <f t="shared" si="52"/>
        <v>3477635.4999248954</v>
      </c>
      <c r="T189" s="12">
        <f t="shared" si="52"/>
        <v>3186653.8986850646</v>
      </c>
      <c r="U189" s="12">
        <f t="shared" si="52"/>
        <v>3179474.9571882314</v>
      </c>
      <c r="V189" s="12">
        <f t="shared" si="52"/>
        <v>3172152.436861462</v>
      </c>
      <c r="W189" s="12">
        <f t="shared" si="52"/>
        <v>3164683.4661281565</v>
      </c>
      <c r="X189" s="12">
        <f t="shared" si="52"/>
        <v>3157065.1159801851</v>
      </c>
      <c r="Y189" s="12">
        <f t="shared" si="52"/>
        <v>3832977.3412608341</v>
      </c>
      <c r="Z189" s="12">
        <f t="shared" si="52"/>
        <v>3825051.2097668843</v>
      </c>
      <c r="AA189" s="12">
        <f t="shared" si="52"/>
        <v>3816966.5556430561</v>
      </c>
      <c r="AB189" s="12">
        <f t="shared" si="52"/>
        <v>3808720.2084367508</v>
      </c>
      <c r="AC189" s="12">
        <f t="shared" si="52"/>
        <v>3800308.9342863197</v>
      </c>
      <c r="AD189" s="12">
        <f t="shared" si="52"/>
        <v>3791729.4346528798</v>
      </c>
      <c r="AE189" s="12">
        <f t="shared" si="52"/>
        <v>3782978.3450267715</v>
      </c>
      <c r="AF189" s="12">
        <f t="shared" si="52"/>
        <v>3774052.2336081411</v>
      </c>
      <c r="AG189" s="12">
        <f t="shared" si="52"/>
        <v>3764947.5999611379</v>
      </c>
      <c r="AH189" s="12">
        <f t="shared" si="52"/>
        <v>3755660.8736411948</v>
      </c>
      <c r="AI189" s="12">
        <f t="shared" si="52"/>
        <v>3746188.4127948526</v>
      </c>
      <c r="AJ189" s="12">
        <f t="shared" si="52"/>
        <v>3736526.5027315831</v>
      </c>
      <c r="AK189" s="12">
        <f t="shared" si="52"/>
        <v>3726671.3544670483</v>
      </c>
      <c r="AL189" s="12">
        <f t="shared" si="52"/>
        <v>3716619.1032372233</v>
      </c>
      <c r="AM189" s="12">
        <f t="shared" si="52"/>
        <v>3706365.8069828022</v>
      </c>
      <c r="AN189" s="12">
        <f t="shared" si="52"/>
        <v>3695907.4448032915</v>
      </c>
      <c r="AO189" s="12">
        <f t="shared" si="52"/>
        <v>3685239.915380192</v>
      </c>
      <c r="AP189" s="12">
        <f t="shared" si="52"/>
        <v>3674359.0353686297</v>
      </c>
      <c r="AQ189" s="12">
        <f t="shared" si="52"/>
        <v>3663260.537756836</v>
      </c>
      <c r="AR189" s="12">
        <f t="shared" si="52"/>
        <v>3651940.0701928064</v>
      </c>
      <c r="AS189" s="12">
        <f t="shared" si="52"/>
        <v>3640393.1932774968</v>
      </c>
      <c r="AT189" s="12">
        <f t="shared" si="52"/>
        <v>3628615.3788238801</v>
      </c>
      <c r="AU189" s="12">
        <f t="shared" si="52"/>
        <v>3616602.0080811922</v>
      </c>
      <c r="AV189" s="12">
        <f t="shared" si="52"/>
        <v>3604348.3699236498</v>
      </c>
      <c r="AW189" s="12">
        <f t="shared" si="52"/>
        <v>3591849.659002956</v>
      </c>
      <c r="AX189" s="12">
        <f t="shared" si="52"/>
        <v>3579100.9738638494</v>
      </c>
      <c r="AY189" s="12">
        <f t="shared" si="52"/>
        <v>3566097.3150219605</v>
      </c>
      <c r="AZ189" s="12">
        <f t="shared" si="52"/>
        <v>3552833.5830032337</v>
      </c>
      <c r="BA189" s="12">
        <f t="shared" si="52"/>
        <v>3539304.5763441324</v>
      </c>
      <c r="BB189" s="12">
        <f t="shared" si="52"/>
        <v>3525504.9895518483</v>
      </c>
    </row>
    <row r="190" spans="1:54" s="4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</row>
    <row r="191" spans="1:54" s="4" customFormat="1">
      <c r="A191" s="1" t="s">
        <v>233</v>
      </c>
      <c r="B191" s="1"/>
      <c r="C191" s="1"/>
      <c r="D191" s="1"/>
      <c r="E191" s="14">
        <f>(SUM(E178:E180))*-1</f>
        <v>4188021.399283241</v>
      </c>
      <c r="F191" s="14">
        <f t="shared" ref="F191:BB191" si="53">(SUM(F178:F180))*-1</f>
        <v>4188021.399283241</v>
      </c>
      <c r="G191" s="14">
        <f t="shared" si="53"/>
        <v>2150483.879813652</v>
      </c>
      <c r="H191" s="14">
        <f t="shared" si="53"/>
        <v>2150483.879813652</v>
      </c>
      <c r="I191" s="14">
        <f t="shared" si="53"/>
        <v>2150483.879813652</v>
      </c>
      <c r="J191" s="14">
        <f t="shared" si="53"/>
        <v>2150483.879813652</v>
      </c>
      <c r="K191" s="14">
        <f t="shared" si="53"/>
        <v>2150483.879813652</v>
      </c>
      <c r="L191" s="14">
        <f t="shared" si="53"/>
        <v>2150483.879813652</v>
      </c>
      <c r="M191" s="14">
        <f t="shared" si="53"/>
        <v>2150483.879813652</v>
      </c>
      <c r="N191" s="14">
        <f t="shared" si="53"/>
        <v>2150483.879813652</v>
      </c>
      <c r="O191" s="14">
        <f t="shared" si="53"/>
        <v>1028094.650273052</v>
      </c>
      <c r="P191" s="14">
        <f t="shared" si="53"/>
        <v>1028094.650273052</v>
      </c>
      <c r="Q191" s="14">
        <f t="shared" si="53"/>
        <v>1028094.650273052</v>
      </c>
      <c r="R191" s="14">
        <f t="shared" si="53"/>
        <v>1028094.650273052</v>
      </c>
      <c r="S191" s="14">
        <f t="shared" si="53"/>
        <v>1028094.650273052</v>
      </c>
      <c r="T191" s="14">
        <f t="shared" si="53"/>
        <v>1028094.650273052</v>
      </c>
      <c r="U191" s="14">
        <f t="shared" si="53"/>
        <v>1028094.650273052</v>
      </c>
      <c r="V191" s="14">
        <f t="shared" si="53"/>
        <v>1028094.650273052</v>
      </c>
      <c r="W191" s="14">
        <f t="shared" si="53"/>
        <v>1028094.650273052</v>
      </c>
      <c r="X191" s="14">
        <f t="shared" si="53"/>
        <v>1028094.650273052</v>
      </c>
      <c r="Y191" s="14">
        <f t="shared" si="53"/>
        <v>0</v>
      </c>
      <c r="Z191" s="14">
        <f t="shared" si="53"/>
        <v>0</v>
      </c>
      <c r="AA191" s="14">
        <f t="shared" si="53"/>
        <v>0</v>
      </c>
      <c r="AB191" s="14">
        <f t="shared" si="53"/>
        <v>0</v>
      </c>
      <c r="AC191" s="14">
        <f t="shared" si="53"/>
        <v>0</v>
      </c>
      <c r="AD191" s="14">
        <f t="shared" si="53"/>
        <v>0</v>
      </c>
      <c r="AE191" s="14">
        <f t="shared" si="53"/>
        <v>0</v>
      </c>
      <c r="AF191" s="14">
        <f t="shared" si="53"/>
        <v>0</v>
      </c>
      <c r="AG191" s="14">
        <f t="shared" si="53"/>
        <v>0</v>
      </c>
      <c r="AH191" s="14">
        <f t="shared" si="53"/>
        <v>0</v>
      </c>
      <c r="AI191" s="14">
        <f t="shared" si="53"/>
        <v>0</v>
      </c>
      <c r="AJ191" s="14">
        <f t="shared" si="53"/>
        <v>0</v>
      </c>
      <c r="AK191" s="14">
        <f t="shared" si="53"/>
        <v>0</v>
      </c>
      <c r="AL191" s="14">
        <f t="shared" si="53"/>
        <v>0</v>
      </c>
      <c r="AM191" s="14">
        <f t="shared" si="53"/>
        <v>0</v>
      </c>
      <c r="AN191" s="14">
        <f t="shared" si="53"/>
        <v>0</v>
      </c>
      <c r="AO191" s="14">
        <f t="shared" si="53"/>
        <v>0</v>
      </c>
      <c r="AP191" s="14">
        <f t="shared" si="53"/>
        <v>0</v>
      </c>
      <c r="AQ191" s="14">
        <f t="shared" si="53"/>
        <v>0</v>
      </c>
      <c r="AR191" s="14">
        <f t="shared" si="53"/>
        <v>0</v>
      </c>
      <c r="AS191" s="14">
        <f t="shared" si="53"/>
        <v>0</v>
      </c>
      <c r="AT191" s="14">
        <f t="shared" si="53"/>
        <v>0</v>
      </c>
      <c r="AU191" s="14">
        <f t="shared" si="53"/>
        <v>0</v>
      </c>
      <c r="AV191" s="14">
        <f t="shared" si="53"/>
        <v>0</v>
      </c>
      <c r="AW191" s="14">
        <f t="shared" si="53"/>
        <v>0</v>
      </c>
      <c r="AX191" s="14">
        <f t="shared" si="53"/>
        <v>0</v>
      </c>
      <c r="AY191" s="14">
        <f t="shared" si="53"/>
        <v>0</v>
      </c>
      <c r="AZ191" s="14">
        <f t="shared" si="53"/>
        <v>0</v>
      </c>
      <c r="BA191" s="14">
        <f t="shared" si="53"/>
        <v>0</v>
      </c>
      <c r="BB191" s="14">
        <f t="shared" si="53"/>
        <v>0</v>
      </c>
    </row>
    <row r="192" spans="1:54" s="4" customFormat="1">
      <c r="A192" s="1" t="s">
        <v>55</v>
      </c>
      <c r="B192" s="3">
        <f>'IRR &amp; S.A.'!B$37</f>
        <v>-7172172.067961243</v>
      </c>
      <c r="C192" s="3">
        <f>'IRR &amp; S.A.'!C$37</f>
        <v>-17930430.169903107</v>
      </c>
      <c r="D192" s="3">
        <f>'IRR &amp; S.A.'!D$37</f>
        <v>-10758258.101941863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</row>
    <row r="193" spans="1:54" s="4" customFormat="1">
      <c r="A193" s="1"/>
      <c r="B193" s="1"/>
      <c r="C193" s="1"/>
      <c r="D193" s="1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</row>
    <row r="194" spans="1:54" s="13" customFormat="1" ht="10.5">
      <c r="A194" s="31" t="s">
        <v>56</v>
      </c>
      <c r="B194" s="32">
        <f>B189+SUM(B191:B193)</f>
        <v>-7172172.067961243</v>
      </c>
      <c r="C194" s="32">
        <f>C189+SUM(C191:C193)</f>
        <v>-17930430.169903107</v>
      </c>
      <c r="D194" s="32">
        <f>D189+SUM(D191:D193)</f>
        <v>-10758258.101941863</v>
      </c>
      <c r="E194" s="32">
        <f>E189+E191</f>
        <v>5806974.1911543701</v>
      </c>
      <c r="F194" s="32">
        <f t="shared" ref="F194:BB194" si="54">F189+F191</f>
        <v>5801640.1318764975</v>
      </c>
      <c r="G194" s="32">
        <f t="shared" si="54"/>
        <v>5113624.3223907556</v>
      </c>
      <c r="H194" s="32">
        <f t="shared" si="54"/>
        <v>5108074.7671180554</v>
      </c>
      <c r="I194" s="32">
        <f t="shared" si="54"/>
        <v>5102414.2207399029</v>
      </c>
      <c r="J194" s="32">
        <f t="shared" si="54"/>
        <v>5096640.4634341868</v>
      </c>
      <c r="K194" s="32">
        <f t="shared" si="54"/>
        <v>5090751.2309823558</v>
      </c>
      <c r="L194" s="32">
        <f t="shared" si="54"/>
        <v>5084744.2138814889</v>
      </c>
      <c r="M194" s="32">
        <f t="shared" si="54"/>
        <v>5078617.0564386053</v>
      </c>
      <c r="N194" s="32">
        <f t="shared" si="54"/>
        <v>5072367.3558468632</v>
      </c>
      <c r="O194" s="32">
        <f t="shared" si="54"/>
        <v>4689992.2693471853</v>
      </c>
      <c r="P194" s="32">
        <f t="shared" si="54"/>
        <v>4683490.0808515372</v>
      </c>
      <c r="Q194" s="32">
        <f t="shared" si="54"/>
        <v>4519395.2015579101</v>
      </c>
      <c r="R194" s="32">
        <f t="shared" si="54"/>
        <v>4512630.3246470373</v>
      </c>
      <c r="S194" s="32">
        <f t="shared" si="54"/>
        <v>4505730.1501979474</v>
      </c>
      <c r="T194" s="32">
        <f t="shared" si="54"/>
        <v>4214748.5489581171</v>
      </c>
      <c r="U194" s="32">
        <f t="shared" si="54"/>
        <v>4207569.607461283</v>
      </c>
      <c r="V194" s="32">
        <f t="shared" si="54"/>
        <v>4200247.087134514</v>
      </c>
      <c r="W194" s="32">
        <f t="shared" si="54"/>
        <v>4192778.1164012086</v>
      </c>
      <c r="X194" s="32">
        <f t="shared" si="54"/>
        <v>4185159.7662532371</v>
      </c>
      <c r="Y194" s="32">
        <f t="shared" si="54"/>
        <v>3832977.3412608341</v>
      </c>
      <c r="Z194" s="32">
        <f t="shared" si="54"/>
        <v>3825051.2097668843</v>
      </c>
      <c r="AA194" s="32">
        <f t="shared" si="54"/>
        <v>3816966.5556430561</v>
      </c>
      <c r="AB194" s="32">
        <f t="shared" si="54"/>
        <v>3808720.2084367508</v>
      </c>
      <c r="AC194" s="32">
        <f t="shared" si="54"/>
        <v>3800308.9342863197</v>
      </c>
      <c r="AD194" s="32">
        <f t="shared" si="54"/>
        <v>3791729.4346528798</v>
      </c>
      <c r="AE194" s="32">
        <f t="shared" si="54"/>
        <v>3782978.3450267715</v>
      </c>
      <c r="AF194" s="32">
        <f t="shared" si="54"/>
        <v>3774052.2336081411</v>
      </c>
      <c r="AG194" s="32">
        <f t="shared" si="54"/>
        <v>3764947.5999611379</v>
      </c>
      <c r="AH194" s="32">
        <f t="shared" si="54"/>
        <v>3755660.8736411948</v>
      </c>
      <c r="AI194" s="32">
        <f t="shared" si="54"/>
        <v>3746188.4127948526</v>
      </c>
      <c r="AJ194" s="32">
        <f t="shared" si="54"/>
        <v>3736526.5027315831</v>
      </c>
      <c r="AK194" s="32">
        <f t="shared" si="54"/>
        <v>3726671.3544670483</v>
      </c>
      <c r="AL194" s="32">
        <f t="shared" si="54"/>
        <v>3716619.1032372233</v>
      </c>
      <c r="AM194" s="32">
        <f t="shared" si="54"/>
        <v>3706365.8069828022</v>
      </c>
      <c r="AN194" s="32">
        <f t="shared" si="54"/>
        <v>3695907.4448032915</v>
      </c>
      <c r="AO194" s="32">
        <f t="shared" si="54"/>
        <v>3685239.915380192</v>
      </c>
      <c r="AP194" s="32">
        <f t="shared" si="54"/>
        <v>3674359.0353686297</v>
      </c>
      <c r="AQ194" s="32">
        <f t="shared" si="54"/>
        <v>3663260.537756836</v>
      </c>
      <c r="AR194" s="32">
        <f t="shared" si="54"/>
        <v>3651940.0701928064</v>
      </c>
      <c r="AS194" s="32">
        <f t="shared" si="54"/>
        <v>3640393.1932774968</v>
      </c>
      <c r="AT194" s="32">
        <f t="shared" si="54"/>
        <v>3628615.3788238801</v>
      </c>
      <c r="AU194" s="32">
        <f t="shared" si="54"/>
        <v>3616602.0080811922</v>
      </c>
      <c r="AV194" s="32">
        <f t="shared" si="54"/>
        <v>3604348.3699236498</v>
      </c>
      <c r="AW194" s="32">
        <f t="shared" si="54"/>
        <v>3591849.659002956</v>
      </c>
      <c r="AX194" s="32">
        <f t="shared" si="54"/>
        <v>3579100.9738638494</v>
      </c>
      <c r="AY194" s="32">
        <f t="shared" si="54"/>
        <v>3566097.3150219605</v>
      </c>
      <c r="AZ194" s="32">
        <f t="shared" si="54"/>
        <v>3552833.5830032337</v>
      </c>
      <c r="BA194" s="32">
        <f t="shared" si="54"/>
        <v>3539304.5763441324</v>
      </c>
      <c r="BB194" s="32">
        <f t="shared" si="54"/>
        <v>3525504.9895518483</v>
      </c>
    </row>
    <row r="195" spans="1:54" s="4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</row>
    <row r="196" spans="1:54" s="4" customFormat="1">
      <c r="A196" s="31" t="s">
        <v>192</v>
      </c>
      <c r="B196" s="32">
        <f>+B194</f>
        <v>-7172172.067961243</v>
      </c>
      <c r="C196" s="32">
        <f>+C194</f>
        <v>-17930430.169903107</v>
      </c>
      <c r="D196" s="32">
        <f>+D194</f>
        <v>-10758258.101941863</v>
      </c>
      <c r="E196" s="32">
        <f>+E194/((1+Inputs!$C$100)^E162)</f>
        <v>5693111.9521121271</v>
      </c>
      <c r="F196" s="32">
        <f>+F194/((1+Inputs!$C$100)^F162)</f>
        <v>5576355.3747371184</v>
      </c>
      <c r="G196" s="32">
        <f>+G194/((1+Inputs!$C$100)^G162)</f>
        <v>4818682.4094718061</v>
      </c>
      <c r="H196" s="32">
        <f>+H194/((1+Inputs!$C$100)^H162)</f>
        <v>4719071.5094034672</v>
      </c>
      <c r="I196" s="32">
        <f>+I194/((1+Inputs!$C$100)^I162)</f>
        <v>4621413.7642384311</v>
      </c>
      <c r="J196" s="32">
        <f>+J194/((1+Inputs!$C$100)^J162)</f>
        <v>4525670.8768217294</v>
      </c>
      <c r="K196" s="32">
        <f>+K194/((1+Inputs!$C$100)^K162)</f>
        <v>4431805.300923002</v>
      </c>
      <c r="L196" s="32">
        <f>+L194/((1+Inputs!$C$100)^L162)</f>
        <v>4339780.2265124843</v>
      </c>
      <c r="M196" s="32">
        <f>+M194/((1+Inputs!$C$100)^M162)</f>
        <v>4249559.5653257035</v>
      </c>
      <c r="N196" s="32">
        <f>+N194/((1+Inputs!$C$100)^N162)</f>
        <v>4161107.9367112112</v>
      </c>
      <c r="O196" s="32">
        <f>+O194/((1+Inputs!$C$100)^O162)</f>
        <v>3771987.4358692016</v>
      </c>
      <c r="P196" s="32">
        <f>+P194/((1+Inputs!$C$100)^P162)</f>
        <v>3692899.9666558173</v>
      </c>
      <c r="Q196" s="32">
        <f>+Q194/((1+Inputs!$C$100)^Q162)</f>
        <v>3493639.4844949967</v>
      </c>
      <c r="R196" s="32">
        <f>+R194/((1+Inputs!$C$100)^R162)</f>
        <v>3420009.8182497341</v>
      </c>
      <c r="S196" s="32">
        <f>+S194/((1+Inputs!$C$100)^S162)</f>
        <v>3347823.8709504586</v>
      </c>
      <c r="T196" s="32">
        <f>+T194/((1+Inputs!$C$100)^T162)</f>
        <v>3070215.9363466846</v>
      </c>
      <c r="U196" s="32">
        <f>+U194/((1+Inputs!$C$100)^U162)</f>
        <v>3004888.6926141335</v>
      </c>
      <c r="V196" s="32">
        <f>+V194/((1+Inputs!$C$100)^V162)</f>
        <v>2940842.3752292814</v>
      </c>
      <c r="W196" s="32">
        <f>+W194/((1+Inputs!$C$100)^W162)</f>
        <v>2878051.867989229</v>
      </c>
      <c r="X196" s="32">
        <f>+X194/((1+Inputs!$C$100)^X162)</f>
        <v>2816492.5471656481</v>
      </c>
      <c r="Y196" s="32">
        <f>+Y194/((1+Inputs!$C$100)^Y162)</f>
        <v>2528905.7560012573</v>
      </c>
      <c r="Z196" s="32">
        <f>+Z194/((1+Inputs!$C$100)^Z162)</f>
        <v>2474192.4373735189</v>
      </c>
      <c r="AA196" s="32">
        <f>+AA194/((1+Inputs!$C$100)^AA162)</f>
        <v>2420551.928914953</v>
      </c>
      <c r="AB196" s="32">
        <f>+AB194/((1+Inputs!$C$100)^AB162)</f>
        <v>2367963.1951320441</v>
      </c>
      <c r="AC196" s="32">
        <f>+AC194/((1+Inputs!$C$100)^AC162)</f>
        <v>2316405.6129919379</v>
      </c>
      <c r="AD196" s="32">
        <f>+AD194/((1+Inputs!$C$100)^AD162)</f>
        <v>2265858.9638349707</v>
      </c>
      <c r="AE196" s="32">
        <f>+AE194/((1+Inputs!$C$100)^AE162)</f>
        <v>2216303.4254457876</v>
      </c>
      <c r="AF196" s="32">
        <f>+AF194/((1+Inputs!$C$100)^AF162)</f>
        <v>2167719.5642799214</v>
      </c>
      <c r="AG196" s="32">
        <f>+AG194/((1+Inputs!$C$100)^AG162)</f>
        <v>2120088.3278427981</v>
      </c>
      <c r="AH196" s="32">
        <f>+AH194/((1+Inputs!$C$100)^AH162)</f>
        <v>2073391.0372181674</v>
      </c>
      <c r="AI196" s="32">
        <f>+AI194/((1+Inputs!$C$100)^AI162)</f>
        <v>2027609.3797430396</v>
      </c>
      <c r="AJ196" s="32">
        <f>+AJ194/((1+Inputs!$C$100)^AJ162)</f>
        <v>1982725.4018262464</v>
      </c>
      <c r="AK196" s="32">
        <f>+AK194/((1+Inputs!$C$100)^AK162)</f>
        <v>1938721.501907822</v>
      </c>
      <c r="AL196" s="32">
        <f>+AL194/((1+Inputs!$C$100)^AL162)</f>
        <v>1895580.4235564263</v>
      </c>
      <c r="AM196" s="32">
        <f>+AM194/((1+Inputs!$C$100)^AM162)</f>
        <v>1853285.2487021168</v>
      </c>
      <c r="AN196" s="32">
        <f>+AN194/((1+Inputs!$C$100)^AN162)</f>
        <v>1811819.3910018126</v>
      </c>
      <c r="AO196" s="32">
        <f>+AO194/((1+Inputs!$C$100)^AO162)</f>
        <v>1771166.5893348483</v>
      </c>
      <c r="AP196" s="32">
        <f>+AP194/((1+Inputs!$C$100)^AP162)</f>
        <v>1731310.9014260594</v>
      </c>
      <c r="AQ196" s="32">
        <f>+AQ194/((1+Inputs!$C$100)^AQ162)</f>
        <v>1692236.6975939141</v>
      </c>
      <c r="AR196" s="32">
        <f>+AR194/((1+Inputs!$C$100)^AR162)</f>
        <v>1653928.6546212216</v>
      </c>
      <c r="AS196" s="32">
        <f>+AS194/((1+Inputs!$C$100)^AS162)</f>
        <v>1616371.7497460335</v>
      </c>
      <c r="AT196" s="32">
        <f>+AT194/((1+Inputs!$C$100)^AT162)</f>
        <v>1579551.2547703586</v>
      </c>
      <c r="AU196" s="32">
        <f>+AU194/((1+Inputs!$C$100)^AU162)</f>
        <v>1543452.7302844033</v>
      </c>
      <c r="AV196" s="32">
        <f>+AV194/((1+Inputs!$C$100)^AV162)</f>
        <v>1508062.0200040545</v>
      </c>
      <c r="AW196" s="32">
        <f>+AW194/((1+Inputs!$C$100)^AW162)</f>
        <v>1473365.2452193988</v>
      </c>
      <c r="AX196" s="32">
        <f>+AX194/((1+Inputs!$C$100)^AX162)</f>
        <v>1439348.7993520894</v>
      </c>
      <c r="AY196" s="32">
        <f>+AY194/((1+Inputs!$C$100)^AY162)</f>
        <v>1405999.3426194338</v>
      </c>
      <c r="AZ196" s="32">
        <f>+AZ194/((1+Inputs!$C$100)^AZ162)</f>
        <v>1373303.7968031038</v>
      </c>
      <c r="BA196" s="32">
        <f>+BA194/((1+Inputs!$C$100)^BA162)</f>
        <v>1341249.3401204278</v>
      </c>
      <c r="BB196" s="32">
        <f>+BB194/((1+Inputs!$C$100)^BB162)</f>
        <v>1309823.4021962353</v>
      </c>
    </row>
    <row r="197" spans="1:54" s="4" customFormat="1" ht="12" thickBo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54" s="4" customFormat="1" ht="12" thickBot="1">
      <c r="A198" s="42" t="s">
        <v>106</v>
      </c>
      <c r="B198" s="43">
        <f>IRR(B196:BB196)</f>
        <v>0.10457116667747368</v>
      </c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201" spans="1:54" s="56" customFormat="1" hidden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2:BB201"/>
  <sheetViews>
    <sheetView zoomScaleNormal="100" workbookViewId="0">
      <selection activeCell="C184" sqref="C184"/>
    </sheetView>
  </sheetViews>
  <sheetFormatPr baseColWidth="10" defaultRowHeight="11.25"/>
  <cols>
    <col min="1" max="1" width="28" style="1" bestFit="1" customWidth="1"/>
    <col min="2" max="2" width="35.5703125" style="1" bestFit="1" customWidth="1"/>
    <col min="3" max="4" width="17.85546875" style="1" bestFit="1" customWidth="1"/>
    <col min="5" max="14" width="17.28515625" style="1" bestFit="1" customWidth="1"/>
    <col min="15" max="24" width="17.5703125" style="1" bestFit="1" customWidth="1"/>
    <col min="25" max="43" width="17.85546875" style="1" bestFit="1" customWidth="1"/>
    <col min="44" max="54" width="16" style="1" bestFit="1" customWidth="1"/>
    <col min="55" max="16384" width="11.42578125" style="1"/>
  </cols>
  <sheetData>
    <row r="2" spans="1:54">
      <c r="A2" s="1" t="s">
        <v>61</v>
      </c>
    </row>
    <row r="3" spans="1:54">
      <c r="B3" s="52"/>
      <c r="C3" s="52"/>
      <c r="D3" s="52"/>
      <c r="E3" s="17"/>
      <c r="F3" s="17"/>
      <c r="G3" s="52"/>
    </row>
    <row r="4" spans="1:54">
      <c r="A4" s="53" t="s">
        <v>122</v>
      </c>
    </row>
    <row r="6" spans="1:54">
      <c r="A6" s="55" t="s">
        <v>163</v>
      </c>
      <c r="B6" s="4"/>
      <c r="C6" s="39">
        <f>(((Inputs!$C$10*Inputs!$C$12)+(Inputs!$C$16*Inputs!$C$18))/(Inputs!$C$12+Inputs!$C$18))*(1+A15)</f>
        <v>4.7926576241793639E-2</v>
      </c>
    </row>
    <row r="7" spans="1:54">
      <c r="A7" s="38"/>
    </row>
    <row r="8" spans="1:54">
      <c r="C8" s="18"/>
      <c r="D8" s="18"/>
      <c r="E8" s="18"/>
    </row>
    <row r="9" spans="1:54">
      <c r="A9" s="1" t="s">
        <v>46</v>
      </c>
      <c r="C9" s="3">
        <f>(Inputs!$C$27*Inputs!$C$29*Inputs!$C$132)*(1-(Inputs!$C$31))</f>
        <v>140439.94682400001</v>
      </c>
      <c r="E9" s="3">
        <f>+C9/Calculations!E8</f>
        <v>1</v>
      </c>
    </row>
    <row r="10" spans="1:54">
      <c r="A10" s="1" t="s">
        <v>115</v>
      </c>
      <c r="C10" s="3">
        <f>C9</f>
        <v>140439.94682400001</v>
      </c>
      <c r="E10" s="3"/>
    </row>
    <row r="11" spans="1:54">
      <c r="C11" s="3"/>
      <c r="E11" s="3"/>
    </row>
    <row r="12" spans="1:54">
      <c r="A12" s="1" t="s">
        <v>120</v>
      </c>
      <c r="C12" s="18"/>
      <c r="D12" s="18"/>
      <c r="E12" s="18"/>
    </row>
    <row r="13" spans="1:54">
      <c r="A13" s="6" t="s">
        <v>123</v>
      </c>
      <c r="C13" s="3">
        <f>C6*C10*1000</f>
        <v>6730805.8188538803</v>
      </c>
      <c r="E13" s="3"/>
    </row>
    <row r="15" spans="1:54">
      <c r="A15" s="87">
        <f>+'IRR &amp; S.A.'!C56</f>
        <v>0.1</v>
      </c>
      <c r="B15" s="53" t="s">
        <v>138</v>
      </c>
    </row>
    <row r="16" spans="1:54" s="5" customFormat="1" ht="36" customHeight="1">
      <c r="A16" s="33" t="s">
        <v>60</v>
      </c>
      <c r="B16" s="34" t="s">
        <v>131</v>
      </c>
      <c r="C16" s="34" t="s">
        <v>78</v>
      </c>
      <c r="D16" s="34" t="s">
        <v>79</v>
      </c>
      <c r="E16" s="34">
        <v>1</v>
      </c>
      <c r="F16" s="34">
        <v>2</v>
      </c>
      <c r="G16" s="34">
        <v>3</v>
      </c>
      <c r="H16" s="34">
        <v>4</v>
      </c>
      <c r="I16" s="34">
        <v>5</v>
      </c>
      <c r="J16" s="34">
        <v>6</v>
      </c>
      <c r="K16" s="34">
        <v>7</v>
      </c>
      <c r="L16" s="34">
        <v>8</v>
      </c>
      <c r="M16" s="34">
        <v>9</v>
      </c>
      <c r="N16" s="34">
        <v>10</v>
      </c>
      <c r="O16" s="34">
        <v>11</v>
      </c>
      <c r="P16" s="34">
        <v>12</v>
      </c>
      <c r="Q16" s="34">
        <v>13</v>
      </c>
      <c r="R16" s="34">
        <v>14</v>
      </c>
      <c r="S16" s="34">
        <v>15</v>
      </c>
      <c r="T16" s="34">
        <v>16</v>
      </c>
      <c r="U16" s="34">
        <v>17</v>
      </c>
      <c r="V16" s="34">
        <v>18</v>
      </c>
      <c r="W16" s="34">
        <v>19</v>
      </c>
      <c r="X16" s="34">
        <v>20</v>
      </c>
      <c r="Y16" s="34">
        <v>21</v>
      </c>
      <c r="Z16" s="34">
        <v>22</v>
      </c>
      <c r="AA16" s="34">
        <v>23</v>
      </c>
      <c r="AB16" s="34">
        <v>24</v>
      </c>
      <c r="AC16" s="34">
        <v>25</v>
      </c>
      <c r="AD16" s="34">
        <v>26</v>
      </c>
      <c r="AE16" s="34">
        <v>27</v>
      </c>
      <c r="AF16" s="34">
        <v>28</v>
      </c>
      <c r="AG16" s="34">
        <v>29</v>
      </c>
      <c r="AH16" s="34">
        <v>30</v>
      </c>
      <c r="AI16" s="34">
        <v>31</v>
      </c>
      <c r="AJ16" s="34">
        <v>32</v>
      </c>
      <c r="AK16" s="34">
        <v>33</v>
      </c>
      <c r="AL16" s="34">
        <v>34</v>
      </c>
      <c r="AM16" s="34">
        <v>35</v>
      </c>
      <c r="AN16" s="34">
        <v>36</v>
      </c>
      <c r="AO16" s="34">
        <v>37</v>
      </c>
      <c r="AP16" s="34">
        <v>38</v>
      </c>
      <c r="AQ16" s="34">
        <v>39</v>
      </c>
      <c r="AR16" s="34">
        <v>40</v>
      </c>
      <c r="AS16" s="34">
        <v>41</v>
      </c>
      <c r="AT16" s="34">
        <v>42</v>
      </c>
      <c r="AU16" s="34">
        <v>43</v>
      </c>
      <c r="AV16" s="34">
        <v>44</v>
      </c>
      <c r="AW16" s="34">
        <v>45</v>
      </c>
      <c r="AX16" s="34">
        <v>46</v>
      </c>
      <c r="AY16" s="34">
        <v>47</v>
      </c>
      <c r="AZ16" s="34">
        <v>48</v>
      </c>
      <c r="BA16" s="34">
        <v>49</v>
      </c>
      <c r="BB16" s="34">
        <v>50</v>
      </c>
    </row>
    <row r="17" spans="1:54" s="4" customForma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</row>
    <row r="18" spans="1:54" s="9" customFormat="1">
      <c r="A18" s="7" t="s">
        <v>49</v>
      </c>
      <c r="B18" s="7"/>
      <c r="C18" s="7"/>
      <c r="D18" s="7"/>
      <c r="E18" s="8">
        <f t="shared" ref="E18:BB18" si="0">SUM(E19:E20)</f>
        <v>7263742.2354538804</v>
      </c>
      <c r="F18" s="8">
        <f t="shared" si="0"/>
        <v>7263742.2354538804</v>
      </c>
      <c r="G18" s="8">
        <f t="shared" si="0"/>
        <v>7263742.2354538804</v>
      </c>
      <c r="H18" s="8">
        <f t="shared" si="0"/>
        <v>7263742.2354538804</v>
      </c>
      <c r="I18" s="8">
        <f t="shared" si="0"/>
        <v>7263742.2354538804</v>
      </c>
      <c r="J18" s="8">
        <f t="shared" si="0"/>
        <v>7263742.2354538804</v>
      </c>
      <c r="K18" s="8">
        <f t="shared" si="0"/>
        <v>7263742.2354538804</v>
      </c>
      <c r="L18" s="8">
        <f t="shared" si="0"/>
        <v>7263742.2354538804</v>
      </c>
      <c r="M18" s="8">
        <f t="shared" si="0"/>
        <v>7263742.2354538804</v>
      </c>
      <c r="N18" s="8">
        <f t="shared" si="0"/>
        <v>7263742.2354538804</v>
      </c>
      <c r="O18" s="8">
        <f t="shared" si="0"/>
        <v>7263742.2354538804</v>
      </c>
      <c r="P18" s="8">
        <f t="shared" si="0"/>
        <v>7263742.2354538804</v>
      </c>
      <c r="Q18" s="8">
        <f t="shared" si="0"/>
        <v>7263742.2354538804</v>
      </c>
      <c r="R18" s="8">
        <f t="shared" si="0"/>
        <v>7263742.2354538804</v>
      </c>
      <c r="S18" s="8">
        <f t="shared" si="0"/>
        <v>7263742.2354538804</v>
      </c>
      <c r="T18" s="8">
        <f t="shared" si="0"/>
        <v>7263742.2354538804</v>
      </c>
      <c r="U18" s="8">
        <f t="shared" si="0"/>
        <v>7263742.2354538804</v>
      </c>
      <c r="V18" s="8">
        <f t="shared" si="0"/>
        <v>7263742.2354538804</v>
      </c>
      <c r="W18" s="8">
        <f t="shared" si="0"/>
        <v>7263742.2354538804</v>
      </c>
      <c r="X18" s="8">
        <f t="shared" si="0"/>
        <v>7263742.2354538804</v>
      </c>
      <c r="Y18" s="8">
        <f t="shared" si="0"/>
        <v>7263742.2354538804</v>
      </c>
      <c r="Z18" s="8">
        <f t="shared" si="0"/>
        <v>7263742.2354538804</v>
      </c>
      <c r="AA18" s="8">
        <f t="shared" si="0"/>
        <v>7263742.2354538804</v>
      </c>
      <c r="AB18" s="8">
        <f t="shared" si="0"/>
        <v>7263742.2354538804</v>
      </c>
      <c r="AC18" s="8">
        <f t="shared" si="0"/>
        <v>7263742.2354538804</v>
      </c>
      <c r="AD18" s="8">
        <f t="shared" si="0"/>
        <v>7263742.2354538804</v>
      </c>
      <c r="AE18" s="8">
        <f t="shared" si="0"/>
        <v>7263742.2354538804</v>
      </c>
      <c r="AF18" s="8">
        <f t="shared" si="0"/>
        <v>7263742.2354538804</v>
      </c>
      <c r="AG18" s="8">
        <f t="shared" si="0"/>
        <v>7263742.2354538804</v>
      </c>
      <c r="AH18" s="8">
        <f t="shared" si="0"/>
        <v>7263742.2354538804</v>
      </c>
      <c r="AI18" s="8">
        <f t="shared" si="0"/>
        <v>7263742.2354538804</v>
      </c>
      <c r="AJ18" s="8">
        <f t="shared" si="0"/>
        <v>7263742.2354538804</v>
      </c>
      <c r="AK18" s="8">
        <f t="shared" si="0"/>
        <v>7263742.2354538804</v>
      </c>
      <c r="AL18" s="8">
        <f t="shared" si="0"/>
        <v>7263742.2354538804</v>
      </c>
      <c r="AM18" s="8">
        <f t="shared" si="0"/>
        <v>7263742.2354538804</v>
      </c>
      <c r="AN18" s="8">
        <f t="shared" si="0"/>
        <v>7263742.2354538804</v>
      </c>
      <c r="AO18" s="8">
        <f t="shared" si="0"/>
        <v>7263742.2354538804</v>
      </c>
      <c r="AP18" s="8">
        <f t="shared" si="0"/>
        <v>7263742.2354538804</v>
      </c>
      <c r="AQ18" s="8">
        <f t="shared" si="0"/>
        <v>7263742.2354538804</v>
      </c>
      <c r="AR18" s="8">
        <f t="shared" si="0"/>
        <v>7263742.2354538804</v>
      </c>
      <c r="AS18" s="8">
        <f t="shared" si="0"/>
        <v>7263742.2354538804</v>
      </c>
      <c r="AT18" s="8">
        <f t="shared" si="0"/>
        <v>7263742.2354538804</v>
      </c>
      <c r="AU18" s="8">
        <f t="shared" si="0"/>
        <v>7263742.2354538804</v>
      </c>
      <c r="AV18" s="8">
        <f t="shared" si="0"/>
        <v>7263742.2354538804</v>
      </c>
      <c r="AW18" s="8">
        <f t="shared" si="0"/>
        <v>7263742.2354538804</v>
      </c>
      <c r="AX18" s="8">
        <f t="shared" si="0"/>
        <v>7263742.2354538804</v>
      </c>
      <c r="AY18" s="8">
        <f t="shared" si="0"/>
        <v>7263742.2354538804</v>
      </c>
      <c r="AZ18" s="8">
        <f t="shared" si="0"/>
        <v>7263742.2354538804</v>
      </c>
      <c r="BA18" s="8">
        <f t="shared" si="0"/>
        <v>7263742.2354538804</v>
      </c>
      <c r="BB18" s="8">
        <f t="shared" si="0"/>
        <v>7263742.2354538804</v>
      </c>
    </row>
    <row r="19" spans="1:54" s="9" customFormat="1">
      <c r="A19" s="6" t="s">
        <v>92</v>
      </c>
      <c r="B19" s="6"/>
      <c r="C19" s="7"/>
      <c r="D19" s="7"/>
      <c r="E19" s="3">
        <f>$C$13</f>
        <v>6730805.8188538803</v>
      </c>
      <c r="F19" s="3">
        <f t="shared" ref="F19:BB19" si="1">$C$13</f>
        <v>6730805.8188538803</v>
      </c>
      <c r="G19" s="3">
        <f t="shared" si="1"/>
        <v>6730805.8188538803</v>
      </c>
      <c r="H19" s="3">
        <f t="shared" si="1"/>
        <v>6730805.8188538803</v>
      </c>
      <c r="I19" s="3">
        <f t="shared" si="1"/>
        <v>6730805.8188538803</v>
      </c>
      <c r="J19" s="3">
        <f t="shared" si="1"/>
        <v>6730805.8188538803</v>
      </c>
      <c r="K19" s="3">
        <f t="shared" si="1"/>
        <v>6730805.8188538803</v>
      </c>
      <c r="L19" s="3">
        <f t="shared" si="1"/>
        <v>6730805.8188538803</v>
      </c>
      <c r="M19" s="3">
        <f t="shared" si="1"/>
        <v>6730805.8188538803</v>
      </c>
      <c r="N19" s="3">
        <f t="shared" si="1"/>
        <v>6730805.8188538803</v>
      </c>
      <c r="O19" s="3">
        <f t="shared" si="1"/>
        <v>6730805.8188538803</v>
      </c>
      <c r="P19" s="3">
        <f t="shared" si="1"/>
        <v>6730805.8188538803</v>
      </c>
      <c r="Q19" s="3">
        <f t="shared" si="1"/>
        <v>6730805.8188538803</v>
      </c>
      <c r="R19" s="3">
        <f t="shared" si="1"/>
        <v>6730805.8188538803</v>
      </c>
      <c r="S19" s="3">
        <f t="shared" si="1"/>
        <v>6730805.8188538803</v>
      </c>
      <c r="T19" s="3">
        <f t="shared" si="1"/>
        <v>6730805.8188538803</v>
      </c>
      <c r="U19" s="3">
        <f t="shared" si="1"/>
        <v>6730805.8188538803</v>
      </c>
      <c r="V19" s="3">
        <f t="shared" si="1"/>
        <v>6730805.8188538803</v>
      </c>
      <c r="W19" s="3">
        <f t="shared" si="1"/>
        <v>6730805.8188538803</v>
      </c>
      <c r="X19" s="3">
        <f t="shared" si="1"/>
        <v>6730805.8188538803</v>
      </c>
      <c r="Y19" s="3">
        <f t="shared" si="1"/>
        <v>6730805.8188538803</v>
      </c>
      <c r="Z19" s="3">
        <f t="shared" si="1"/>
        <v>6730805.8188538803</v>
      </c>
      <c r="AA19" s="3">
        <f t="shared" si="1"/>
        <v>6730805.8188538803</v>
      </c>
      <c r="AB19" s="3">
        <f t="shared" si="1"/>
        <v>6730805.8188538803</v>
      </c>
      <c r="AC19" s="3">
        <f t="shared" si="1"/>
        <v>6730805.8188538803</v>
      </c>
      <c r="AD19" s="3">
        <f t="shared" si="1"/>
        <v>6730805.8188538803</v>
      </c>
      <c r="AE19" s="3">
        <f t="shared" si="1"/>
        <v>6730805.8188538803</v>
      </c>
      <c r="AF19" s="3">
        <f t="shared" si="1"/>
        <v>6730805.8188538803</v>
      </c>
      <c r="AG19" s="3">
        <f t="shared" si="1"/>
        <v>6730805.8188538803</v>
      </c>
      <c r="AH19" s="3">
        <f t="shared" si="1"/>
        <v>6730805.8188538803</v>
      </c>
      <c r="AI19" s="3">
        <f t="shared" si="1"/>
        <v>6730805.8188538803</v>
      </c>
      <c r="AJ19" s="3">
        <f t="shared" si="1"/>
        <v>6730805.8188538803</v>
      </c>
      <c r="AK19" s="3">
        <f t="shared" si="1"/>
        <v>6730805.8188538803</v>
      </c>
      <c r="AL19" s="3">
        <f t="shared" si="1"/>
        <v>6730805.8188538803</v>
      </c>
      <c r="AM19" s="3">
        <f t="shared" si="1"/>
        <v>6730805.8188538803</v>
      </c>
      <c r="AN19" s="3">
        <f t="shared" si="1"/>
        <v>6730805.8188538803</v>
      </c>
      <c r="AO19" s="3">
        <f t="shared" si="1"/>
        <v>6730805.8188538803</v>
      </c>
      <c r="AP19" s="3">
        <f t="shared" si="1"/>
        <v>6730805.8188538803</v>
      </c>
      <c r="AQ19" s="3">
        <f t="shared" si="1"/>
        <v>6730805.8188538803</v>
      </c>
      <c r="AR19" s="3">
        <f t="shared" si="1"/>
        <v>6730805.8188538803</v>
      </c>
      <c r="AS19" s="3">
        <f t="shared" si="1"/>
        <v>6730805.8188538803</v>
      </c>
      <c r="AT19" s="3">
        <f t="shared" si="1"/>
        <v>6730805.8188538803</v>
      </c>
      <c r="AU19" s="3">
        <f t="shared" si="1"/>
        <v>6730805.8188538803</v>
      </c>
      <c r="AV19" s="3">
        <f t="shared" si="1"/>
        <v>6730805.8188538803</v>
      </c>
      <c r="AW19" s="3">
        <f t="shared" si="1"/>
        <v>6730805.8188538803</v>
      </c>
      <c r="AX19" s="3">
        <f t="shared" si="1"/>
        <v>6730805.8188538803</v>
      </c>
      <c r="AY19" s="3">
        <f t="shared" si="1"/>
        <v>6730805.8188538803</v>
      </c>
      <c r="AZ19" s="3">
        <f t="shared" si="1"/>
        <v>6730805.8188538803</v>
      </c>
      <c r="BA19" s="3">
        <f t="shared" si="1"/>
        <v>6730805.8188538803</v>
      </c>
      <c r="BB19" s="3">
        <f t="shared" si="1"/>
        <v>6730805.8188538803</v>
      </c>
    </row>
    <row r="20" spans="1:54" s="9" customFormat="1">
      <c r="A20" s="6" t="s">
        <v>100</v>
      </c>
      <c r="B20" s="6"/>
      <c r="C20" s="7"/>
      <c r="D20" s="7"/>
      <c r="E20" s="3">
        <f>'IRR &amp; S.A.'!E$11</f>
        <v>532936.4166</v>
      </c>
      <c r="F20" s="3">
        <f>'IRR &amp; S.A.'!F$11</f>
        <v>532936.4166</v>
      </c>
      <c r="G20" s="3">
        <f>'IRR &amp; S.A.'!G$11</f>
        <v>532936.4166</v>
      </c>
      <c r="H20" s="3">
        <f>'IRR &amp; S.A.'!H$11</f>
        <v>532936.4166</v>
      </c>
      <c r="I20" s="3">
        <f>'IRR &amp; S.A.'!I$11</f>
        <v>532936.4166</v>
      </c>
      <c r="J20" s="3">
        <f>'IRR &amp; S.A.'!J$11</f>
        <v>532936.4166</v>
      </c>
      <c r="K20" s="3">
        <f>'IRR &amp; S.A.'!K$11</f>
        <v>532936.4166</v>
      </c>
      <c r="L20" s="3">
        <f>'IRR &amp; S.A.'!L$11</f>
        <v>532936.4166</v>
      </c>
      <c r="M20" s="3">
        <f>'IRR &amp; S.A.'!M$11</f>
        <v>532936.4166</v>
      </c>
      <c r="N20" s="3">
        <f>'IRR &amp; S.A.'!N$11</f>
        <v>532936.4166</v>
      </c>
      <c r="O20" s="3">
        <f>'IRR &amp; S.A.'!O$11</f>
        <v>532936.4166</v>
      </c>
      <c r="P20" s="3">
        <f>'IRR &amp; S.A.'!P$11</f>
        <v>532936.4166</v>
      </c>
      <c r="Q20" s="3">
        <f>'IRR &amp; S.A.'!Q$11</f>
        <v>532936.4166</v>
      </c>
      <c r="R20" s="3">
        <f>'IRR &amp; S.A.'!R$11</f>
        <v>532936.4166</v>
      </c>
      <c r="S20" s="3">
        <f>'IRR &amp; S.A.'!S$11</f>
        <v>532936.4166</v>
      </c>
      <c r="T20" s="3">
        <f>'IRR &amp; S.A.'!T$11</f>
        <v>532936.4166</v>
      </c>
      <c r="U20" s="3">
        <f>'IRR &amp; S.A.'!U$11</f>
        <v>532936.4166</v>
      </c>
      <c r="V20" s="3">
        <f>'IRR &amp; S.A.'!V$11</f>
        <v>532936.4166</v>
      </c>
      <c r="W20" s="3">
        <f>'IRR &amp; S.A.'!W$11</f>
        <v>532936.4166</v>
      </c>
      <c r="X20" s="3">
        <f>'IRR &amp; S.A.'!X$11</f>
        <v>532936.4166</v>
      </c>
      <c r="Y20" s="3">
        <f>'IRR &amp; S.A.'!Y$11</f>
        <v>532936.4166</v>
      </c>
      <c r="Z20" s="3">
        <f>'IRR &amp; S.A.'!Z$11</f>
        <v>532936.4166</v>
      </c>
      <c r="AA20" s="3">
        <f>'IRR &amp; S.A.'!AA$11</f>
        <v>532936.4166</v>
      </c>
      <c r="AB20" s="3">
        <f>'IRR &amp; S.A.'!AB$11</f>
        <v>532936.4166</v>
      </c>
      <c r="AC20" s="3">
        <f>'IRR &amp; S.A.'!AC$11</f>
        <v>532936.4166</v>
      </c>
      <c r="AD20" s="3">
        <f>'IRR &amp; S.A.'!AD$11</f>
        <v>532936.4166</v>
      </c>
      <c r="AE20" s="3">
        <f>'IRR &amp; S.A.'!AE$11</f>
        <v>532936.4166</v>
      </c>
      <c r="AF20" s="3">
        <f>'IRR &amp; S.A.'!AF$11</f>
        <v>532936.4166</v>
      </c>
      <c r="AG20" s="3">
        <f>'IRR &amp; S.A.'!AG$11</f>
        <v>532936.4166</v>
      </c>
      <c r="AH20" s="3">
        <f>'IRR &amp; S.A.'!AH$11</f>
        <v>532936.4166</v>
      </c>
      <c r="AI20" s="3">
        <f>'IRR &amp; S.A.'!AI$11</f>
        <v>532936.4166</v>
      </c>
      <c r="AJ20" s="3">
        <f>'IRR &amp; S.A.'!AJ$11</f>
        <v>532936.4166</v>
      </c>
      <c r="AK20" s="3">
        <f>'IRR &amp; S.A.'!AK$11</f>
        <v>532936.4166</v>
      </c>
      <c r="AL20" s="3">
        <f>'IRR &amp; S.A.'!AL$11</f>
        <v>532936.4166</v>
      </c>
      <c r="AM20" s="3">
        <f>'IRR &amp; S.A.'!AM$11</f>
        <v>532936.4166</v>
      </c>
      <c r="AN20" s="3">
        <f>'IRR &amp; S.A.'!AN$11</f>
        <v>532936.4166</v>
      </c>
      <c r="AO20" s="3">
        <f>'IRR &amp; S.A.'!AO$11</f>
        <v>532936.4166</v>
      </c>
      <c r="AP20" s="3">
        <f>'IRR &amp; S.A.'!AP$11</f>
        <v>532936.4166</v>
      </c>
      <c r="AQ20" s="3">
        <f>'IRR &amp; S.A.'!AQ$11</f>
        <v>532936.4166</v>
      </c>
      <c r="AR20" s="3">
        <f>'IRR &amp; S.A.'!AR$11</f>
        <v>532936.4166</v>
      </c>
      <c r="AS20" s="3">
        <f>'IRR &amp; S.A.'!AS$11</f>
        <v>532936.4166</v>
      </c>
      <c r="AT20" s="3">
        <f>'IRR &amp; S.A.'!AT$11</f>
        <v>532936.4166</v>
      </c>
      <c r="AU20" s="3">
        <f>'IRR &amp; S.A.'!AU$11</f>
        <v>532936.4166</v>
      </c>
      <c r="AV20" s="3">
        <f>'IRR &amp; S.A.'!AV$11</f>
        <v>532936.4166</v>
      </c>
      <c r="AW20" s="3">
        <f>'IRR &amp; S.A.'!AW$11</f>
        <v>532936.4166</v>
      </c>
      <c r="AX20" s="3">
        <f>'IRR &amp; S.A.'!AX$11</f>
        <v>532936.4166</v>
      </c>
      <c r="AY20" s="3">
        <f>'IRR &amp; S.A.'!AY$11</f>
        <v>532936.4166</v>
      </c>
      <c r="AZ20" s="3">
        <f>'IRR &amp; S.A.'!AZ$11</f>
        <v>532936.4166</v>
      </c>
      <c r="BA20" s="3">
        <f>'IRR &amp; S.A.'!BA$11</f>
        <v>532936.4166</v>
      </c>
      <c r="BB20" s="3">
        <f>'IRR &amp; S.A.'!BB$11</f>
        <v>532936.4166</v>
      </c>
    </row>
    <row r="21" spans="1:54" s="4" customForma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</row>
    <row r="22" spans="1:54" s="9" customFormat="1">
      <c r="A22" s="7" t="s">
        <v>50</v>
      </c>
      <c r="B22" s="7"/>
      <c r="C22" s="7"/>
      <c r="D22" s="7"/>
      <c r="E22" s="10">
        <f t="shared" ref="E22:BB22" si="2">SUM(E23:E28)</f>
        <v>-767185.67580341967</v>
      </c>
      <c r="F22" s="10">
        <f t="shared" si="2"/>
        <v>-776098.05554923916</v>
      </c>
      <c r="G22" s="10">
        <f t="shared" si="2"/>
        <v>-785188.68288997491</v>
      </c>
      <c r="H22" s="10">
        <f t="shared" si="2"/>
        <v>-794461.12277752534</v>
      </c>
      <c r="I22" s="10">
        <f t="shared" si="2"/>
        <v>-803919.01146282686</v>
      </c>
      <c r="J22" s="10">
        <f t="shared" si="2"/>
        <v>-813566.05792183452</v>
      </c>
      <c r="K22" s="10">
        <f t="shared" si="2"/>
        <v>-823406.04531002208</v>
      </c>
      <c r="L22" s="10">
        <f t="shared" si="2"/>
        <v>-833442.83244597353</v>
      </c>
      <c r="M22" s="10">
        <f t="shared" si="2"/>
        <v>-843680.35532464401</v>
      </c>
      <c r="N22" s="10">
        <f t="shared" si="2"/>
        <v>-854122.62866088795</v>
      </c>
      <c r="O22" s="10">
        <f t="shared" si="2"/>
        <v>-864773.74746385659</v>
      </c>
      <c r="P22" s="10">
        <f t="shared" si="2"/>
        <v>-875637.88864288491</v>
      </c>
      <c r="Q22" s="10">
        <f t="shared" si="2"/>
        <v>-886719.31264549354</v>
      </c>
      <c r="R22" s="10">
        <f t="shared" si="2"/>
        <v>-898022.36512815452</v>
      </c>
      <c r="S22" s="10">
        <f t="shared" si="2"/>
        <v>-909551.47866046836</v>
      </c>
      <c r="T22" s="10">
        <f t="shared" si="2"/>
        <v>-921311.17446342891</v>
      </c>
      <c r="U22" s="10">
        <f t="shared" si="2"/>
        <v>-933306.06418244855</v>
      </c>
      <c r="V22" s="10">
        <f t="shared" si="2"/>
        <v>-945540.8516958484</v>
      </c>
      <c r="W22" s="10">
        <f t="shared" si="2"/>
        <v>-958020.3349595163</v>
      </c>
      <c r="X22" s="10">
        <f t="shared" si="2"/>
        <v>-970749.40788845776</v>
      </c>
      <c r="Y22" s="10">
        <f t="shared" si="2"/>
        <v>-983733.06227597781</v>
      </c>
      <c r="Z22" s="10">
        <f t="shared" si="2"/>
        <v>-996976.38975124841</v>
      </c>
      <c r="AA22" s="10">
        <f t="shared" si="2"/>
        <v>-1010484.5837760243</v>
      </c>
      <c r="AB22" s="10">
        <f t="shared" si="2"/>
        <v>-1024262.9416812959</v>
      </c>
      <c r="AC22" s="10">
        <f t="shared" si="2"/>
        <v>-1038316.8667446728</v>
      </c>
      <c r="AD22" s="10">
        <f t="shared" si="2"/>
        <v>-1052651.8703093173</v>
      </c>
      <c r="AE22" s="10">
        <f t="shared" si="2"/>
        <v>-1067273.5739452546</v>
      </c>
      <c r="AF22" s="10">
        <f t="shared" si="2"/>
        <v>-1082187.7116539108</v>
      </c>
      <c r="AG22" s="10">
        <f t="shared" si="2"/>
        <v>-1097400.1321167399</v>
      </c>
      <c r="AH22" s="10">
        <f t="shared" si="2"/>
        <v>-1112916.800988826</v>
      </c>
      <c r="AI22" s="10">
        <f t="shared" si="2"/>
        <v>-1128743.8032383532</v>
      </c>
      <c r="AJ22" s="10">
        <f t="shared" si="2"/>
        <v>-1144887.3455328715</v>
      </c>
      <c r="AK22" s="10">
        <f t="shared" si="2"/>
        <v>-1161353.75867328</v>
      </c>
      <c r="AL22" s="10">
        <f t="shared" si="2"/>
        <v>-1178149.5000764965</v>
      </c>
      <c r="AM22" s="10">
        <f t="shared" si="2"/>
        <v>-1195281.1563077774</v>
      </c>
      <c r="AN22" s="10">
        <f t="shared" si="2"/>
        <v>-1212755.4456636838</v>
      </c>
      <c r="AO22" s="10">
        <f t="shared" si="2"/>
        <v>-1230579.2208067086</v>
      </c>
      <c r="AP22" s="10">
        <f t="shared" si="2"/>
        <v>-1248759.4714525938</v>
      </c>
      <c r="AQ22" s="10">
        <f t="shared" si="2"/>
        <v>-1267303.3271113965</v>
      </c>
      <c r="AR22" s="10">
        <f t="shared" si="2"/>
        <v>-1286218.0598833757</v>
      </c>
      <c r="AS22" s="10">
        <f t="shared" si="2"/>
        <v>-1305511.0873107938</v>
      </c>
      <c r="AT22" s="10">
        <f t="shared" si="2"/>
        <v>-1325189.9752867608</v>
      </c>
      <c r="AU22" s="10">
        <f t="shared" si="2"/>
        <v>-1345262.4410222471</v>
      </c>
      <c r="AV22" s="10">
        <f t="shared" si="2"/>
        <v>-1365736.3560724431</v>
      </c>
      <c r="AW22" s="10">
        <f t="shared" si="2"/>
        <v>-1386619.7494236431</v>
      </c>
      <c r="AX22" s="10">
        <f t="shared" si="2"/>
        <v>-1407920.8106418671</v>
      </c>
      <c r="AY22" s="10">
        <f t="shared" si="2"/>
        <v>-1429647.8930844548</v>
      </c>
      <c r="AZ22" s="10">
        <f t="shared" si="2"/>
        <v>-1451809.5171758952</v>
      </c>
      <c r="BA22" s="10">
        <f t="shared" si="2"/>
        <v>-1474414.3737491639</v>
      </c>
      <c r="BB22" s="10">
        <f t="shared" si="2"/>
        <v>-1497471.3274538983</v>
      </c>
    </row>
    <row r="23" spans="1:54" s="4" customFormat="1">
      <c r="A23" s="6" t="str">
        <f>+'IRR &amp; S.A.'!$A$14</f>
        <v>Operation and maintenance - preventive</v>
      </c>
      <c r="B23" s="6"/>
      <c r="C23" s="1"/>
      <c r="D23" s="1"/>
      <c r="E23" s="3">
        <f>'IRR &amp; S.A.'!E$14</f>
        <v>-445618.98729096988</v>
      </c>
      <c r="F23" s="3">
        <f>'IRR &amp; S.A.'!F$14</f>
        <v>-454531.36703678931</v>
      </c>
      <c r="G23" s="3">
        <f>'IRR &amp; S.A.'!G$14</f>
        <v>-463621.99437752506</v>
      </c>
      <c r="H23" s="3">
        <f>'IRR &amp; S.A.'!H$14</f>
        <v>-472894.43426507554</v>
      </c>
      <c r="I23" s="3">
        <f>'IRR &amp; S.A.'!I$14</f>
        <v>-482352.32295037707</v>
      </c>
      <c r="J23" s="3">
        <f>'IRR &amp; S.A.'!J$14</f>
        <v>-491999.36940938467</v>
      </c>
      <c r="K23" s="3">
        <f>'IRR &amp; S.A.'!K$14</f>
        <v>-501839.35679757223</v>
      </c>
      <c r="L23" s="3">
        <f>'IRR &amp; S.A.'!L$14</f>
        <v>-511876.14393352374</v>
      </c>
      <c r="M23" s="3">
        <f>'IRR &amp; S.A.'!M$14</f>
        <v>-522113.66681219422</v>
      </c>
      <c r="N23" s="3">
        <f>'IRR &amp; S.A.'!N$14</f>
        <v>-532555.94014843809</v>
      </c>
      <c r="O23" s="3">
        <f>'IRR &amp; S.A.'!O$14</f>
        <v>-543207.05895140674</v>
      </c>
      <c r="P23" s="3">
        <f>'IRR &amp; S.A.'!P$14</f>
        <v>-554071.20013043506</v>
      </c>
      <c r="Q23" s="3">
        <f>'IRR &amp; S.A.'!Q$14</f>
        <v>-565152.62413304369</v>
      </c>
      <c r="R23" s="3">
        <f>'IRR &amp; S.A.'!R$14</f>
        <v>-576455.67661570467</v>
      </c>
      <c r="S23" s="3">
        <f>'IRR &amp; S.A.'!S$14</f>
        <v>-587984.79014801851</v>
      </c>
      <c r="T23" s="3">
        <f>'IRR &amp; S.A.'!T$14</f>
        <v>-599744.48595097905</v>
      </c>
      <c r="U23" s="3">
        <f>'IRR &amp; S.A.'!U$14</f>
        <v>-611739.3756699987</v>
      </c>
      <c r="V23" s="3">
        <f>'IRR &amp; S.A.'!V$14</f>
        <v>-623974.16318339854</v>
      </c>
      <c r="W23" s="3">
        <f>'IRR &amp; S.A.'!W$14</f>
        <v>-636453.64644706645</v>
      </c>
      <c r="X23" s="3">
        <f>'IRR &amp; S.A.'!X$14</f>
        <v>-649182.71937600791</v>
      </c>
      <c r="Y23" s="3">
        <f>'IRR &amp; S.A.'!Y$14</f>
        <v>-662166.37376352795</v>
      </c>
      <c r="Z23" s="3">
        <f>'IRR &amp; S.A.'!Z$14</f>
        <v>-675409.70123879856</v>
      </c>
      <c r="AA23" s="3">
        <f>'IRR &amp; S.A.'!AA$14</f>
        <v>-688917.89526357444</v>
      </c>
      <c r="AB23" s="3">
        <f>'IRR &amp; S.A.'!AB$14</f>
        <v>-702696.25316884601</v>
      </c>
      <c r="AC23" s="3">
        <f>'IRR &amp; S.A.'!AC$14</f>
        <v>-716750.17823222291</v>
      </c>
      <c r="AD23" s="3">
        <f>'IRR &amp; S.A.'!AD$14</f>
        <v>-731085.1817968674</v>
      </c>
      <c r="AE23" s="3">
        <f>'IRR &amp; S.A.'!AE$14</f>
        <v>-745706.88543280459</v>
      </c>
      <c r="AF23" s="3">
        <f>'IRR &amp; S.A.'!AF$14</f>
        <v>-760621.02314146084</v>
      </c>
      <c r="AG23" s="3">
        <f>'IRR &amp; S.A.'!AG$14</f>
        <v>-775833.44360429002</v>
      </c>
      <c r="AH23" s="3">
        <f>'IRR &amp; S.A.'!AH$14</f>
        <v>-791350.11247637589</v>
      </c>
      <c r="AI23" s="3">
        <f>'IRR &amp; S.A.'!AI$14</f>
        <v>-807177.11472590314</v>
      </c>
      <c r="AJ23" s="3">
        <f>'IRR &amp; S.A.'!AJ$14</f>
        <v>-823320.65702042147</v>
      </c>
      <c r="AK23" s="3">
        <f>'IRR &amp; S.A.'!AK$14</f>
        <v>-839787.07016082993</v>
      </c>
      <c r="AL23" s="3">
        <f>'IRR &amp; S.A.'!AL$14</f>
        <v>-856582.81156404642</v>
      </c>
      <c r="AM23" s="3">
        <f>'IRR &amp; S.A.'!AM$14</f>
        <v>-873714.46779532731</v>
      </c>
      <c r="AN23" s="3">
        <f>'IRR &amp; S.A.'!AN$14</f>
        <v>-891188.75715123385</v>
      </c>
      <c r="AO23" s="3">
        <f>'IRR &amp; S.A.'!AO$14</f>
        <v>-909012.53229425859</v>
      </c>
      <c r="AP23" s="3">
        <f>'IRR &amp; S.A.'!AP$14</f>
        <v>-927192.78294014384</v>
      </c>
      <c r="AQ23" s="3">
        <f>'IRR &amp; S.A.'!AQ$14</f>
        <v>-945736.63859894639</v>
      </c>
      <c r="AR23" s="3">
        <f>'IRR &amp; S.A.'!AR$14</f>
        <v>-964651.37137092557</v>
      </c>
      <c r="AS23" s="3">
        <f>'IRR &amp; S.A.'!AS$14</f>
        <v>-983944.39879834407</v>
      </c>
      <c r="AT23" s="3">
        <f>'IRR &amp; S.A.'!AT$14</f>
        <v>-1003623.2867743109</v>
      </c>
      <c r="AU23" s="3">
        <f>'IRR &amp; S.A.'!AU$14</f>
        <v>-1023695.752509797</v>
      </c>
      <c r="AV23" s="3">
        <f>'IRR &amp; S.A.'!AV$14</f>
        <v>-1044169.6675599931</v>
      </c>
      <c r="AW23" s="3">
        <f>'IRR &amp; S.A.'!AW$14</f>
        <v>-1065053.060911193</v>
      </c>
      <c r="AX23" s="3">
        <f>'IRR &amp; S.A.'!AX$14</f>
        <v>-1086354.122129417</v>
      </c>
      <c r="AY23" s="3">
        <f>'IRR &amp; S.A.'!AY$14</f>
        <v>-1108081.204572005</v>
      </c>
      <c r="AZ23" s="3">
        <f>'IRR &amp; S.A.'!AZ$14</f>
        <v>-1130242.8286634451</v>
      </c>
      <c r="BA23" s="3">
        <f>'IRR &amp; S.A.'!BA$14</f>
        <v>-1152847.6852367141</v>
      </c>
      <c r="BB23" s="3">
        <f>'IRR &amp; S.A.'!BB$14</f>
        <v>-1175904.6389414484</v>
      </c>
    </row>
    <row r="24" spans="1:54" s="4" customFormat="1">
      <c r="A24" s="6" t="str">
        <f>+'IRR &amp; S.A.'!$A$15</f>
        <v xml:space="preserve">Insurance </v>
      </c>
      <c r="B24" s="6"/>
      <c r="C24" s="1"/>
      <c r="D24" s="1"/>
      <c r="E24" s="3">
        <f>'IRR &amp; S.A.'!E$15</f>
        <v>-127143.14120346816</v>
      </c>
      <c r="F24" s="3">
        <f>'IRR &amp; S.A.'!F$15</f>
        <v>-127143.14120346816</v>
      </c>
      <c r="G24" s="3">
        <f>'IRR &amp; S.A.'!G$15</f>
        <v>-127143.14120346816</v>
      </c>
      <c r="H24" s="3">
        <f>'IRR &amp; S.A.'!H$15</f>
        <v>-127143.14120346816</v>
      </c>
      <c r="I24" s="3">
        <f>'IRR &amp; S.A.'!I$15</f>
        <v>-127143.14120346816</v>
      </c>
      <c r="J24" s="3">
        <f>'IRR &amp; S.A.'!J$15</f>
        <v>-127143.14120346816</v>
      </c>
      <c r="K24" s="3">
        <f>'IRR &amp; S.A.'!K$15</f>
        <v>-127143.14120346816</v>
      </c>
      <c r="L24" s="3">
        <f>'IRR &amp; S.A.'!L$15</f>
        <v>-127143.14120346816</v>
      </c>
      <c r="M24" s="3">
        <f>'IRR &amp; S.A.'!M$15</f>
        <v>-127143.14120346816</v>
      </c>
      <c r="N24" s="3">
        <f>'IRR &amp; S.A.'!N$15</f>
        <v>-127143.14120346816</v>
      </c>
      <c r="O24" s="3">
        <f>'IRR &amp; S.A.'!O$15</f>
        <v>-127143.14120346816</v>
      </c>
      <c r="P24" s="3">
        <f>'IRR &amp; S.A.'!P$15</f>
        <v>-127143.14120346816</v>
      </c>
      <c r="Q24" s="3">
        <f>'IRR &amp; S.A.'!Q$15</f>
        <v>-127143.14120346816</v>
      </c>
      <c r="R24" s="3">
        <f>'IRR &amp; S.A.'!R$15</f>
        <v>-127143.14120346816</v>
      </c>
      <c r="S24" s="3">
        <f>'IRR &amp; S.A.'!S$15</f>
        <v>-127143.14120346816</v>
      </c>
      <c r="T24" s="3">
        <f>'IRR &amp; S.A.'!T$15</f>
        <v>-127143.14120346816</v>
      </c>
      <c r="U24" s="3">
        <f>'IRR &amp; S.A.'!U$15</f>
        <v>-127143.14120346816</v>
      </c>
      <c r="V24" s="3">
        <f>'IRR &amp; S.A.'!V$15</f>
        <v>-127143.14120346816</v>
      </c>
      <c r="W24" s="3">
        <f>'IRR &amp; S.A.'!W$15</f>
        <v>-127143.14120346816</v>
      </c>
      <c r="X24" s="3">
        <f>'IRR &amp; S.A.'!X$15</f>
        <v>-127143.14120346816</v>
      </c>
      <c r="Y24" s="3">
        <f>'IRR &amp; S.A.'!Y$15</f>
        <v>-127143.14120346816</v>
      </c>
      <c r="Z24" s="3">
        <f>'IRR &amp; S.A.'!Z$15</f>
        <v>-127143.14120346816</v>
      </c>
      <c r="AA24" s="3">
        <f>'IRR &amp; S.A.'!AA$15</f>
        <v>-127143.14120346816</v>
      </c>
      <c r="AB24" s="3">
        <f>'IRR &amp; S.A.'!AB$15</f>
        <v>-127143.14120346816</v>
      </c>
      <c r="AC24" s="3">
        <f>'IRR &amp; S.A.'!AC$15</f>
        <v>-127143.14120346816</v>
      </c>
      <c r="AD24" s="3">
        <f>'IRR &amp; S.A.'!AD$15</f>
        <v>-127143.14120346816</v>
      </c>
      <c r="AE24" s="3">
        <f>'IRR &amp; S.A.'!AE$15</f>
        <v>-127143.14120346816</v>
      </c>
      <c r="AF24" s="3">
        <f>'IRR &amp; S.A.'!AF$15</f>
        <v>-127143.14120346816</v>
      </c>
      <c r="AG24" s="3">
        <f>'IRR &amp; S.A.'!AG$15</f>
        <v>-127143.14120346816</v>
      </c>
      <c r="AH24" s="3">
        <f>'IRR &amp; S.A.'!AH$15</f>
        <v>-127143.14120346816</v>
      </c>
      <c r="AI24" s="3">
        <f>'IRR &amp; S.A.'!AI$15</f>
        <v>-127143.14120346816</v>
      </c>
      <c r="AJ24" s="3">
        <f>'IRR &amp; S.A.'!AJ$15</f>
        <v>-127143.14120346816</v>
      </c>
      <c r="AK24" s="3">
        <f>'IRR &amp; S.A.'!AK$15</f>
        <v>-127143.14120346816</v>
      </c>
      <c r="AL24" s="3">
        <f>'IRR &amp; S.A.'!AL$15</f>
        <v>-127143.14120346816</v>
      </c>
      <c r="AM24" s="3">
        <f>'IRR &amp; S.A.'!AM$15</f>
        <v>-127143.14120346816</v>
      </c>
      <c r="AN24" s="3">
        <f>'IRR &amp; S.A.'!AN$15</f>
        <v>-127143.14120346816</v>
      </c>
      <c r="AO24" s="3">
        <f>'IRR &amp; S.A.'!AO$15</f>
        <v>-127143.14120346816</v>
      </c>
      <c r="AP24" s="3">
        <f>'IRR &amp; S.A.'!AP$15</f>
        <v>-127143.14120346816</v>
      </c>
      <c r="AQ24" s="3">
        <f>'IRR &amp; S.A.'!AQ$15</f>
        <v>-127143.14120346816</v>
      </c>
      <c r="AR24" s="3">
        <f>'IRR &amp; S.A.'!AR$15</f>
        <v>-127143.14120346816</v>
      </c>
      <c r="AS24" s="3">
        <f>'IRR &amp; S.A.'!AS$15</f>
        <v>-127143.14120346816</v>
      </c>
      <c r="AT24" s="3">
        <f>'IRR &amp; S.A.'!AT$15</f>
        <v>-127143.14120346816</v>
      </c>
      <c r="AU24" s="3">
        <f>'IRR &amp; S.A.'!AU$15</f>
        <v>-127143.14120346816</v>
      </c>
      <c r="AV24" s="3">
        <f>'IRR &amp; S.A.'!AV$15</f>
        <v>-127143.14120346816</v>
      </c>
      <c r="AW24" s="3">
        <f>'IRR &amp; S.A.'!AW$15</f>
        <v>-127143.14120346816</v>
      </c>
      <c r="AX24" s="3">
        <f>'IRR &amp; S.A.'!AX$15</f>
        <v>-127143.14120346816</v>
      </c>
      <c r="AY24" s="3">
        <f>'IRR &amp; S.A.'!AY$15</f>
        <v>-127143.14120346816</v>
      </c>
      <c r="AZ24" s="3">
        <f>'IRR &amp; S.A.'!AZ$15</f>
        <v>-127143.14120346816</v>
      </c>
      <c r="BA24" s="3">
        <f>'IRR &amp; S.A.'!BA$15</f>
        <v>-127143.14120346816</v>
      </c>
      <c r="BB24" s="3">
        <f>'IRR &amp; S.A.'!BB$15</f>
        <v>-127143.14120346816</v>
      </c>
    </row>
    <row r="25" spans="1:54" s="4" customFormat="1">
      <c r="A25" s="6" t="str">
        <f>+'IRR &amp; S.A.'!$A$16</f>
        <v>Contribution to OSINERG</v>
      </c>
      <c r="B25" s="6"/>
      <c r="C25" s="1"/>
      <c r="D25" s="1"/>
      <c r="E25" s="3">
        <f>-Inputs!$C$65*E18</f>
        <v>-72637.422354538809</v>
      </c>
      <c r="F25" s="3">
        <f>-Inputs!$C$65*F18</f>
        <v>-72637.422354538809</v>
      </c>
      <c r="G25" s="3">
        <f>-Inputs!$C$65*G18</f>
        <v>-72637.422354538809</v>
      </c>
      <c r="H25" s="3">
        <f>-Inputs!$C$65*H18</f>
        <v>-72637.422354538809</v>
      </c>
      <c r="I25" s="3">
        <f>-Inputs!$C$65*I18</f>
        <v>-72637.422354538809</v>
      </c>
      <c r="J25" s="3">
        <f>-Inputs!$C$65*J18</f>
        <v>-72637.422354538809</v>
      </c>
      <c r="K25" s="3">
        <f>-Inputs!$C$65*K18</f>
        <v>-72637.422354538809</v>
      </c>
      <c r="L25" s="3">
        <f>-Inputs!$C$65*L18</f>
        <v>-72637.422354538809</v>
      </c>
      <c r="M25" s="3">
        <f>-Inputs!$C$65*M18</f>
        <v>-72637.422354538809</v>
      </c>
      <c r="N25" s="3">
        <f>-Inputs!$C$65*N18</f>
        <v>-72637.422354538809</v>
      </c>
      <c r="O25" s="3">
        <f>-Inputs!$C$65*O18</f>
        <v>-72637.422354538809</v>
      </c>
      <c r="P25" s="3">
        <f>-Inputs!$C$65*P18</f>
        <v>-72637.422354538809</v>
      </c>
      <c r="Q25" s="3">
        <f>-Inputs!$C$65*Q18</f>
        <v>-72637.422354538809</v>
      </c>
      <c r="R25" s="3">
        <f>-Inputs!$C$65*R18</f>
        <v>-72637.422354538809</v>
      </c>
      <c r="S25" s="3">
        <f>-Inputs!$C$65*S18</f>
        <v>-72637.422354538809</v>
      </c>
      <c r="T25" s="3">
        <f>-Inputs!$C$65*T18</f>
        <v>-72637.422354538809</v>
      </c>
      <c r="U25" s="3">
        <f>-Inputs!$C$65*U18</f>
        <v>-72637.422354538809</v>
      </c>
      <c r="V25" s="3">
        <f>-Inputs!$C$65*V18</f>
        <v>-72637.422354538809</v>
      </c>
      <c r="W25" s="3">
        <f>-Inputs!$C$65*W18</f>
        <v>-72637.422354538809</v>
      </c>
      <c r="X25" s="3">
        <f>-Inputs!$C$65*X18</f>
        <v>-72637.422354538809</v>
      </c>
      <c r="Y25" s="3">
        <f>-Inputs!$C$65*Y18</f>
        <v>-72637.422354538809</v>
      </c>
      <c r="Z25" s="3">
        <f>-Inputs!$C$65*Z18</f>
        <v>-72637.422354538809</v>
      </c>
      <c r="AA25" s="3">
        <f>-Inputs!$C$65*AA18</f>
        <v>-72637.422354538809</v>
      </c>
      <c r="AB25" s="3">
        <f>-Inputs!$C$65*AB18</f>
        <v>-72637.422354538809</v>
      </c>
      <c r="AC25" s="3">
        <f>-Inputs!$C$65*AC18</f>
        <v>-72637.422354538809</v>
      </c>
      <c r="AD25" s="3">
        <f>-Inputs!$C$65*AD18</f>
        <v>-72637.422354538809</v>
      </c>
      <c r="AE25" s="3">
        <f>-Inputs!$C$65*AE18</f>
        <v>-72637.422354538809</v>
      </c>
      <c r="AF25" s="3">
        <f>-Inputs!$C$65*AF18</f>
        <v>-72637.422354538809</v>
      </c>
      <c r="AG25" s="3">
        <f>-Inputs!$C$65*AG18</f>
        <v>-72637.422354538809</v>
      </c>
      <c r="AH25" s="3">
        <f>-Inputs!$C$65*AH18</f>
        <v>-72637.422354538809</v>
      </c>
      <c r="AI25" s="3">
        <f>-Inputs!$C$65*AI18</f>
        <v>-72637.422354538809</v>
      </c>
      <c r="AJ25" s="3">
        <f>-Inputs!$C$65*AJ18</f>
        <v>-72637.422354538809</v>
      </c>
      <c r="AK25" s="3">
        <f>-Inputs!$C$65*AK18</f>
        <v>-72637.422354538809</v>
      </c>
      <c r="AL25" s="3">
        <f>-Inputs!$C$65*AL18</f>
        <v>-72637.422354538809</v>
      </c>
      <c r="AM25" s="3">
        <f>-Inputs!$C$65*AM18</f>
        <v>-72637.422354538809</v>
      </c>
      <c r="AN25" s="3">
        <f>-Inputs!$C$65*AN18</f>
        <v>-72637.422354538809</v>
      </c>
      <c r="AO25" s="3">
        <f>-Inputs!$C$65*AO18</f>
        <v>-72637.422354538809</v>
      </c>
      <c r="AP25" s="3">
        <f>-Inputs!$C$65*AP18</f>
        <v>-72637.422354538809</v>
      </c>
      <c r="AQ25" s="3">
        <f>-Inputs!$C$65*AQ18</f>
        <v>-72637.422354538809</v>
      </c>
      <c r="AR25" s="3">
        <f>-Inputs!$C$65*AR18</f>
        <v>-72637.422354538809</v>
      </c>
      <c r="AS25" s="3">
        <f>-Inputs!$C$65*AS18</f>
        <v>-72637.422354538809</v>
      </c>
      <c r="AT25" s="3">
        <f>-Inputs!$C$65*AT18</f>
        <v>-72637.422354538809</v>
      </c>
      <c r="AU25" s="3">
        <f>-Inputs!$C$65*AU18</f>
        <v>-72637.422354538809</v>
      </c>
      <c r="AV25" s="3">
        <f>-Inputs!$C$65*AV18</f>
        <v>-72637.422354538809</v>
      </c>
      <c r="AW25" s="3">
        <f>-Inputs!$C$65*AW18</f>
        <v>-72637.422354538809</v>
      </c>
      <c r="AX25" s="3">
        <f>-Inputs!$C$65*AX18</f>
        <v>-72637.422354538809</v>
      </c>
      <c r="AY25" s="3">
        <f>-Inputs!$C$65*AY18</f>
        <v>-72637.422354538809</v>
      </c>
      <c r="AZ25" s="3">
        <f>-Inputs!$C$65*AZ18</f>
        <v>-72637.422354538809</v>
      </c>
      <c r="BA25" s="3">
        <f>-Inputs!$C$65*BA18</f>
        <v>-72637.422354538809</v>
      </c>
      <c r="BB25" s="3">
        <f>-Inputs!$C$65*BB18</f>
        <v>-72637.422354538809</v>
      </c>
    </row>
    <row r="26" spans="1:54" s="4" customFormat="1">
      <c r="A26" s="6" t="str">
        <f>+'IRR &amp; S.A.'!$A$17</f>
        <v>Water Canon</v>
      </c>
      <c r="B26" s="6"/>
      <c r="C26" s="1"/>
      <c r="D26" s="1"/>
      <c r="E26" s="3">
        <f>-Inputs!$C$67*(E19)</f>
        <v>-67308.058188538809</v>
      </c>
      <c r="F26" s="3">
        <f>-Inputs!$C$67*(F19)</f>
        <v>-67308.058188538809</v>
      </c>
      <c r="G26" s="3">
        <f>-Inputs!$C$67*(G19)</f>
        <v>-67308.058188538809</v>
      </c>
      <c r="H26" s="3">
        <f>-Inputs!$C$67*(H19)</f>
        <v>-67308.058188538809</v>
      </c>
      <c r="I26" s="3">
        <f>-Inputs!$C$67*(I19)</f>
        <v>-67308.058188538809</v>
      </c>
      <c r="J26" s="3">
        <f>-Inputs!$C$67*(J19)</f>
        <v>-67308.058188538809</v>
      </c>
      <c r="K26" s="3">
        <f>-Inputs!$C$67*(K19)</f>
        <v>-67308.058188538809</v>
      </c>
      <c r="L26" s="3">
        <f>-Inputs!$C$67*(L19)</f>
        <v>-67308.058188538809</v>
      </c>
      <c r="M26" s="3">
        <f>-Inputs!$C$67*(M19)</f>
        <v>-67308.058188538809</v>
      </c>
      <c r="N26" s="3">
        <f>-Inputs!$C$67*(N19)</f>
        <v>-67308.058188538809</v>
      </c>
      <c r="O26" s="3">
        <f>-Inputs!$C$67*(O19)</f>
        <v>-67308.058188538809</v>
      </c>
      <c r="P26" s="3">
        <f>-Inputs!$C$67*(P19)</f>
        <v>-67308.058188538809</v>
      </c>
      <c r="Q26" s="3">
        <f>-Inputs!$C$67*(Q19)</f>
        <v>-67308.058188538809</v>
      </c>
      <c r="R26" s="3">
        <f>-Inputs!$C$67*(R19)</f>
        <v>-67308.058188538809</v>
      </c>
      <c r="S26" s="3">
        <f>-Inputs!$C$67*(S19)</f>
        <v>-67308.058188538809</v>
      </c>
      <c r="T26" s="3">
        <f>-Inputs!$C$67*(T19)</f>
        <v>-67308.058188538809</v>
      </c>
      <c r="U26" s="3">
        <f>-Inputs!$C$67*(U19)</f>
        <v>-67308.058188538809</v>
      </c>
      <c r="V26" s="3">
        <f>-Inputs!$C$67*(V19)</f>
        <v>-67308.058188538809</v>
      </c>
      <c r="W26" s="3">
        <f>-Inputs!$C$67*(W19)</f>
        <v>-67308.058188538809</v>
      </c>
      <c r="X26" s="3">
        <f>-Inputs!$C$67*(X19)</f>
        <v>-67308.058188538809</v>
      </c>
      <c r="Y26" s="3">
        <f>-Inputs!$C$67*(Y19)</f>
        <v>-67308.058188538809</v>
      </c>
      <c r="Z26" s="3">
        <f>-Inputs!$C$67*(Z19)</f>
        <v>-67308.058188538809</v>
      </c>
      <c r="AA26" s="3">
        <f>-Inputs!$C$67*(AA19)</f>
        <v>-67308.058188538809</v>
      </c>
      <c r="AB26" s="3">
        <f>-Inputs!$C$67*(AB19)</f>
        <v>-67308.058188538809</v>
      </c>
      <c r="AC26" s="3">
        <f>-Inputs!$C$67*(AC19)</f>
        <v>-67308.058188538809</v>
      </c>
      <c r="AD26" s="3">
        <f>-Inputs!$C$67*(AD19)</f>
        <v>-67308.058188538809</v>
      </c>
      <c r="AE26" s="3">
        <f>-Inputs!$C$67*(AE19)</f>
        <v>-67308.058188538809</v>
      </c>
      <c r="AF26" s="3">
        <f>-Inputs!$C$67*(AF19)</f>
        <v>-67308.058188538809</v>
      </c>
      <c r="AG26" s="3">
        <f>-Inputs!$C$67*(AG19)</f>
        <v>-67308.058188538809</v>
      </c>
      <c r="AH26" s="3">
        <f>-Inputs!$C$67*(AH19)</f>
        <v>-67308.058188538809</v>
      </c>
      <c r="AI26" s="3">
        <f>-Inputs!$C$67*(AI19)</f>
        <v>-67308.058188538809</v>
      </c>
      <c r="AJ26" s="3">
        <f>-Inputs!$C$67*(AJ19)</f>
        <v>-67308.058188538809</v>
      </c>
      <c r="AK26" s="3">
        <f>-Inputs!$C$67*(AK19)</f>
        <v>-67308.058188538809</v>
      </c>
      <c r="AL26" s="3">
        <f>-Inputs!$C$67*(AL19)</f>
        <v>-67308.058188538809</v>
      </c>
      <c r="AM26" s="3">
        <f>-Inputs!$C$67*(AM19)</f>
        <v>-67308.058188538809</v>
      </c>
      <c r="AN26" s="3">
        <f>-Inputs!$C$67*(AN19)</f>
        <v>-67308.058188538809</v>
      </c>
      <c r="AO26" s="3">
        <f>-Inputs!$C$67*(AO19)</f>
        <v>-67308.058188538809</v>
      </c>
      <c r="AP26" s="3">
        <f>-Inputs!$C$67*(AP19)</f>
        <v>-67308.058188538809</v>
      </c>
      <c r="AQ26" s="3">
        <f>-Inputs!$C$67*(AQ19)</f>
        <v>-67308.058188538809</v>
      </c>
      <c r="AR26" s="3">
        <f>-Inputs!$C$67*(AR19)</f>
        <v>-67308.058188538809</v>
      </c>
      <c r="AS26" s="3">
        <f>-Inputs!$C$67*(AS19)</f>
        <v>-67308.058188538809</v>
      </c>
      <c r="AT26" s="3">
        <f>-Inputs!$C$67*(AT19)</f>
        <v>-67308.058188538809</v>
      </c>
      <c r="AU26" s="3">
        <f>-Inputs!$C$67*(AU19)</f>
        <v>-67308.058188538809</v>
      </c>
      <c r="AV26" s="3">
        <f>-Inputs!$C$67*(AV19)</f>
        <v>-67308.058188538809</v>
      </c>
      <c r="AW26" s="3">
        <f>-Inputs!$C$67*(AW19)</f>
        <v>-67308.058188538809</v>
      </c>
      <c r="AX26" s="3">
        <f>-Inputs!$C$67*(AX19)</f>
        <v>-67308.058188538809</v>
      </c>
      <c r="AY26" s="3">
        <f>-Inputs!$C$67*(AY19)</f>
        <v>-67308.058188538809</v>
      </c>
      <c r="AZ26" s="3">
        <f>-Inputs!$C$67*(AZ19)</f>
        <v>-67308.058188538809</v>
      </c>
      <c r="BA26" s="3">
        <f>-Inputs!$C$67*(BA19)</f>
        <v>-67308.058188538809</v>
      </c>
      <c r="BB26" s="3">
        <f>-Inputs!$C$67*(BB19)</f>
        <v>-67308.058188538809</v>
      </c>
    </row>
    <row r="27" spans="1:54" s="4" customFormat="1">
      <c r="A27" s="6" t="str">
        <f>+'IRR &amp; S.A.'!$A$18</f>
        <v>COES Tariff</v>
      </c>
      <c r="B27" s="6"/>
      <c r="C27" s="1"/>
      <c r="D27" s="1"/>
      <c r="E27" s="3">
        <f>-Inputs!$C$69*E18</f>
        <v>-54478.066765904099</v>
      </c>
      <c r="F27" s="3">
        <f>-Inputs!$C$69*F18</f>
        <v>-54478.066765904099</v>
      </c>
      <c r="G27" s="3">
        <f>-Inputs!$C$69*G18</f>
        <v>-54478.066765904099</v>
      </c>
      <c r="H27" s="3">
        <f>-Inputs!$C$69*H18</f>
        <v>-54478.066765904099</v>
      </c>
      <c r="I27" s="3">
        <f>-Inputs!$C$69*I18</f>
        <v>-54478.066765904099</v>
      </c>
      <c r="J27" s="3">
        <f>-Inputs!$C$69*J18</f>
        <v>-54478.066765904099</v>
      </c>
      <c r="K27" s="3">
        <f>-Inputs!$C$69*K18</f>
        <v>-54478.066765904099</v>
      </c>
      <c r="L27" s="3">
        <f>-Inputs!$C$69*L18</f>
        <v>-54478.066765904099</v>
      </c>
      <c r="M27" s="3">
        <f>-Inputs!$C$69*M18</f>
        <v>-54478.066765904099</v>
      </c>
      <c r="N27" s="3">
        <f>-Inputs!$C$69*N18</f>
        <v>-54478.066765904099</v>
      </c>
      <c r="O27" s="3">
        <f>-Inputs!$C$69*O18</f>
        <v>-54478.066765904099</v>
      </c>
      <c r="P27" s="3">
        <f>-Inputs!$C$69*P18</f>
        <v>-54478.066765904099</v>
      </c>
      <c r="Q27" s="3">
        <f>-Inputs!$C$69*Q18</f>
        <v>-54478.066765904099</v>
      </c>
      <c r="R27" s="3">
        <f>-Inputs!$C$69*R18</f>
        <v>-54478.066765904099</v>
      </c>
      <c r="S27" s="3">
        <f>-Inputs!$C$69*S18</f>
        <v>-54478.066765904099</v>
      </c>
      <c r="T27" s="3">
        <f>-Inputs!$C$69*T18</f>
        <v>-54478.066765904099</v>
      </c>
      <c r="U27" s="3">
        <f>-Inputs!$C$69*U18</f>
        <v>-54478.066765904099</v>
      </c>
      <c r="V27" s="3">
        <f>-Inputs!$C$69*V18</f>
        <v>-54478.066765904099</v>
      </c>
      <c r="W27" s="3">
        <f>-Inputs!$C$69*W18</f>
        <v>-54478.066765904099</v>
      </c>
      <c r="X27" s="3">
        <f>-Inputs!$C$69*X18</f>
        <v>-54478.066765904099</v>
      </c>
      <c r="Y27" s="3">
        <f>-Inputs!$C$69*Y18</f>
        <v>-54478.066765904099</v>
      </c>
      <c r="Z27" s="3">
        <f>-Inputs!$C$69*Z18</f>
        <v>-54478.066765904099</v>
      </c>
      <c r="AA27" s="3">
        <f>-Inputs!$C$69*AA18</f>
        <v>-54478.066765904099</v>
      </c>
      <c r="AB27" s="3">
        <f>-Inputs!$C$69*AB18</f>
        <v>-54478.066765904099</v>
      </c>
      <c r="AC27" s="3">
        <f>-Inputs!$C$69*AC18</f>
        <v>-54478.066765904099</v>
      </c>
      <c r="AD27" s="3">
        <f>-Inputs!$C$69*AD18</f>
        <v>-54478.066765904099</v>
      </c>
      <c r="AE27" s="3">
        <f>-Inputs!$C$69*AE18</f>
        <v>-54478.066765904099</v>
      </c>
      <c r="AF27" s="3">
        <f>-Inputs!$C$69*AF18</f>
        <v>-54478.066765904099</v>
      </c>
      <c r="AG27" s="3">
        <f>-Inputs!$C$69*AG18</f>
        <v>-54478.066765904099</v>
      </c>
      <c r="AH27" s="3">
        <f>-Inputs!$C$69*AH18</f>
        <v>-54478.066765904099</v>
      </c>
      <c r="AI27" s="3">
        <f>-Inputs!$C$69*AI18</f>
        <v>-54478.066765904099</v>
      </c>
      <c r="AJ27" s="3">
        <f>-Inputs!$C$69*AJ18</f>
        <v>-54478.066765904099</v>
      </c>
      <c r="AK27" s="3">
        <f>-Inputs!$C$69*AK18</f>
        <v>-54478.066765904099</v>
      </c>
      <c r="AL27" s="3">
        <f>-Inputs!$C$69*AL18</f>
        <v>-54478.066765904099</v>
      </c>
      <c r="AM27" s="3">
        <f>-Inputs!$C$69*AM18</f>
        <v>-54478.066765904099</v>
      </c>
      <c r="AN27" s="3">
        <f>-Inputs!$C$69*AN18</f>
        <v>-54478.066765904099</v>
      </c>
      <c r="AO27" s="3">
        <f>-Inputs!$C$69*AO18</f>
        <v>-54478.066765904099</v>
      </c>
      <c r="AP27" s="3">
        <f>-Inputs!$C$69*AP18</f>
        <v>-54478.066765904099</v>
      </c>
      <c r="AQ27" s="3">
        <f>-Inputs!$C$69*AQ18</f>
        <v>-54478.066765904099</v>
      </c>
      <c r="AR27" s="3">
        <f>-Inputs!$C$69*AR18</f>
        <v>-54478.066765904099</v>
      </c>
      <c r="AS27" s="3">
        <f>-Inputs!$C$69*AS18</f>
        <v>-54478.066765904099</v>
      </c>
      <c r="AT27" s="3">
        <f>-Inputs!$C$69*AT18</f>
        <v>-54478.066765904099</v>
      </c>
      <c r="AU27" s="3">
        <f>-Inputs!$C$69*AU18</f>
        <v>-54478.066765904099</v>
      </c>
      <c r="AV27" s="3">
        <f>-Inputs!$C$69*AV18</f>
        <v>-54478.066765904099</v>
      </c>
      <c r="AW27" s="3">
        <f>-Inputs!$C$69*AW18</f>
        <v>-54478.066765904099</v>
      </c>
      <c r="AX27" s="3">
        <f>-Inputs!$C$69*AX18</f>
        <v>-54478.066765904099</v>
      </c>
      <c r="AY27" s="3">
        <f>-Inputs!$C$69*AY18</f>
        <v>-54478.066765904099</v>
      </c>
      <c r="AZ27" s="3">
        <f>-Inputs!$C$69*AZ18</f>
        <v>-54478.066765904099</v>
      </c>
      <c r="BA27" s="3">
        <f>-Inputs!$C$69*BA18</f>
        <v>-54478.066765904099</v>
      </c>
      <c r="BB27" s="3">
        <f>-Inputs!$C$69*BB18</f>
        <v>-54478.066765904099</v>
      </c>
    </row>
    <row r="28" spans="1:54" s="4" customFormat="1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</row>
    <row r="29" spans="1:54" s="4" customFormat="1">
      <c r="A29" s="7" t="s">
        <v>51</v>
      </c>
      <c r="B29" s="7"/>
      <c r="C29" s="1"/>
      <c r="D29" s="1"/>
      <c r="E29" s="12">
        <f t="shared" ref="E29:BB29" si="3">E18+E22</f>
        <v>6496556.5596504603</v>
      </c>
      <c r="F29" s="12">
        <f t="shared" si="3"/>
        <v>6487644.1799046416</v>
      </c>
      <c r="G29" s="12">
        <f t="shared" si="3"/>
        <v>6478553.5525639057</v>
      </c>
      <c r="H29" s="12">
        <f t="shared" si="3"/>
        <v>6469281.1126763551</v>
      </c>
      <c r="I29" s="12">
        <f t="shared" si="3"/>
        <v>6459823.2239910532</v>
      </c>
      <c r="J29" s="12">
        <f t="shared" si="3"/>
        <v>6450176.1775320461</v>
      </c>
      <c r="K29" s="12">
        <f t="shared" si="3"/>
        <v>6440336.1901438581</v>
      </c>
      <c r="L29" s="12">
        <f t="shared" si="3"/>
        <v>6430299.4030079069</v>
      </c>
      <c r="M29" s="12">
        <f t="shared" si="3"/>
        <v>6420061.8801292367</v>
      </c>
      <c r="N29" s="12">
        <f t="shared" si="3"/>
        <v>6409619.606792992</v>
      </c>
      <c r="O29" s="12">
        <f t="shared" si="3"/>
        <v>6398968.4879900236</v>
      </c>
      <c r="P29" s="12">
        <f t="shared" si="3"/>
        <v>6388104.3468109956</v>
      </c>
      <c r="Q29" s="12">
        <f t="shared" si="3"/>
        <v>6377022.9228083864</v>
      </c>
      <c r="R29" s="12">
        <f t="shared" si="3"/>
        <v>6365719.8703257255</v>
      </c>
      <c r="S29" s="12">
        <f t="shared" si="3"/>
        <v>6354190.7567934124</v>
      </c>
      <c r="T29" s="12">
        <f t="shared" si="3"/>
        <v>6342431.0609904518</v>
      </c>
      <c r="U29" s="12">
        <f t="shared" si="3"/>
        <v>6330436.1712714322</v>
      </c>
      <c r="V29" s="12">
        <f t="shared" si="3"/>
        <v>6318201.3837580318</v>
      </c>
      <c r="W29" s="12">
        <f t="shared" si="3"/>
        <v>6305721.9004943641</v>
      </c>
      <c r="X29" s="12">
        <f t="shared" si="3"/>
        <v>6292992.8275654223</v>
      </c>
      <c r="Y29" s="12">
        <f t="shared" si="3"/>
        <v>6280009.1731779026</v>
      </c>
      <c r="Z29" s="12">
        <f t="shared" si="3"/>
        <v>6266765.8457026323</v>
      </c>
      <c r="AA29" s="12">
        <f t="shared" si="3"/>
        <v>6253257.6516778562</v>
      </c>
      <c r="AB29" s="12">
        <f t="shared" si="3"/>
        <v>6239479.2937725848</v>
      </c>
      <c r="AC29" s="12">
        <f t="shared" si="3"/>
        <v>6225425.3687092075</v>
      </c>
      <c r="AD29" s="12">
        <f t="shared" si="3"/>
        <v>6211090.3651445629</v>
      </c>
      <c r="AE29" s="12">
        <f t="shared" si="3"/>
        <v>6196468.6615086254</v>
      </c>
      <c r="AF29" s="12">
        <f t="shared" si="3"/>
        <v>6181554.5237999698</v>
      </c>
      <c r="AG29" s="12">
        <f t="shared" si="3"/>
        <v>6166342.1033371408</v>
      </c>
      <c r="AH29" s="12">
        <f t="shared" si="3"/>
        <v>6150825.4344650544</v>
      </c>
      <c r="AI29" s="12">
        <f t="shared" si="3"/>
        <v>6134998.4322155267</v>
      </c>
      <c r="AJ29" s="12">
        <f t="shared" si="3"/>
        <v>6118854.8899210086</v>
      </c>
      <c r="AK29" s="12">
        <f t="shared" si="3"/>
        <v>6102388.4767806008</v>
      </c>
      <c r="AL29" s="12">
        <f t="shared" si="3"/>
        <v>6085592.7353773843</v>
      </c>
      <c r="AM29" s="12">
        <f t="shared" si="3"/>
        <v>6068461.079146103</v>
      </c>
      <c r="AN29" s="12">
        <f t="shared" si="3"/>
        <v>6050986.7897901963</v>
      </c>
      <c r="AO29" s="12">
        <f t="shared" si="3"/>
        <v>6033163.0146471718</v>
      </c>
      <c r="AP29" s="12">
        <f t="shared" si="3"/>
        <v>6014982.7640012866</v>
      </c>
      <c r="AQ29" s="12">
        <f t="shared" si="3"/>
        <v>5996438.9083424844</v>
      </c>
      <c r="AR29" s="12">
        <f t="shared" si="3"/>
        <v>5977524.1755705047</v>
      </c>
      <c r="AS29" s="12">
        <f t="shared" si="3"/>
        <v>5958231.1481430866</v>
      </c>
      <c r="AT29" s="12">
        <f t="shared" si="3"/>
        <v>5938552.26016712</v>
      </c>
      <c r="AU29" s="12">
        <f t="shared" si="3"/>
        <v>5918479.7944316333</v>
      </c>
      <c r="AV29" s="12">
        <f t="shared" si="3"/>
        <v>5898005.8793814369</v>
      </c>
      <c r="AW29" s="12">
        <f t="shared" si="3"/>
        <v>5877122.4860302377</v>
      </c>
      <c r="AX29" s="12">
        <f t="shared" si="3"/>
        <v>5855821.4248120133</v>
      </c>
      <c r="AY29" s="12">
        <f t="shared" si="3"/>
        <v>5834094.342369426</v>
      </c>
      <c r="AZ29" s="12">
        <f t="shared" si="3"/>
        <v>5811932.7182779852</v>
      </c>
      <c r="BA29" s="12">
        <f t="shared" si="3"/>
        <v>5789327.8617047165</v>
      </c>
      <c r="BB29" s="12">
        <f t="shared" si="3"/>
        <v>5766270.9079999821</v>
      </c>
    </row>
    <row r="30" spans="1:54" s="4" customForma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</row>
    <row r="31" spans="1:54" s="4" customFormat="1">
      <c r="A31" s="1" t="s">
        <v>19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</row>
    <row r="32" spans="1:54" s="4" customFormat="1">
      <c r="A32" s="6" t="s">
        <v>20</v>
      </c>
      <c r="B32" s="6"/>
      <c r="C32" s="1"/>
      <c r="D32" s="1"/>
      <c r="E32" s="3">
        <f>'IRR &amp; S.A.'!E$23</f>
        <v>-1028094.650273052</v>
      </c>
      <c r="F32" s="3">
        <f>'IRR &amp; S.A.'!F$23</f>
        <v>-1028094.650273052</v>
      </c>
      <c r="G32" s="3">
        <f>'IRR &amp; S.A.'!G$23</f>
        <v>-1028094.650273052</v>
      </c>
      <c r="H32" s="3">
        <f>'IRR &amp; S.A.'!H$23</f>
        <v>-1028094.650273052</v>
      </c>
      <c r="I32" s="3">
        <f>'IRR &amp; S.A.'!I$23</f>
        <v>-1028094.650273052</v>
      </c>
      <c r="J32" s="3">
        <f>'IRR &amp; S.A.'!J$23</f>
        <v>-1028094.650273052</v>
      </c>
      <c r="K32" s="3">
        <f>'IRR &amp; S.A.'!K$23</f>
        <v>-1028094.650273052</v>
      </c>
      <c r="L32" s="3">
        <f>'IRR &amp; S.A.'!L$23</f>
        <v>-1028094.650273052</v>
      </c>
      <c r="M32" s="3">
        <f>'IRR &amp; S.A.'!M$23</f>
        <v>-1028094.650273052</v>
      </c>
      <c r="N32" s="3">
        <f>'IRR &amp; S.A.'!N$23</f>
        <v>-1028094.650273052</v>
      </c>
      <c r="O32" s="3">
        <f>'IRR &amp; S.A.'!O$23</f>
        <v>-1028094.650273052</v>
      </c>
      <c r="P32" s="3">
        <f>'IRR &amp; S.A.'!P$23</f>
        <v>-1028094.650273052</v>
      </c>
      <c r="Q32" s="3">
        <f>'IRR &amp; S.A.'!Q$23</f>
        <v>-1028094.650273052</v>
      </c>
      <c r="R32" s="3">
        <f>'IRR &amp; S.A.'!R$23</f>
        <v>-1028094.650273052</v>
      </c>
      <c r="S32" s="3">
        <f>'IRR &amp; S.A.'!S$23</f>
        <v>-1028094.650273052</v>
      </c>
      <c r="T32" s="3">
        <f>'IRR &amp; S.A.'!T$23</f>
        <v>-1028094.650273052</v>
      </c>
      <c r="U32" s="3">
        <f>'IRR &amp; S.A.'!U$23</f>
        <v>-1028094.650273052</v>
      </c>
      <c r="V32" s="3">
        <f>'IRR &amp; S.A.'!V$23</f>
        <v>-1028094.650273052</v>
      </c>
      <c r="W32" s="3">
        <f>'IRR &amp; S.A.'!W$23</f>
        <v>-1028094.650273052</v>
      </c>
      <c r="X32" s="3">
        <f>'IRR &amp; S.A.'!X$23</f>
        <v>-1028094.650273052</v>
      </c>
      <c r="Y32" s="3">
        <f>'IRR &amp; S.A.'!Y$23</f>
        <v>0</v>
      </c>
      <c r="Z32" s="3">
        <f>'IRR &amp; S.A.'!Z$23</f>
        <v>0</v>
      </c>
      <c r="AA32" s="3">
        <f>'IRR &amp; S.A.'!AA$23</f>
        <v>0</v>
      </c>
      <c r="AB32" s="3">
        <f>'IRR &amp; S.A.'!AB$23</f>
        <v>0</v>
      </c>
      <c r="AC32" s="3">
        <f>'IRR &amp; S.A.'!AC$23</f>
        <v>0</v>
      </c>
      <c r="AD32" s="3">
        <f>'IRR &amp; S.A.'!AD$23</f>
        <v>0</v>
      </c>
      <c r="AE32" s="3">
        <f>'IRR &amp; S.A.'!AE$23</f>
        <v>0</v>
      </c>
      <c r="AF32" s="3">
        <f>'IRR &amp; S.A.'!AF$23</f>
        <v>0</v>
      </c>
      <c r="AG32" s="3">
        <f>'IRR &amp; S.A.'!AG$23</f>
        <v>0</v>
      </c>
      <c r="AH32" s="3">
        <f>'IRR &amp; S.A.'!AH$23</f>
        <v>0</v>
      </c>
      <c r="AI32" s="3">
        <f>'IRR &amp; S.A.'!AI$23</f>
        <v>0</v>
      </c>
      <c r="AJ32" s="3">
        <f>'IRR &amp; S.A.'!AJ$23</f>
        <v>0</v>
      </c>
      <c r="AK32" s="3">
        <f>'IRR &amp; S.A.'!AK$23</f>
        <v>0</v>
      </c>
      <c r="AL32" s="3">
        <f>'IRR &amp; S.A.'!AL$23</f>
        <v>0</v>
      </c>
      <c r="AM32" s="3">
        <f>'IRR &amp; S.A.'!AM$23</f>
        <v>0</v>
      </c>
      <c r="AN32" s="3">
        <f>'IRR &amp; S.A.'!AN$23</f>
        <v>0</v>
      </c>
      <c r="AO32" s="3">
        <f>'IRR &amp; S.A.'!AO$23</f>
        <v>0</v>
      </c>
      <c r="AP32" s="3">
        <f>'IRR &amp; S.A.'!AP$23</f>
        <v>0</v>
      </c>
      <c r="AQ32" s="3">
        <f>'IRR &amp; S.A.'!AQ$23</f>
        <v>0</v>
      </c>
      <c r="AR32" s="3">
        <f>'IRR &amp; S.A.'!AR$23</f>
        <v>0</v>
      </c>
      <c r="AS32" s="3">
        <f>'IRR &amp; S.A.'!AS$23</f>
        <v>0</v>
      </c>
      <c r="AT32" s="3">
        <f>'IRR &amp; S.A.'!AT$23</f>
        <v>0</v>
      </c>
      <c r="AU32" s="3">
        <f>'IRR &amp; S.A.'!AU$23</f>
        <v>0</v>
      </c>
      <c r="AV32" s="3">
        <f>'IRR &amp; S.A.'!AV$23</f>
        <v>0</v>
      </c>
      <c r="AW32" s="3">
        <f>'IRR &amp; S.A.'!AW$23</f>
        <v>0</v>
      </c>
      <c r="AX32" s="3">
        <f>'IRR &amp; S.A.'!AX$23</f>
        <v>0</v>
      </c>
      <c r="AY32" s="3">
        <f>'IRR &amp; S.A.'!AY$23</f>
        <v>0</v>
      </c>
      <c r="AZ32" s="3">
        <f>'IRR &amp; S.A.'!AZ$23</f>
        <v>0</v>
      </c>
      <c r="BA32" s="3">
        <f>'IRR &amp; S.A.'!BA$23</f>
        <v>0</v>
      </c>
      <c r="BB32" s="3">
        <f>'IRR &amp; S.A.'!BB$23</f>
        <v>0</v>
      </c>
    </row>
    <row r="33" spans="1:54" s="4" customFormat="1">
      <c r="A33" s="6" t="s">
        <v>52</v>
      </c>
      <c r="B33" s="6"/>
      <c r="C33" s="1"/>
      <c r="D33" s="1"/>
      <c r="E33" s="3">
        <f>'IRR &amp; S.A.'!E$24</f>
        <v>-1122389.2295406</v>
      </c>
      <c r="F33" s="3">
        <f>'IRR &amp; S.A.'!F$24</f>
        <v>-1122389.2295406</v>
      </c>
      <c r="G33" s="3">
        <f>'IRR &amp; S.A.'!G$24</f>
        <v>-1122389.2295406</v>
      </c>
      <c r="H33" s="3">
        <f>'IRR &amp; S.A.'!H$24</f>
        <v>-1122389.2295406</v>
      </c>
      <c r="I33" s="3">
        <f>'IRR &amp; S.A.'!I$24</f>
        <v>-1122389.2295406</v>
      </c>
      <c r="J33" s="3">
        <f>'IRR &amp; S.A.'!J$24</f>
        <v>-1122389.2295406</v>
      </c>
      <c r="K33" s="3">
        <f>'IRR &amp; S.A.'!K$24</f>
        <v>-1122389.2295406</v>
      </c>
      <c r="L33" s="3">
        <f>'IRR &amp; S.A.'!L$24</f>
        <v>-1122389.2295406</v>
      </c>
      <c r="M33" s="3">
        <f>'IRR &amp; S.A.'!M$24</f>
        <v>-1122389.2295406</v>
      </c>
      <c r="N33" s="3">
        <f>'IRR &amp; S.A.'!N$24</f>
        <v>-1122389.2295406</v>
      </c>
      <c r="O33" s="3">
        <f>'IRR &amp; S.A.'!O$24</f>
        <v>0</v>
      </c>
      <c r="P33" s="3">
        <f>'IRR &amp; S.A.'!P$24</f>
        <v>0</v>
      </c>
      <c r="Q33" s="3">
        <f>'IRR &amp; S.A.'!Q$24</f>
        <v>0</v>
      </c>
      <c r="R33" s="3">
        <f>'IRR &amp; S.A.'!R$24</f>
        <v>0</v>
      </c>
      <c r="S33" s="3">
        <f>'IRR &amp; S.A.'!S$24</f>
        <v>0</v>
      </c>
      <c r="T33" s="3">
        <f>'IRR &amp; S.A.'!T$24</f>
        <v>0</v>
      </c>
      <c r="U33" s="3">
        <f>'IRR &amp; S.A.'!U$24</f>
        <v>0</v>
      </c>
      <c r="V33" s="3">
        <f>'IRR &amp; S.A.'!V$24</f>
        <v>0</v>
      </c>
      <c r="W33" s="3">
        <f>'IRR &amp; S.A.'!W$24</f>
        <v>0</v>
      </c>
      <c r="X33" s="3">
        <f>'IRR &amp; S.A.'!X$24</f>
        <v>0</v>
      </c>
      <c r="Y33" s="3">
        <f>'IRR &amp; S.A.'!Y$24</f>
        <v>0</v>
      </c>
      <c r="Z33" s="3">
        <f>'IRR &amp; S.A.'!Z$24</f>
        <v>0</v>
      </c>
      <c r="AA33" s="3">
        <f>'IRR &amp; S.A.'!AA$24</f>
        <v>0</v>
      </c>
      <c r="AB33" s="3">
        <f>'IRR &amp; S.A.'!AB$24</f>
        <v>0</v>
      </c>
      <c r="AC33" s="3">
        <f>'IRR &amp; S.A.'!AC$24</f>
        <v>0</v>
      </c>
      <c r="AD33" s="3">
        <f>'IRR &amp; S.A.'!AD$24</f>
        <v>0</v>
      </c>
      <c r="AE33" s="3">
        <f>'IRR &amp; S.A.'!AE$24</f>
        <v>0</v>
      </c>
      <c r="AF33" s="3">
        <f>'IRR &amp; S.A.'!AF$24</f>
        <v>0</v>
      </c>
      <c r="AG33" s="3">
        <f>'IRR &amp; S.A.'!AG$24</f>
        <v>0</v>
      </c>
      <c r="AH33" s="3">
        <f>'IRR &amp; S.A.'!AH$24</f>
        <v>0</v>
      </c>
      <c r="AI33" s="3">
        <f>'IRR &amp; S.A.'!AI$24</f>
        <v>0</v>
      </c>
      <c r="AJ33" s="3">
        <f>'IRR &amp; S.A.'!AJ$24</f>
        <v>0</v>
      </c>
      <c r="AK33" s="3">
        <f>'IRR &amp; S.A.'!AK$24</f>
        <v>0</v>
      </c>
      <c r="AL33" s="3">
        <f>'IRR &amp; S.A.'!AL$24</f>
        <v>0</v>
      </c>
      <c r="AM33" s="3">
        <f>'IRR &amp; S.A.'!AM$24</f>
        <v>0</v>
      </c>
      <c r="AN33" s="3">
        <f>'IRR &amp; S.A.'!AN$24</f>
        <v>0</v>
      </c>
      <c r="AO33" s="3">
        <f>'IRR &amp; S.A.'!AO$24</f>
        <v>0</v>
      </c>
      <c r="AP33" s="3">
        <f>'IRR &amp; S.A.'!AP$24</f>
        <v>0</v>
      </c>
      <c r="AQ33" s="3">
        <f>'IRR &amp; S.A.'!AQ$24</f>
        <v>0</v>
      </c>
      <c r="AR33" s="3">
        <f>'IRR &amp; S.A.'!AR$24</f>
        <v>0</v>
      </c>
      <c r="AS33" s="3">
        <f>'IRR &amp; S.A.'!AS$24</f>
        <v>0</v>
      </c>
      <c r="AT33" s="3">
        <f>'IRR &amp; S.A.'!AT$24</f>
        <v>0</v>
      </c>
      <c r="AU33" s="3">
        <f>'IRR &amp; S.A.'!AU$24</f>
        <v>0</v>
      </c>
      <c r="AV33" s="3">
        <f>'IRR &amp; S.A.'!AV$24</f>
        <v>0</v>
      </c>
      <c r="AW33" s="3">
        <f>'IRR &amp; S.A.'!AW$24</f>
        <v>0</v>
      </c>
      <c r="AX33" s="3">
        <f>'IRR &amp; S.A.'!AX$24</f>
        <v>0</v>
      </c>
      <c r="AY33" s="3">
        <f>'IRR &amp; S.A.'!AY$24</f>
        <v>0</v>
      </c>
      <c r="AZ33" s="3">
        <f>'IRR &amp; S.A.'!AZ$24</f>
        <v>0</v>
      </c>
      <c r="BA33" s="3">
        <f>'IRR &amp; S.A.'!BA$24</f>
        <v>0</v>
      </c>
      <c r="BB33" s="3">
        <f>'IRR &amp; S.A.'!BB$24</f>
        <v>0</v>
      </c>
    </row>
    <row r="34" spans="1:54" s="4" customFormat="1">
      <c r="A34" s="1" t="s">
        <v>230</v>
      </c>
      <c r="B34" s="6"/>
      <c r="C34" s="1"/>
      <c r="D34" s="1"/>
      <c r="E34" s="3">
        <f>'IRR &amp; S.A.'!E$25</f>
        <v>-2037537.519469589</v>
      </c>
      <c r="F34" s="3">
        <f>'IRR &amp; S.A.'!F$25</f>
        <v>-2037537.519469589</v>
      </c>
      <c r="G34" s="3">
        <f>'IRR &amp; S.A.'!G$25</f>
        <v>0</v>
      </c>
      <c r="H34" s="3">
        <f>'IRR &amp; S.A.'!H$25</f>
        <v>0</v>
      </c>
      <c r="I34" s="3">
        <f>'IRR &amp; S.A.'!I$25</f>
        <v>0</v>
      </c>
      <c r="J34" s="3">
        <f>'IRR &amp; S.A.'!J$25</f>
        <v>0</v>
      </c>
      <c r="K34" s="3">
        <f>'IRR &amp; S.A.'!K$25</f>
        <v>0</v>
      </c>
      <c r="L34" s="3">
        <f>'IRR &amp; S.A.'!L$25</f>
        <v>0</v>
      </c>
      <c r="M34" s="3">
        <f>'IRR &amp; S.A.'!M$25</f>
        <v>0</v>
      </c>
      <c r="N34" s="3">
        <f>'IRR &amp; S.A.'!N$25</f>
        <v>0</v>
      </c>
      <c r="O34" s="3">
        <f>'IRR &amp; S.A.'!O$25</f>
        <v>0</v>
      </c>
      <c r="P34" s="3">
        <f>'IRR &amp; S.A.'!P$25</f>
        <v>0</v>
      </c>
      <c r="Q34" s="3">
        <f>'IRR &amp; S.A.'!Q$25</f>
        <v>0</v>
      </c>
      <c r="R34" s="3">
        <f>'IRR &amp; S.A.'!R$25</f>
        <v>0</v>
      </c>
      <c r="S34" s="3">
        <f>'IRR &amp; S.A.'!S$25</f>
        <v>0</v>
      </c>
      <c r="T34" s="3">
        <f>'IRR &amp; S.A.'!T$25</f>
        <v>0</v>
      </c>
      <c r="U34" s="3">
        <f>'IRR &amp; S.A.'!U$25</f>
        <v>0</v>
      </c>
      <c r="V34" s="3">
        <f>'IRR &amp; S.A.'!V$25</f>
        <v>0</v>
      </c>
      <c r="W34" s="3">
        <f>'IRR &amp; S.A.'!W$25</f>
        <v>0</v>
      </c>
      <c r="X34" s="3">
        <f>'IRR &amp; S.A.'!X$25</f>
        <v>0</v>
      </c>
      <c r="Y34" s="3">
        <f>'IRR &amp; S.A.'!Y$25</f>
        <v>0</v>
      </c>
      <c r="Z34" s="3">
        <f>'IRR &amp; S.A.'!Z$25</f>
        <v>0</v>
      </c>
      <c r="AA34" s="3">
        <f>'IRR &amp; S.A.'!AA$25</f>
        <v>0</v>
      </c>
      <c r="AB34" s="3">
        <f>'IRR &amp; S.A.'!AB$25</f>
        <v>0</v>
      </c>
      <c r="AC34" s="3">
        <f>'IRR &amp; S.A.'!AC$25</f>
        <v>0</v>
      </c>
      <c r="AD34" s="3">
        <f>'IRR &amp; S.A.'!AD$25</f>
        <v>0</v>
      </c>
      <c r="AE34" s="3">
        <f>'IRR &amp; S.A.'!AE$25</f>
        <v>0</v>
      </c>
      <c r="AF34" s="3">
        <f>'IRR &amp; S.A.'!AF$25</f>
        <v>0</v>
      </c>
      <c r="AG34" s="3">
        <f>'IRR &amp; S.A.'!AG$25</f>
        <v>0</v>
      </c>
      <c r="AH34" s="3">
        <f>'IRR &amp; S.A.'!AH$25</f>
        <v>0</v>
      </c>
      <c r="AI34" s="3">
        <f>'IRR &amp; S.A.'!AI$25</f>
        <v>0</v>
      </c>
      <c r="AJ34" s="3">
        <f>'IRR &amp; S.A.'!AJ$25</f>
        <v>0</v>
      </c>
      <c r="AK34" s="3">
        <f>'IRR &amp; S.A.'!AK$25</f>
        <v>0</v>
      </c>
      <c r="AL34" s="3">
        <f>'IRR &amp; S.A.'!AL$25</f>
        <v>0</v>
      </c>
      <c r="AM34" s="3">
        <f>'IRR &amp; S.A.'!AM$25</f>
        <v>0</v>
      </c>
      <c r="AN34" s="3">
        <f>'IRR &amp; S.A.'!AN$25</f>
        <v>0</v>
      </c>
      <c r="AO34" s="3">
        <f>'IRR &amp; S.A.'!AO$25</f>
        <v>0</v>
      </c>
      <c r="AP34" s="3">
        <f>'IRR &amp; S.A.'!AP$25</f>
        <v>0</v>
      </c>
      <c r="AQ34" s="3">
        <f>'IRR &amp; S.A.'!AQ$25</f>
        <v>0</v>
      </c>
      <c r="AR34" s="3">
        <f>'IRR &amp; S.A.'!AR$25</f>
        <v>0</v>
      </c>
      <c r="AS34" s="3">
        <f>'IRR &amp; S.A.'!AS$25</f>
        <v>0</v>
      </c>
      <c r="AT34" s="3">
        <f>'IRR &amp; S.A.'!AT$25</f>
        <v>0</v>
      </c>
      <c r="AU34" s="3">
        <f>'IRR &amp; S.A.'!AU$25</f>
        <v>0</v>
      </c>
      <c r="AV34" s="3">
        <f>'IRR &amp; S.A.'!AV$25</f>
        <v>0</v>
      </c>
      <c r="AW34" s="3">
        <f>'IRR &amp; S.A.'!AW$25</f>
        <v>0</v>
      </c>
      <c r="AX34" s="3">
        <f>'IRR &amp; S.A.'!AX$25</f>
        <v>0</v>
      </c>
      <c r="AY34" s="3">
        <f>'IRR &amp; S.A.'!AY$25</f>
        <v>0</v>
      </c>
      <c r="AZ34" s="3">
        <f>'IRR &amp; S.A.'!AZ$25</f>
        <v>0</v>
      </c>
      <c r="BA34" s="3">
        <f>'IRR &amp; S.A.'!BA$25</f>
        <v>0</v>
      </c>
      <c r="BB34" s="3">
        <f>'IRR &amp; S.A.'!BB$25</f>
        <v>0</v>
      </c>
    </row>
    <row r="35" spans="1:54" s="4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</row>
    <row r="36" spans="1:54" s="4" customFormat="1">
      <c r="A36" s="7" t="s">
        <v>53</v>
      </c>
      <c r="B36" s="7"/>
      <c r="C36" s="1"/>
      <c r="D36" s="1"/>
      <c r="E36" s="12">
        <f>E29+SUM(E32:E34)</f>
        <v>2308535.1603672192</v>
      </c>
      <c r="F36" s="12">
        <f t="shared" ref="F36:BB36" si="4">F29+SUM(F32:F34)</f>
        <v>2299622.7806214006</v>
      </c>
      <c r="G36" s="12">
        <f t="shared" si="4"/>
        <v>4328069.6727502532</v>
      </c>
      <c r="H36" s="12">
        <f t="shared" si="4"/>
        <v>4318797.2328627035</v>
      </c>
      <c r="I36" s="12">
        <f t="shared" si="4"/>
        <v>4309339.3441774007</v>
      </c>
      <c r="J36" s="12">
        <f t="shared" si="4"/>
        <v>4299692.2977183945</v>
      </c>
      <c r="K36" s="12">
        <f t="shared" si="4"/>
        <v>4289852.3103302065</v>
      </c>
      <c r="L36" s="12">
        <f t="shared" si="4"/>
        <v>4279815.5231942553</v>
      </c>
      <c r="M36" s="12">
        <f t="shared" si="4"/>
        <v>4269578.0003155842</v>
      </c>
      <c r="N36" s="12">
        <f t="shared" si="4"/>
        <v>4259135.7269793395</v>
      </c>
      <c r="O36" s="12">
        <f t="shared" si="4"/>
        <v>5370873.8377169715</v>
      </c>
      <c r="P36" s="12">
        <f t="shared" si="4"/>
        <v>5360009.6965379436</v>
      </c>
      <c r="Q36" s="12">
        <f t="shared" si="4"/>
        <v>5348928.2725353343</v>
      </c>
      <c r="R36" s="12">
        <f t="shared" si="4"/>
        <v>5337625.2200526735</v>
      </c>
      <c r="S36" s="12">
        <f t="shared" si="4"/>
        <v>5326096.1065203603</v>
      </c>
      <c r="T36" s="12">
        <f t="shared" si="4"/>
        <v>5314336.4107173998</v>
      </c>
      <c r="U36" s="12">
        <f t="shared" si="4"/>
        <v>5302341.5209983801</v>
      </c>
      <c r="V36" s="12">
        <f t="shared" si="4"/>
        <v>5290106.7334849797</v>
      </c>
      <c r="W36" s="12">
        <f t="shared" si="4"/>
        <v>5277627.250221312</v>
      </c>
      <c r="X36" s="12">
        <f t="shared" si="4"/>
        <v>5264898.1772923702</v>
      </c>
      <c r="Y36" s="12">
        <f t="shared" si="4"/>
        <v>6280009.1731779026</v>
      </c>
      <c r="Z36" s="12">
        <f t="shared" si="4"/>
        <v>6266765.8457026323</v>
      </c>
      <c r="AA36" s="12">
        <f t="shared" si="4"/>
        <v>6253257.6516778562</v>
      </c>
      <c r="AB36" s="12">
        <f t="shared" si="4"/>
        <v>6239479.2937725848</v>
      </c>
      <c r="AC36" s="12">
        <f t="shared" si="4"/>
        <v>6225425.3687092075</v>
      </c>
      <c r="AD36" s="12">
        <f t="shared" si="4"/>
        <v>6211090.3651445629</v>
      </c>
      <c r="AE36" s="12">
        <f t="shared" si="4"/>
        <v>6196468.6615086254</v>
      </c>
      <c r="AF36" s="12">
        <f t="shared" si="4"/>
        <v>6181554.5237999698</v>
      </c>
      <c r="AG36" s="12">
        <f t="shared" si="4"/>
        <v>6166342.1033371408</v>
      </c>
      <c r="AH36" s="12">
        <f t="shared" si="4"/>
        <v>6150825.4344650544</v>
      </c>
      <c r="AI36" s="12">
        <f t="shared" si="4"/>
        <v>6134998.4322155267</v>
      </c>
      <c r="AJ36" s="12">
        <f t="shared" si="4"/>
        <v>6118854.8899210086</v>
      </c>
      <c r="AK36" s="12">
        <f t="shared" si="4"/>
        <v>6102388.4767806008</v>
      </c>
      <c r="AL36" s="12">
        <f t="shared" si="4"/>
        <v>6085592.7353773843</v>
      </c>
      <c r="AM36" s="12">
        <f t="shared" si="4"/>
        <v>6068461.079146103</v>
      </c>
      <c r="AN36" s="12">
        <f t="shared" si="4"/>
        <v>6050986.7897901963</v>
      </c>
      <c r="AO36" s="12">
        <f t="shared" si="4"/>
        <v>6033163.0146471718</v>
      </c>
      <c r="AP36" s="12">
        <f t="shared" si="4"/>
        <v>6014982.7640012866</v>
      </c>
      <c r="AQ36" s="12">
        <f t="shared" si="4"/>
        <v>5996438.9083424844</v>
      </c>
      <c r="AR36" s="12">
        <f t="shared" si="4"/>
        <v>5977524.1755705047</v>
      </c>
      <c r="AS36" s="12">
        <f t="shared" si="4"/>
        <v>5958231.1481430866</v>
      </c>
      <c r="AT36" s="12">
        <f t="shared" si="4"/>
        <v>5938552.26016712</v>
      </c>
      <c r="AU36" s="12">
        <f t="shared" si="4"/>
        <v>5918479.7944316333</v>
      </c>
      <c r="AV36" s="12">
        <f t="shared" si="4"/>
        <v>5898005.8793814369</v>
      </c>
      <c r="AW36" s="12">
        <f t="shared" si="4"/>
        <v>5877122.4860302377</v>
      </c>
      <c r="AX36" s="12">
        <f t="shared" si="4"/>
        <v>5855821.4248120133</v>
      </c>
      <c r="AY36" s="12">
        <f t="shared" si="4"/>
        <v>5834094.342369426</v>
      </c>
      <c r="AZ36" s="12">
        <f t="shared" si="4"/>
        <v>5811932.7182779852</v>
      </c>
      <c r="BA36" s="12">
        <f t="shared" si="4"/>
        <v>5789327.8617047165</v>
      </c>
      <c r="BB36" s="12">
        <f t="shared" si="4"/>
        <v>5766270.9079999821</v>
      </c>
    </row>
    <row r="37" spans="1:54" s="4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</row>
    <row r="38" spans="1:54" s="4" customFormat="1">
      <c r="A38" s="1" t="s">
        <v>39</v>
      </c>
      <c r="B38" s="1"/>
      <c r="C38" s="1"/>
      <c r="D38" s="1"/>
      <c r="E38" s="3">
        <f>(Inputs!$C$84*E36)*-1</f>
        <v>-115426.75801836097</v>
      </c>
      <c r="F38" s="3">
        <f>(Inputs!$C$84*F36)*-1</f>
        <v>-114981.13903107004</v>
      </c>
      <c r="G38" s="3">
        <f>(Inputs!$C$84*G36)*-1</f>
        <v>-216403.48363751266</v>
      </c>
      <c r="H38" s="3">
        <f>(Inputs!$C$84*H36)*-1</f>
        <v>-215939.8616431352</v>
      </c>
      <c r="I38" s="3">
        <f>(Inputs!$C$84*I36)*-1</f>
        <v>-215466.96720887005</v>
      </c>
      <c r="J38" s="3">
        <f>(Inputs!$C$84*J36)*-1</f>
        <v>-214984.61488591973</v>
      </c>
      <c r="K38" s="3">
        <f>(Inputs!$C$84*K36)*-1</f>
        <v>-214492.61551651033</v>
      </c>
      <c r="L38" s="3">
        <f>(Inputs!$C$84*L36)*-1</f>
        <v>-213990.77615971278</v>
      </c>
      <c r="M38" s="3">
        <f>(Inputs!$C$84*M36)*-1</f>
        <v>-213478.90001577922</v>
      </c>
      <c r="N38" s="3">
        <f>(Inputs!$C$84*N36)*-1</f>
        <v>-212956.786348967</v>
      </c>
      <c r="O38" s="3">
        <f>(Inputs!$C$84*O36)*-1</f>
        <v>-268543.69188584859</v>
      </c>
      <c r="P38" s="3">
        <f>(Inputs!$C$84*P36)*-1</f>
        <v>-268000.48482689721</v>
      </c>
      <c r="Q38" s="3">
        <f>(Inputs!$C$84*Q36)*-1</f>
        <v>-267446.41362676671</v>
      </c>
      <c r="R38" s="3">
        <f>(Inputs!$C$84*R36)*-1</f>
        <v>-266881.26100263366</v>
      </c>
      <c r="S38" s="3">
        <f>(Inputs!$C$84*S36)*-1</f>
        <v>-266304.80532601802</v>
      </c>
      <c r="T38" s="3">
        <f>(Inputs!$C$84*T36)*-1</f>
        <v>-265716.82053586998</v>
      </c>
      <c r="U38" s="3">
        <f>(Inputs!$C$84*U36)*-1</f>
        <v>-265117.07604991901</v>
      </c>
      <c r="V38" s="3">
        <f>(Inputs!$C$84*V36)*-1</f>
        <v>-264505.33667424897</v>
      </c>
      <c r="W38" s="3">
        <f>(Inputs!$C$84*W36)*-1</f>
        <v>-263881.36251106561</v>
      </c>
      <c r="X38" s="3">
        <f>(Inputs!$C$84*X36)*-1</f>
        <v>-263244.90886461851</v>
      </c>
      <c r="Y38" s="3">
        <f>(Inputs!$C$84*Y36)*-1</f>
        <v>-314000.45865889516</v>
      </c>
      <c r="Z38" s="3">
        <f>(Inputs!$C$84*Z36)*-1</f>
        <v>-313338.29228513164</v>
      </c>
      <c r="AA38" s="3">
        <f>(Inputs!$C$84*AA36)*-1</f>
        <v>-312662.88258389285</v>
      </c>
      <c r="AB38" s="3">
        <f>(Inputs!$C$84*AB36)*-1</f>
        <v>-311973.96468862926</v>
      </c>
      <c r="AC38" s="3">
        <f>(Inputs!$C$84*AC36)*-1</f>
        <v>-311271.2684354604</v>
      </c>
      <c r="AD38" s="3">
        <f>(Inputs!$C$84*AD36)*-1</f>
        <v>-310554.51825722813</v>
      </c>
      <c r="AE38" s="3">
        <f>(Inputs!$C$84*AE36)*-1</f>
        <v>-309823.43307543127</v>
      </c>
      <c r="AF38" s="3">
        <f>(Inputs!$C$84*AF36)*-1</f>
        <v>-309077.7261899985</v>
      </c>
      <c r="AG38" s="3">
        <f>(Inputs!$C$84*AG36)*-1</f>
        <v>-308317.10516685707</v>
      </c>
      <c r="AH38" s="3">
        <f>(Inputs!$C$84*AH36)*-1</f>
        <v>-307541.27172325272</v>
      </c>
      <c r="AI38" s="3">
        <f>(Inputs!$C$84*AI36)*-1</f>
        <v>-306749.92161077634</v>
      </c>
      <c r="AJ38" s="3">
        <f>(Inputs!$C$84*AJ36)*-1</f>
        <v>-305942.74449605047</v>
      </c>
      <c r="AK38" s="3">
        <f>(Inputs!$C$84*AK36)*-1</f>
        <v>-305119.42383903003</v>
      </c>
      <c r="AL38" s="3">
        <f>(Inputs!$C$84*AL36)*-1</f>
        <v>-304279.63676886924</v>
      </c>
      <c r="AM38" s="3">
        <f>(Inputs!$C$84*AM36)*-1</f>
        <v>-303423.05395730515</v>
      </c>
      <c r="AN38" s="3">
        <f>(Inputs!$C$84*AN36)*-1</f>
        <v>-302549.33948950982</v>
      </c>
      <c r="AO38" s="3">
        <f>(Inputs!$C$84*AO36)*-1</f>
        <v>-301658.15073235863</v>
      </c>
      <c r="AP38" s="3">
        <f>(Inputs!$C$84*AP36)*-1</f>
        <v>-300749.13820006436</v>
      </c>
      <c r="AQ38" s="3">
        <f>(Inputs!$C$84*AQ36)*-1</f>
        <v>-299821.94541712425</v>
      </c>
      <c r="AR38" s="3">
        <f>(Inputs!$C$84*AR36)*-1</f>
        <v>-298876.20877852524</v>
      </c>
      <c r="AS38" s="3">
        <f>(Inputs!$C$84*AS36)*-1</f>
        <v>-297911.55740715435</v>
      </c>
      <c r="AT38" s="3">
        <f>(Inputs!$C$84*AT36)*-1</f>
        <v>-296927.61300835601</v>
      </c>
      <c r="AU38" s="3">
        <f>(Inputs!$C$84*AU36)*-1</f>
        <v>-295923.98972158169</v>
      </c>
      <c r="AV38" s="3">
        <f>(Inputs!$C$84*AV36)*-1</f>
        <v>-294900.29396907188</v>
      </c>
      <c r="AW38" s="3">
        <f>(Inputs!$C$84*AW36)*-1</f>
        <v>-293856.12430151191</v>
      </c>
      <c r="AX38" s="3">
        <f>(Inputs!$C$84*AX36)*-1</f>
        <v>-292791.07124060066</v>
      </c>
      <c r="AY38" s="3">
        <f>(Inputs!$C$84*AY36)*-1</f>
        <v>-291704.71711847134</v>
      </c>
      <c r="AZ38" s="3">
        <f>(Inputs!$C$84*AZ36)*-1</f>
        <v>-290596.63591389928</v>
      </c>
      <c r="BA38" s="3">
        <f>(Inputs!$C$84*BA36)*-1</f>
        <v>-289466.39308523585</v>
      </c>
      <c r="BB38" s="3">
        <f>(Inputs!$C$84*BB36)*-1</f>
        <v>-288313.54539999913</v>
      </c>
    </row>
    <row r="39" spans="1:54" s="4" customFormat="1">
      <c r="A39" s="1" t="s">
        <v>24</v>
      </c>
      <c r="B39" s="1"/>
      <c r="C39" s="1"/>
      <c r="D39" s="1"/>
      <c r="E39" s="3">
        <f>(Inputs!$C$82*(E36+E38))*-1</f>
        <v>-657932.52070465742</v>
      </c>
      <c r="F39" s="3">
        <f>(Inputs!$C$82*(F36+F38))*-1</f>
        <v>-655392.49247709918</v>
      </c>
      <c r="G39" s="3">
        <f>(Inputs!$C$82*(G36+G38))*-1</f>
        <v>-1233499.856733822</v>
      </c>
      <c r="H39" s="3">
        <f>(Inputs!$C$82*(H36+H38))*-1</f>
        <v>-1230857.2113658704</v>
      </c>
      <c r="I39" s="3">
        <f>(Inputs!$C$82*(I36+I38))*-1</f>
        <v>-1228161.713090559</v>
      </c>
      <c r="J39" s="3">
        <f>(Inputs!$C$82*(J36+J38))*-1</f>
        <v>-1225412.3048497424</v>
      </c>
      <c r="K39" s="3">
        <f>(Inputs!$C$82*(K36+K38))*-1</f>
        <v>-1222607.9084441089</v>
      </c>
      <c r="L39" s="3">
        <f>(Inputs!$C$82*(L36+L38))*-1</f>
        <v>-1219747.4241103628</v>
      </c>
      <c r="M39" s="3">
        <f>(Inputs!$C$82*(M36+M38))*-1</f>
        <v>-1216829.7300899415</v>
      </c>
      <c r="N39" s="3">
        <f>(Inputs!$C$82*(N36+N38))*-1</f>
        <v>-1213853.6821891118</v>
      </c>
      <c r="O39" s="3">
        <f>(Inputs!$C$82*(O36+O38))*-1</f>
        <v>-1530699.0437493369</v>
      </c>
      <c r="P39" s="3">
        <f>(Inputs!$C$82*(P36+P38))*-1</f>
        <v>-1527602.7635133138</v>
      </c>
      <c r="Q39" s="3">
        <f>(Inputs!$C$82*(Q36+Q38))*-1</f>
        <v>-1524444.5576725702</v>
      </c>
      <c r="R39" s="3">
        <f>(Inputs!$C$82*(R36+R38))*-1</f>
        <v>-1521223.1877150119</v>
      </c>
      <c r="S39" s="3">
        <f>(Inputs!$C$82*(S36+S38))*-1</f>
        <v>-1517937.3903583025</v>
      </c>
      <c r="T39" s="3">
        <f>(Inputs!$C$82*(T36+T38))*-1</f>
        <v>-1514585.8770544587</v>
      </c>
      <c r="U39" s="3">
        <f>(Inputs!$C$82*(U36+U38))*-1</f>
        <v>-1511167.3334845381</v>
      </c>
      <c r="V39" s="3">
        <f>(Inputs!$C$82*(V36+V38))*-1</f>
        <v>-1507680.4190432192</v>
      </c>
      <c r="W39" s="3">
        <f>(Inputs!$C$82*(W36+W38))*-1</f>
        <v>-1504123.7663130739</v>
      </c>
      <c r="X39" s="3">
        <f>(Inputs!$C$82*(X36+X38))*-1</f>
        <v>-1500495.9805283255</v>
      </c>
      <c r="Y39" s="3">
        <f>(Inputs!$C$82*(Y36+Y38))*-1</f>
        <v>-1789802.6143557022</v>
      </c>
      <c r="Z39" s="3">
        <f>(Inputs!$C$82*(Z36+Z38))*-1</f>
        <v>-1786028.2660252503</v>
      </c>
      <c r="AA39" s="3">
        <f>(Inputs!$C$82*(AA36+AA38))*-1</f>
        <v>-1782178.4307281889</v>
      </c>
      <c r="AB39" s="3">
        <f>(Inputs!$C$82*(AB36+AB38))*-1</f>
        <v>-1778251.5987251867</v>
      </c>
      <c r="AC39" s="3">
        <f>(Inputs!$C$82*(AC36+AC38))*-1</f>
        <v>-1774246.230082124</v>
      </c>
      <c r="AD39" s="3">
        <f>(Inputs!$C$82*(AD36+AD38))*-1</f>
        <v>-1770160.7540662005</v>
      </c>
      <c r="AE39" s="3">
        <f>(Inputs!$C$82*(AE36+AE38))*-1</f>
        <v>-1765993.5685299581</v>
      </c>
      <c r="AF39" s="3">
        <f>(Inputs!$C$82*(AF36+AF38))*-1</f>
        <v>-1761743.0392829913</v>
      </c>
      <c r="AG39" s="3">
        <f>(Inputs!$C$82*(AG36+AG38))*-1</f>
        <v>-1757407.499451085</v>
      </c>
      <c r="AH39" s="3">
        <f>(Inputs!$C$82*(AH36+AH38))*-1</f>
        <v>-1752985.2488225405</v>
      </c>
      <c r="AI39" s="3">
        <f>(Inputs!$C$82*(AI36+AI38))*-1</f>
        <v>-1748474.553181425</v>
      </c>
      <c r="AJ39" s="3">
        <f>(Inputs!$C$82*(AJ36+AJ38))*-1</f>
        <v>-1743873.6436274874</v>
      </c>
      <c r="AK39" s="3">
        <f>(Inputs!$C$82*(AK36+AK38))*-1</f>
        <v>-1739180.7158824713</v>
      </c>
      <c r="AL39" s="3">
        <f>(Inputs!$C$82*(AL36+AL38))*-1</f>
        <v>-1734393.9295825546</v>
      </c>
      <c r="AM39" s="3">
        <f>(Inputs!$C$82*(AM36+AM38))*-1</f>
        <v>-1729511.4075566393</v>
      </c>
      <c r="AN39" s="3">
        <f>(Inputs!$C$82*(AN36+AN38))*-1</f>
        <v>-1724531.2350902057</v>
      </c>
      <c r="AO39" s="3">
        <f>(Inputs!$C$82*(AO36+AO38))*-1</f>
        <v>-1719451.4591744437</v>
      </c>
      <c r="AP39" s="3">
        <f>(Inputs!$C$82*(AP36+AP38))*-1</f>
        <v>-1714270.0877403666</v>
      </c>
      <c r="AQ39" s="3">
        <f>(Inputs!$C$82*(AQ36+AQ38))*-1</f>
        <v>-1708985.0888776081</v>
      </c>
      <c r="AR39" s="3">
        <f>(Inputs!$C$82*(AR36+AR38))*-1</f>
        <v>-1703594.3900375939</v>
      </c>
      <c r="AS39" s="3">
        <f>(Inputs!$C$82*(AS36+AS38))*-1</f>
        <v>-1698095.8772207794</v>
      </c>
      <c r="AT39" s="3">
        <f>(Inputs!$C$82*(AT36+AT38))*-1</f>
        <v>-1692487.3941476292</v>
      </c>
      <c r="AU39" s="3">
        <f>(Inputs!$C$82*(AU36+AU38))*-1</f>
        <v>-1686766.7414130156</v>
      </c>
      <c r="AV39" s="3">
        <f>(Inputs!$C$82*(AV36+AV38))*-1</f>
        <v>-1680931.6756237096</v>
      </c>
      <c r="AW39" s="3">
        <f>(Inputs!$C$82*(AW36+AW38))*-1</f>
        <v>-1674979.9085186177</v>
      </c>
      <c r="AX39" s="3">
        <f>(Inputs!$C$82*(AX36+AX38))*-1</f>
        <v>-1668909.106071424</v>
      </c>
      <c r="AY39" s="3">
        <f>(Inputs!$C$82*(AY36+AY38))*-1</f>
        <v>-1662716.8875752864</v>
      </c>
      <c r="AZ39" s="3">
        <f>(Inputs!$C$82*(AZ36+AZ38))*-1</f>
        <v>-1656400.8247092257</v>
      </c>
      <c r="BA39" s="3">
        <f>(Inputs!$C$82*(BA36+BA38))*-1</f>
        <v>-1649958.4405858442</v>
      </c>
      <c r="BB39" s="3">
        <f>(Inputs!$C$82*(BB36+BB38))*-1</f>
        <v>-1643387.2087799949</v>
      </c>
    </row>
    <row r="40" spans="1:54" s="4" customFormat="1">
      <c r="A40" s="1" t="s">
        <v>202</v>
      </c>
      <c r="B40" s="1"/>
      <c r="C40" s="1"/>
      <c r="D40" s="1"/>
      <c r="E40" s="3">
        <f>+IF(E16&lt;=Inputs!$C$118,Inputs!$C$114,0)</f>
        <v>283943.42330175836</v>
      </c>
      <c r="F40" s="3">
        <f>+IF(F16&lt;=Inputs!$C$118,Inputs!$C$114,0)</f>
        <v>283943.42330175836</v>
      </c>
      <c r="G40" s="3">
        <f>+IF(G16&lt;=Inputs!$C$118,Inputs!$C$114,0)</f>
        <v>283943.42330175836</v>
      </c>
      <c r="H40" s="3">
        <f>+IF(H16&lt;=Inputs!$C$118,Inputs!$C$114,0)</f>
        <v>283943.42330175836</v>
      </c>
      <c r="I40" s="3">
        <f>+IF(I16&lt;=Inputs!$C$118,Inputs!$C$114,0)</f>
        <v>283943.42330175836</v>
      </c>
      <c r="J40" s="3">
        <f>+IF(J16&lt;=Inputs!$C$118,Inputs!$C$114,0)</f>
        <v>283943.42330175836</v>
      </c>
      <c r="K40" s="3">
        <f>+IF(K16&lt;=Inputs!$C$118,Inputs!$C$114,0)</f>
        <v>283943.42330175836</v>
      </c>
      <c r="L40" s="3">
        <f>+IF(L16&lt;=Inputs!$C$118,Inputs!$C$114,0)</f>
        <v>283943.42330175836</v>
      </c>
      <c r="M40" s="3">
        <f>+IF(M16&lt;=Inputs!$C$118,Inputs!$C$114,0)</f>
        <v>283943.42330175836</v>
      </c>
      <c r="N40" s="3">
        <f>+IF(N16&lt;=Inputs!$C$118,Inputs!$C$114,0)</f>
        <v>283943.42330175836</v>
      </c>
      <c r="O40" s="3">
        <f>+IF(O16&lt;=Inputs!$C$118,Inputs!$C$114,0)</f>
        <v>283943.42330175836</v>
      </c>
      <c r="P40" s="3">
        <f>+IF(P16&lt;=Inputs!$C$118,Inputs!$C$114,0)</f>
        <v>283943.42330175836</v>
      </c>
      <c r="Q40" s="3">
        <f>+IF(Q16&lt;=Inputs!$C$118,Inputs!$C$114,0)</f>
        <v>283943.42330175836</v>
      </c>
      <c r="R40" s="3">
        <f>+IF(R16&lt;=Inputs!$C$118,Inputs!$C$114,0)</f>
        <v>283943.42330175836</v>
      </c>
      <c r="S40" s="3">
        <f>+IF(S16&lt;=Inputs!$C$118,Inputs!$C$114,0)</f>
        <v>283943.42330175836</v>
      </c>
      <c r="T40" s="3">
        <f>+IF(T16&lt;=Inputs!$C$118,Inputs!$C$114,0)</f>
        <v>0</v>
      </c>
      <c r="U40" s="3">
        <f>+IF(U16&lt;=Inputs!$C$118,Inputs!$C$114,0)</f>
        <v>0</v>
      </c>
      <c r="V40" s="3">
        <f>+IF(V16&lt;=Inputs!$C$118,Inputs!$C$114,0)</f>
        <v>0</v>
      </c>
      <c r="W40" s="3">
        <f>+IF(W16&lt;=Inputs!$C$118,Inputs!$C$114,0)</f>
        <v>0</v>
      </c>
      <c r="X40" s="3">
        <f>+IF(X16&lt;=Inputs!$C$118,Inputs!$C$114,0)</f>
        <v>0</v>
      </c>
      <c r="Y40" s="3">
        <f>+IF(Y16&lt;=Inputs!$C$118,Inputs!$C$114,0)</f>
        <v>0</v>
      </c>
      <c r="Z40" s="3">
        <f>+IF(Z16&lt;=Inputs!$C$118,Inputs!$C$114,0)</f>
        <v>0</v>
      </c>
      <c r="AA40" s="3">
        <f>+IF(AA16&lt;=Inputs!$C$118,Inputs!$C$114,0)</f>
        <v>0</v>
      </c>
      <c r="AB40" s="3">
        <f>+IF(AB16&lt;=Inputs!$C$118,Inputs!$C$114,0)</f>
        <v>0</v>
      </c>
      <c r="AC40" s="3">
        <f>+IF(AC16&lt;=Inputs!$C$118,Inputs!$C$114,0)</f>
        <v>0</v>
      </c>
      <c r="AD40" s="3">
        <f>+IF(AD16&lt;=Inputs!$C$118,Inputs!$C$114,0)</f>
        <v>0</v>
      </c>
      <c r="AE40" s="3">
        <f>+IF(AE16&lt;=Inputs!$C$118,Inputs!$C$114,0)</f>
        <v>0</v>
      </c>
      <c r="AF40" s="3">
        <f>+IF(AF16&lt;=Inputs!$C$118,Inputs!$C$114,0)</f>
        <v>0</v>
      </c>
      <c r="AG40" s="3">
        <f>+IF(AG16&lt;=Inputs!$C$118,Inputs!$C$114,0)</f>
        <v>0</v>
      </c>
      <c r="AH40" s="3">
        <f>+IF(AH16&lt;=Inputs!$C$118,Inputs!$C$114,0)</f>
        <v>0</v>
      </c>
      <c r="AI40" s="3">
        <f>+IF(AI16&lt;=Inputs!$C$118,Inputs!$C$114,0)</f>
        <v>0</v>
      </c>
      <c r="AJ40" s="3">
        <f>+IF(AJ16&lt;=Inputs!$C$118,Inputs!$C$114,0)</f>
        <v>0</v>
      </c>
      <c r="AK40" s="3">
        <f>+IF(AK16&lt;=Inputs!$C$118,Inputs!$C$114,0)</f>
        <v>0</v>
      </c>
      <c r="AL40" s="3">
        <f>+IF(AL16&lt;=Inputs!$C$118,Inputs!$C$114,0)</f>
        <v>0</v>
      </c>
      <c r="AM40" s="3">
        <f>+IF(AM16&lt;=Inputs!$C$118,Inputs!$C$114,0)</f>
        <v>0</v>
      </c>
      <c r="AN40" s="3">
        <f>+IF(AN16&lt;=Inputs!$C$118,Inputs!$C$114,0)</f>
        <v>0</v>
      </c>
      <c r="AO40" s="3">
        <f>+IF(AO16&lt;=Inputs!$C$118,Inputs!$C$114,0)</f>
        <v>0</v>
      </c>
      <c r="AP40" s="3">
        <f>+IF(AP16&lt;=Inputs!$C$118,Inputs!$C$114,0)</f>
        <v>0</v>
      </c>
      <c r="AQ40" s="3">
        <f>+IF(AQ16&lt;=Inputs!$C$118,Inputs!$C$114,0)</f>
        <v>0</v>
      </c>
      <c r="AR40" s="3">
        <f>+IF(AR16&lt;=Inputs!$C$118,Inputs!$C$114,0)</f>
        <v>0</v>
      </c>
      <c r="AS40" s="3">
        <f>+IF(AS16&lt;=Inputs!$C$118,Inputs!$C$114,0)</f>
        <v>0</v>
      </c>
      <c r="AT40" s="3">
        <f>+IF(AT16&lt;=Inputs!$C$118,Inputs!$C$114,0)</f>
        <v>0</v>
      </c>
      <c r="AU40" s="3">
        <f>+IF(AU16&lt;=Inputs!$C$118,Inputs!$C$114,0)</f>
        <v>0</v>
      </c>
      <c r="AV40" s="3">
        <f>+IF(AV16&lt;=Inputs!$C$118,Inputs!$C$114,0)</f>
        <v>0</v>
      </c>
      <c r="AW40" s="3">
        <f>+IF(AW16&lt;=Inputs!$C$118,Inputs!$C$114,0)</f>
        <v>0</v>
      </c>
      <c r="AX40" s="3">
        <f>+IF(AX16&lt;=Inputs!$C$118,Inputs!$C$114,0)</f>
        <v>0</v>
      </c>
      <c r="AY40" s="3">
        <f>+IF(AY16&lt;=Inputs!$C$118,Inputs!$C$114,0)</f>
        <v>0</v>
      </c>
      <c r="AZ40" s="3">
        <f>+IF(AZ16&lt;=Inputs!$C$118,Inputs!$C$114,0)</f>
        <v>0</v>
      </c>
      <c r="BA40" s="3">
        <f>+IF(BA16&lt;=Inputs!$C$118,Inputs!$C$114,0)</f>
        <v>0</v>
      </c>
      <c r="BB40" s="3">
        <f>+IF(BB16&lt;=Inputs!$C$118,Inputs!$C$114,0)</f>
        <v>0</v>
      </c>
    </row>
    <row r="41" spans="1:54" s="4" customFormat="1">
      <c r="A41" s="1" t="s">
        <v>203</v>
      </c>
      <c r="B41" s="1"/>
      <c r="C41" s="1"/>
      <c r="D41" s="1"/>
      <c r="E41" s="3">
        <f>+IF(E16&lt;=Inputs!$C$120,Inputs!$C$116,0)</f>
        <v>157462.64702806636</v>
      </c>
      <c r="F41" s="3">
        <f>+IF(F16&lt;=Inputs!$C$120,Inputs!$C$116,0)</f>
        <v>157462.64702806636</v>
      </c>
      <c r="G41" s="3">
        <f>+IF(G16&lt;=Inputs!$C$120,Inputs!$C$116,0)</f>
        <v>157462.64702806636</v>
      </c>
      <c r="H41" s="3">
        <f>+IF(H16&lt;=Inputs!$C$120,Inputs!$C$116,0)</f>
        <v>157462.64702806636</v>
      </c>
      <c r="I41" s="3">
        <f>+IF(I16&lt;=Inputs!$C$120,Inputs!$C$116,0)</f>
        <v>157462.64702806636</v>
      </c>
      <c r="J41" s="3">
        <f>+IF(J16&lt;=Inputs!$C$120,Inputs!$C$116,0)</f>
        <v>157462.64702806636</v>
      </c>
      <c r="K41" s="3">
        <f>+IF(K16&lt;=Inputs!$C$120,Inputs!$C$116,0)</f>
        <v>157462.64702806636</v>
      </c>
      <c r="L41" s="3">
        <f>+IF(L16&lt;=Inputs!$C$120,Inputs!$C$116,0)</f>
        <v>157462.64702806636</v>
      </c>
      <c r="M41" s="3">
        <f>+IF(M16&lt;=Inputs!$C$120,Inputs!$C$116,0)</f>
        <v>157462.64702806636</v>
      </c>
      <c r="N41" s="3">
        <f>+IF(N16&lt;=Inputs!$C$120,Inputs!$C$116,0)</f>
        <v>157462.64702806636</v>
      </c>
      <c r="O41" s="3">
        <f>+IF(O16&lt;=Inputs!$C$120,Inputs!$C$116,0)</f>
        <v>157462.64702806636</v>
      </c>
      <c r="P41" s="3">
        <f>+IF(P16&lt;=Inputs!$C$120,Inputs!$C$116,0)</f>
        <v>157462.64702806636</v>
      </c>
      <c r="Q41" s="3">
        <f>+IF(Q16&lt;=Inputs!$C$120,Inputs!$C$116,0)</f>
        <v>0</v>
      </c>
      <c r="R41" s="3">
        <f>+IF(R16&lt;=Inputs!$C$120,Inputs!$C$116,0)</f>
        <v>0</v>
      </c>
      <c r="S41" s="3">
        <f>+IF(S16&lt;=Inputs!$C$120,Inputs!$C$116,0)</f>
        <v>0</v>
      </c>
      <c r="T41" s="3">
        <f>+IF(T16&lt;=Inputs!$C$120,Inputs!$C$116,0)</f>
        <v>0</v>
      </c>
      <c r="U41" s="3">
        <f>+IF(U16&lt;=Inputs!$C$120,Inputs!$C$116,0)</f>
        <v>0</v>
      </c>
      <c r="V41" s="3">
        <f>+IF(V16&lt;=Inputs!$C$120,Inputs!$C$116,0)</f>
        <v>0</v>
      </c>
      <c r="W41" s="3">
        <f>+IF(W16&lt;=Inputs!$C$120,Inputs!$C$116,0)</f>
        <v>0</v>
      </c>
      <c r="X41" s="3">
        <f>+IF(X16&lt;=Inputs!$C$120,Inputs!$C$116,0)</f>
        <v>0</v>
      </c>
      <c r="Y41" s="3">
        <f>+IF(Y16&lt;=Inputs!$C$120,Inputs!$C$116,0)</f>
        <v>0</v>
      </c>
      <c r="Z41" s="3">
        <f>+IF(Z16&lt;=Inputs!$C$120,Inputs!$C$116,0)</f>
        <v>0</v>
      </c>
      <c r="AA41" s="3">
        <f>+IF(AA16&lt;=Inputs!$C$120,Inputs!$C$116,0)</f>
        <v>0</v>
      </c>
      <c r="AB41" s="3">
        <f>+IF(AB16&lt;=Inputs!$C$120,Inputs!$C$116,0)</f>
        <v>0</v>
      </c>
      <c r="AC41" s="3">
        <f>+IF(AC16&lt;=Inputs!$C$120,Inputs!$C$116,0)</f>
        <v>0</v>
      </c>
      <c r="AD41" s="3">
        <f>+IF(AD16&lt;=Inputs!$C$120,Inputs!$C$116,0)</f>
        <v>0</v>
      </c>
      <c r="AE41" s="3">
        <f>+IF(AE16&lt;=Inputs!$C$120,Inputs!$C$116,0)</f>
        <v>0</v>
      </c>
      <c r="AF41" s="3">
        <f>+IF(AF16&lt;=Inputs!$C$120,Inputs!$C$116,0)</f>
        <v>0</v>
      </c>
      <c r="AG41" s="3">
        <f>+IF(AG16&lt;=Inputs!$C$120,Inputs!$C$116,0)</f>
        <v>0</v>
      </c>
      <c r="AH41" s="3">
        <f>+IF(AH16&lt;=Inputs!$C$120,Inputs!$C$116,0)</f>
        <v>0</v>
      </c>
      <c r="AI41" s="3">
        <f>+IF(AI16&lt;=Inputs!$C$120,Inputs!$C$116,0)</f>
        <v>0</v>
      </c>
      <c r="AJ41" s="3">
        <f>+IF(AJ16&lt;=Inputs!$C$120,Inputs!$C$116,0)</f>
        <v>0</v>
      </c>
      <c r="AK41" s="3">
        <f>+IF(AK16&lt;=Inputs!$C$120,Inputs!$C$116,0)</f>
        <v>0</v>
      </c>
      <c r="AL41" s="3">
        <f>+IF(AL16&lt;=Inputs!$C$120,Inputs!$C$116,0)</f>
        <v>0</v>
      </c>
      <c r="AM41" s="3">
        <f>+IF(AM16&lt;=Inputs!$C$120,Inputs!$C$116,0)</f>
        <v>0</v>
      </c>
      <c r="AN41" s="3">
        <f>+IF(AN16&lt;=Inputs!$C$120,Inputs!$C$116,0)</f>
        <v>0</v>
      </c>
      <c r="AO41" s="3">
        <f>+IF(AO16&lt;=Inputs!$C$120,Inputs!$C$116,0)</f>
        <v>0</v>
      </c>
      <c r="AP41" s="3">
        <f>+IF(AP16&lt;=Inputs!$C$120,Inputs!$C$116,0)</f>
        <v>0</v>
      </c>
      <c r="AQ41" s="3">
        <f>+IF(AQ16&lt;=Inputs!$C$120,Inputs!$C$116,0)</f>
        <v>0</v>
      </c>
      <c r="AR41" s="3">
        <f>+IF(AR16&lt;=Inputs!$C$120,Inputs!$C$116,0)</f>
        <v>0</v>
      </c>
      <c r="AS41" s="3">
        <f>+IF(AS16&lt;=Inputs!$C$120,Inputs!$C$116,0)</f>
        <v>0</v>
      </c>
      <c r="AT41" s="3">
        <f>+IF(AT16&lt;=Inputs!$C$120,Inputs!$C$116,0)</f>
        <v>0</v>
      </c>
      <c r="AU41" s="3">
        <f>+IF(AU16&lt;=Inputs!$C$120,Inputs!$C$116,0)</f>
        <v>0</v>
      </c>
      <c r="AV41" s="3">
        <f>+IF(AV16&lt;=Inputs!$C$120,Inputs!$C$116,0)</f>
        <v>0</v>
      </c>
      <c r="AW41" s="3">
        <f>+IF(AW16&lt;=Inputs!$C$120,Inputs!$C$116,0)</f>
        <v>0</v>
      </c>
      <c r="AX41" s="3">
        <f>+IF(AX16&lt;=Inputs!$C$120,Inputs!$C$116,0)</f>
        <v>0</v>
      </c>
      <c r="AY41" s="3">
        <f>+IF(AY16&lt;=Inputs!$C$120,Inputs!$C$116,0)</f>
        <v>0</v>
      </c>
      <c r="AZ41" s="3">
        <f>+IF(AZ16&lt;=Inputs!$C$120,Inputs!$C$116,0)</f>
        <v>0</v>
      </c>
      <c r="BA41" s="3">
        <f>+IF(BA16&lt;=Inputs!$C$120,Inputs!$C$116,0)</f>
        <v>0</v>
      </c>
      <c r="BB41" s="3">
        <f>+IF(BB16&lt;=Inputs!$C$120,Inputs!$C$116,0)</f>
        <v>0</v>
      </c>
    </row>
    <row r="42" spans="1:54" s="4" customForma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</row>
    <row r="43" spans="1:54" s="9" customFormat="1">
      <c r="A43" s="7" t="s">
        <v>54</v>
      </c>
      <c r="B43" s="7"/>
      <c r="C43" s="7"/>
      <c r="D43" s="7"/>
      <c r="E43" s="12">
        <f>+E36+SUM(E38:E41)</f>
        <v>1976581.9519740255</v>
      </c>
      <c r="F43" s="12">
        <f t="shared" ref="F43:BB43" si="5">+F36+SUM(F38:F41)</f>
        <v>1970655.219443056</v>
      </c>
      <c r="G43" s="12">
        <f t="shared" si="5"/>
        <v>3319572.4027087432</v>
      </c>
      <c r="H43" s="12">
        <f t="shared" si="5"/>
        <v>3313406.2301835222</v>
      </c>
      <c r="I43" s="12">
        <f t="shared" si="5"/>
        <v>3307116.7342077964</v>
      </c>
      <c r="J43" s="12">
        <f t="shared" si="5"/>
        <v>3300701.4483125568</v>
      </c>
      <c r="K43" s="12">
        <f t="shared" si="5"/>
        <v>3294157.8566994118</v>
      </c>
      <c r="L43" s="12">
        <f t="shared" si="5"/>
        <v>3287483.3932540044</v>
      </c>
      <c r="M43" s="12">
        <f t="shared" si="5"/>
        <v>3280675.4405396879</v>
      </c>
      <c r="N43" s="12">
        <f t="shared" si="5"/>
        <v>3273731.328771085</v>
      </c>
      <c r="O43" s="12">
        <f t="shared" si="5"/>
        <v>4013037.1724116113</v>
      </c>
      <c r="P43" s="12">
        <f t="shared" si="5"/>
        <v>4005812.5185275571</v>
      </c>
      <c r="Q43" s="12">
        <f t="shared" si="5"/>
        <v>3840980.7245377558</v>
      </c>
      <c r="R43" s="12">
        <f t="shared" si="5"/>
        <v>3833464.1946367864</v>
      </c>
      <c r="S43" s="12">
        <f t="shared" si="5"/>
        <v>3825797.3341377983</v>
      </c>
      <c r="T43" s="12">
        <f t="shared" si="5"/>
        <v>3534033.713127071</v>
      </c>
      <c r="U43" s="12">
        <f t="shared" si="5"/>
        <v>3526057.111463923</v>
      </c>
      <c r="V43" s="12">
        <f t="shared" si="5"/>
        <v>3517920.9777675113</v>
      </c>
      <c r="W43" s="12">
        <f t="shared" si="5"/>
        <v>3509622.1213971726</v>
      </c>
      <c r="X43" s="12">
        <f t="shared" si="5"/>
        <v>3501157.2878994262</v>
      </c>
      <c r="Y43" s="12">
        <f t="shared" si="5"/>
        <v>4176206.1001633052</v>
      </c>
      <c r="Z43" s="12">
        <f t="shared" si="5"/>
        <v>4167399.2873922503</v>
      </c>
      <c r="AA43" s="12">
        <f t="shared" si="5"/>
        <v>4158416.3383657746</v>
      </c>
      <c r="AB43" s="12">
        <f t="shared" si="5"/>
        <v>4149253.7303587687</v>
      </c>
      <c r="AC43" s="12">
        <f t="shared" si="5"/>
        <v>4139907.870191623</v>
      </c>
      <c r="AD43" s="12">
        <f t="shared" si="5"/>
        <v>4130375.0928211343</v>
      </c>
      <c r="AE43" s="12">
        <f t="shared" si="5"/>
        <v>4120651.6599032357</v>
      </c>
      <c r="AF43" s="12">
        <f t="shared" si="5"/>
        <v>4110733.7583269803</v>
      </c>
      <c r="AG43" s="12">
        <f t="shared" si="5"/>
        <v>4100617.4987191986</v>
      </c>
      <c r="AH43" s="12">
        <f t="shared" si="5"/>
        <v>4090298.9139192612</v>
      </c>
      <c r="AI43" s="12">
        <f t="shared" si="5"/>
        <v>4079773.9574233256</v>
      </c>
      <c r="AJ43" s="12">
        <f t="shared" si="5"/>
        <v>4069038.5017974707</v>
      </c>
      <c r="AK43" s="12">
        <f t="shared" si="5"/>
        <v>4058088.3370590992</v>
      </c>
      <c r="AL43" s="12">
        <f t="shared" si="5"/>
        <v>4046919.1690259604</v>
      </c>
      <c r="AM43" s="12">
        <f t="shared" si="5"/>
        <v>4035526.6176321586</v>
      </c>
      <c r="AN43" s="12">
        <f t="shared" si="5"/>
        <v>4023906.2152104806</v>
      </c>
      <c r="AO43" s="12">
        <f t="shared" si="5"/>
        <v>4012053.4047403694</v>
      </c>
      <c r="AP43" s="12">
        <f t="shared" si="5"/>
        <v>3999963.5380608556</v>
      </c>
      <c r="AQ43" s="12">
        <f t="shared" si="5"/>
        <v>3987631.874047752</v>
      </c>
      <c r="AR43" s="12">
        <f t="shared" si="5"/>
        <v>3975053.5767543856</v>
      </c>
      <c r="AS43" s="12">
        <f t="shared" si="5"/>
        <v>3962223.7135151527</v>
      </c>
      <c r="AT43" s="12">
        <f t="shared" si="5"/>
        <v>3949137.2530111349</v>
      </c>
      <c r="AU43" s="12">
        <f t="shared" si="5"/>
        <v>3935789.0632970361</v>
      </c>
      <c r="AV43" s="12">
        <f t="shared" si="5"/>
        <v>3922173.9097886551</v>
      </c>
      <c r="AW43" s="12">
        <f t="shared" si="5"/>
        <v>3908286.453210108</v>
      </c>
      <c r="AX43" s="12">
        <f t="shared" si="5"/>
        <v>3894121.2474999884</v>
      </c>
      <c r="AY43" s="12">
        <f t="shared" si="5"/>
        <v>3879672.7376756682</v>
      </c>
      <c r="AZ43" s="12">
        <f t="shared" si="5"/>
        <v>3864935.2576548602</v>
      </c>
      <c r="BA43" s="12">
        <f t="shared" si="5"/>
        <v>3849903.0280336365</v>
      </c>
      <c r="BB43" s="12">
        <f t="shared" si="5"/>
        <v>3834570.153819988</v>
      </c>
    </row>
    <row r="44" spans="1:54" s="4" customForma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</row>
    <row r="45" spans="1:54" s="4" customFormat="1">
      <c r="A45" s="1" t="s">
        <v>233</v>
      </c>
      <c r="B45" s="1"/>
      <c r="C45" s="1"/>
      <c r="D45" s="1"/>
      <c r="E45" s="14">
        <f>(SUM(E32:E34))*-1</f>
        <v>4188021.399283241</v>
      </c>
      <c r="F45" s="14">
        <f t="shared" ref="F45:BB45" si="6">(SUM(F32:F34))*-1</f>
        <v>4188021.399283241</v>
      </c>
      <c r="G45" s="14">
        <f t="shared" si="6"/>
        <v>2150483.879813652</v>
      </c>
      <c r="H45" s="14">
        <f t="shared" si="6"/>
        <v>2150483.879813652</v>
      </c>
      <c r="I45" s="14">
        <f t="shared" si="6"/>
        <v>2150483.879813652</v>
      </c>
      <c r="J45" s="14">
        <f t="shared" si="6"/>
        <v>2150483.879813652</v>
      </c>
      <c r="K45" s="14">
        <f t="shared" si="6"/>
        <v>2150483.879813652</v>
      </c>
      <c r="L45" s="14">
        <f t="shared" si="6"/>
        <v>2150483.879813652</v>
      </c>
      <c r="M45" s="14">
        <f t="shared" si="6"/>
        <v>2150483.879813652</v>
      </c>
      <c r="N45" s="14">
        <f t="shared" si="6"/>
        <v>2150483.879813652</v>
      </c>
      <c r="O45" s="14">
        <f t="shared" si="6"/>
        <v>1028094.650273052</v>
      </c>
      <c r="P45" s="14">
        <f t="shared" si="6"/>
        <v>1028094.650273052</v>
      </c>
      <c r="Q45" s="14">
        <f t="shared" si="6"/>
        <v>1028094.650273052</v>
      </c>
      <c r="R45" s="14">
        <f t="shared" si="6"/>
        <v>1028094.650273052</v>
      </c>
      <c r="S45" s="14">
        <f t="shared" si="6"/>
        <v>1028094.650273052</v>
      </c>
      <c r="T45" s="14">
        <f t="shared" si="6"/>
        <v>1028094.650273052</v>
      </c>
      <c r="U45" s="14">
        <f t="shared" si="6"/>
        <v>1028094.650273052</v>
      </c>
      <c r="V45" s="14">
        <f t="shared" si="6"/>
        <v>1028094.650273052</v>
      </c>
      <c r="W45" s="14">
        <f t="shared" si="6"/>
        <v>1028094.650273052</v>
      </c>
      <c r="X45" s="14">
        <f t="shared" si="6"/>
        <v>1028094.650273052</v>
      </c>
      <c r="Y45" s="14">
        <f t="shared" si="6"/>
        <v>0</v>
      </c>
      <c r="Z45" s="14">
        <f t="shared" si="6"/>
        <v>0</v>
      </c>
      <c r="AA45" s="14">
        <f t="shared" si="6"/>
        <v>0</v>
      </c>
      <c r="AB45" s="14">
        <f t="shared" si="6"/>
        <v>0</v>
      </c>
      <c r="AC45" s="14">
        <f t="shared" si="6"/>
        <v>0</v>
      </c>
      <c r="AD45" s="14">
        <f t="shared" si="6"/>
        <v>0</v>
      </c>
      <c r="AE45" s="14">
        <f t="shared" si="6"/>
        <v>0</v>
      </c>
      <c r="AF45" s="14">
        <f t="shared" si="6"/>
        <v>0</v>
      </c>
      <c r="AG45" s="14">
        <f t="shared" si="6"/>
        <v>0</v>
      </c>
      <c r="AH45" s="14">
        <f t="shared" si="6"/>
        <v>0</v>
      </c>
      <c r="AI45" s="14">
        <f t="shared" si="6"/>
        <v>0</v>
      </c>
      <c r="AJ45" s="14">
        <f t="shared" si="6"/>
        <v>0</v>
      </c>
      <c r="AK45" s="14">
        <f t="shared" si="6"/>
        <v>0</v>
      </c>
      <c r="AL45" s="14">
        <f t="shared" si="6"/>
        <v>0</v>
      </c>
      <c r="AM45" s="14">
        <f t="shared" si="6"/>
        <v>0</v>
      </c>
      <c r="AN45" s="14">
        <f t="shared" si="6"/>
        <v>0</v>
      </c>
      <c r="AO45" s="14">
        <f t="shared" si="6"/>
        <v>0</v>
      </c>
      <c r="AP45" s="14">
        <f t="shared" si="6"/>
        <v>0</v>
      </c>
      <c r="AQ45" s="14">
        <f t="shared" si="6"/>
        <v>0</v>
      </c>
      <c r="AR45" s="14">
        <f t="shared" si="6"/>
        <v>0</v>
      </c>
      <c r="AS45" s="14">
        <f t="shared" si="6"/>
        <v>0</v>
      </c>
      <c r="AT45" s="14">
        <f t="shared" si="6"/>
        <v>0</v>
      </c>
      <c r="AU45" s="14">
        <f t="shared" si="6"/>
        <v>0</v>
      </c>
      <c r="AV45" s="14">
        <f t="shared" si="6"/>
        <v>0</v>
      </c>
      <c r="AW45" s="14">
        <f t="shared" si="6"/>
        <v>0</v>
      </c>
      <c r="AX45" s="14">
        <f t="shared" si="6"/>
        <v>0</v>
      </c>
      <c r="AY45" s="14">
        <f t="shared" si="6"/>
        <v>0</v>
      </c>
      <c r="AZ45" s="14">
        <f t="shared" si="6"/>
        <v>0</v>
      </c>
      <c r="BA45" s="14">
        <f t="shared" si="6"/>
        <v>0</v>
      </c>
      <c r="BB45" s="14">
        <f t="shared" si="6"/>
        <v>0</v>
      </c>
    </row>
    <row r="46" spans="1:54" s="4" customFormat="1">
      <c r="A46" s="1" t="s">
        <v>55</v>
      </c>
      <c r="B46" s="3">
        <f>-Calculations!$E$21</f>
        <v>-7172172.067961243</v>
      </c>
      <c r="C46" s="3">
        <f>-Calculations!$E$22</f>
        <v>-17930430.169903107</v>
      </c>
      <c r="D46" s="59">
        <f>-Calculations!$E$23</f>
        <v>-10758258.101941863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</row>
    <row r="47" spans="1:54" s="4" customFormat="1">
      <c r="A47" s="1"/>
      <c r="B47" s="1"/>
      <c r="C47" s="1"/>
      <c r="D47" s="1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</row>
    <row r="48" spans="1:54" s="13" customFormat="1" ht="10.5">
      <c r="A48" s="31" t="s">
        <v>56</v>
      </c>
      <c r="B48" s="32">
        <f>B43+SUM(B45:B47)</f>
        <v>-7172172.067961243</v>
      </c>
      <c r="C48" s="32">
        <f>C43+SUM(C45:C47)</f>
        <v>-17930430.169903107</v>
      </c>
      <c r="D48" s="32">
        <f>D43+SUM(D45:D47)</f>
        <v>-10758258.101941863</v>
      </c>
      <c r="E48" s="32">
        <f>E43+E45</f>
        <v>6164603.3512572665</v>
      </c>
      <c r="F48" s="32">
        <f t="shared" ref="F48:BB48" si="7">F43+F45</f>
        <v>6158676.6187262973</v>
      </c>
      <c r="G48" s="32">
        <f t="shared" si="7"/>
        <v>5470056.2825223953</v>
      </c>
      <c r="H48" s="32">
        <f t="shared" si="7"/>
        <v>5463890.1099971738</v>
      </c>
      <c r="I48" s="32">
        <f t="shared" si="7"/>
        <v>5457600.6140214484</v>
      </c>
      <c r="J48" s="32">
        <f t="shared" si="7"/>
        <v>5451185.3281262089</v>
      </c>
      <c r="K48" s="32">
        <f t="shared" si="7"/>
        <v>5444641.7365130633</v>
      </c>
      <c r="L48" s="32">
        <f t="shared" si="7"/>
        <v>5437967.2730676569</v>
      </c>
      <c r="M48" s="32">
        <f t="shared" si="7"/>
        <v>5431159.3203533404</v>
      </c>
      <c r="N48" s="32">
        <f t="shared" si="7"/>
        <v>5424215.208584737</v>
      </c>
      <c r="O48" s="32">
        <f t="shared" si="7"/>
        <v>5041131.8226846633</v>
      </c>
      <c r="P48" s="32">
        <f t="shared" si="7"/>
        <v>5033907.1688006092</v>
      </c>
      <c r="Q48" s="32">
        <f t="shared" si="7"/>
        <v>4869075.3748108074</v>
      </c>
      <c r="R48" s="32">
        <f t="shared" si="7"/>
        <v>4861558.8449098384</v>
      </c>
      <c r="S48" s="32">
        <f t="shared" si="7"/>
        <v>4853891.9844108503</v>
      </c>
      <c r="T48" s="32">
        <f t="shared" si="7"/>
        <v>4562128.3634001231</v>
      </c>
      <c r="U48" s="32">
        <f t="shared" si="7"/>
        <v>4554151.7617369751</v>
      </c>
      <c r="V48" s="32">
        <f t="shared" si="7"/>
        <v>4546015.6280405633</v>
      </c>
      <c r="W48" s="32">
        <f t="shared" si="7"/>
        <v>4537716.7716702241</v>
      </c>
      <c r="X48" s="32">
        <f t="shared" si="7"/>
        <v>4529251.9381724782</v>
      </c>
      <c r="Y48" s="32">
        <f t="shared" si="7"/>
        <v>4176206.1001633052</v>
      </c>
      <c r="Z48" s="32">
        <f t="shared" si="7"/>
        <v>4167399.2873922503</v>
      </c>
      <c r="AA48" s="32">
        <f t="shared" si="7"/>
        <v>4158416.3383657746</v>
      </c>
      <c r="AB48" s="32">
        <f t="shared" si="7"/>
        <v>4149253.7303587687</v>
      </c>
      <c r="AC48" s="32">
        <f t="shared" si="7"/>
        <v>4139907.870191623</v>
      </c>
      <c r="AD48" s="32">
        <f t="shared" si="7"/>
        <v>4130375.0928211343</v>
      </c>
      <c r="AE48" s="32">
        <f t="shared" si="7"/>
        <v>4120651.6599032357</v>
      </c>
      <c r="AF48" s="32">
        <f t="shared" si="7"/>
        <v>4110733.7583269803</v>
      </c>
      <c r="AG48" s="32">
        <f t="shared" si="7"/>
        <v>4100617.4987191986</v>
      </c>
      <c r="AH48" s="32">
        <f t="shared" si="7"/>
        <v>4090298.9139192612</v>
      </c>
      <c r="AI48" s="32">
        <f t="shared" si="7"/>
        <v>4079773.9574233256</v>
      </c>
      <c r="AJ48" s="32">
        <f t="shared" si="7"/>
        <v>4069038.5017974707</v>
      </c>
      <c r="AK48" s="32">
        <f t="shared" si="7"/>
        <v>4058088.3370590992</v>
      </c>
      <c r="AL48" s="32">
        <f t="shared" si="7"/>
        <v>4046919.1690259604</v>
      </c>
      <c r="AM48" s="32">
        <f t="shared" si="7"/>
        <v>4035526.6176321586</v>
      </c>
      <c r="AN48" s="32">
        <f t="shared" si="7"/>
        <v>4023906.2152104806</v>
      </c>
      <c r="AO48" s="32">
        <f t="shared" si="7"/>
        <v>4012053.4047403694</v>
      </c>
      <c r="AP48" s="32">
        <f t="shared" si="7"/>
        <v>3999963.5380608556</v>
      </c>
      <c r="AQ48" s="32">
        <f t="shared" si="7"/>
        <v>3987631.874047752</v>
      </c>
      <c r="AR48" s="32">
        <f t="shared" si="7"/>
        <v>3975053.5767543856</v>
      </c>
      <c r="AS48" s="32">
        <f t="shared" si="7"/>
        <v>3962223.7135151527</v>
      </c>
      <c r="AT48" s="32">
        <f t="shared" si="7"/>
        <v>3949137.2530111349</v>
      </c>
      <c r="AU48" s="32">
        <f t="shared" si="7"/>
        <v>3935789.0632970361</v>
      </c>
      <c r="AV48" s="32">
        <f t="shared" si="7"/>
        <v>3922173.9097886551</v>
      </c>
      <c r="AW48" s="32">
        <f t="shared" si="7"/>
        <v>3908286.453210108</v>
      </c>
      <c r="AX48" s="32">
        <f t="shared" si="7"/>
        <v>3894121.2474999884</v>
      </c>
      <c r="AY48" s="32">
        <f t="shared" si="7"/>
        <v>3879672.7376756682</v>
      </c>
      <c r="AZ48" s="32">
        <f t="shared" si="7"/>
        <v>3864935.2576548602</v>
      </c>
      <c r="BA48" s="32">
        <f t="shared" si="7"/>
        <v>3849903.0280336365</v>
      </c>
      <c r="BB48" s="32">
        <f t="shared" si="7"/>
        <v>3834570.153819988</v>
      </c>
    </row>
    <row r="49" spans="1:54" s="4" customForma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</row>
    <row r="50" spans="1:54" s="4" customFormat="1">
      <c r="A50" s="31" t="s">
        <v>192</v>
      </c>
      <c r="B50" s="32">
        <f>+B48</f>
        <v>-7172172.067961243</v>
      </c>
      <c r="C50" s="32">
        <f>+C48</f>
        <v>-17930430.169903107</v>
      </c>
      <c r="D50" s="32">
        <f>+D48</f>
        <v>-10758258.101941863</v>
      </c>
      <c r="E50" s="32">
        <f>+E48/((1+Inputs!$C$100)^E16)</f>
        <v>6043728.7757424181</v>
      </c>
      <c r="F50" s="32">
        <f>+F48/((1+Inputs!$C$100)^F16)</f>
        <v>5919527.6996600321</v>
      </c>
      <c r="G50" s="32">
        <f>+G48/((1+Inputs!$C$100)^G16)</f>
        <v>5154556.2062502317</v>
      </c>
      <c r="H50" s="32">
        <f>+H48/((1+Inputs!$C$100)^H16)</f>
        <v>5047789.8864323972</v>
      </c>
      <c r="I50" s="32">
        <f>+I48/((1+Inputs!$C$100)^I16)</f>
        <v>4943117.0238658926</v>
      </c>
      <c r="J50" s="32">
        <f>+J48/((1+Inputs!$C$100)^J16)</f>
        <v>4840496.57036932</v>
      </c>
      <c r="K50" s="32">
        <f>+K48/((1+Inputs!$C$100)^K16)</f>
        <v>4739888.2826275826</v>
      </c>
      <c r="L50" s="32">
        <f>+L48/((1+Inputs!$C$100)^L16)</f>
        <v>4641252.7064101938</v>
      </c>
      <c r="M50" s="32">
        <f>+M48/((1+Inputs!$C$100)^M16)</f>
        <v>4544551.161099026</v>
      </c>
      <c r="N50" s="32">
        <f>+N48/((1+Inputs!$C$100)^N16)</f>
        <v>4449745.7245194502</v>
      </c>
      <c r="O50" s="32">
        <f>+O48/((1+Inputs!$C$100)^O16)</f>
        <v>4054396.0001822617</v>
      </c>
      <c r="P50" s="32">
        <f>+P48/((1+Inputs!$C$100)^P16)</f>
        <v>3969201.4491108577</v>
      </c>
      <c r="Q50" s="32">
        <f>+Q48/((1+Inputs!$C$100)^Q16)</f>
        <v>3763953.6317951153</v>
      </c>
      <c r="R50" s="32">
        <f>+R48/((1+Inputs!$C$100)^R16)</f>
        <v>3684454.0291234599</v>
      </c>
      <c r="S50" s="32">
        <f>+S48/((1+Inputs!$C$100)^S16)</f>
        <v>3606513.2421904663</v>
      </c>
      <c r="T50" s="32">
        <f>+T48/((1+Inputs!$C$100)^T16)</f>
        <v>3323263.3079457916</v>
      </c>
      <c r="U50" s="32">
        <f>+U48/((1+Inputs!$C$100)^U16)</f>
        <v>3252404.6920162793</v>
      </c>
      <c r="V50" s="32">
        <f>+V48/((1+Inputs!$C$100)^V16)</f>
        <v>3182935.4607128361</v>
      </c>
      <c r="W50" s="32">
        <f>+W48/((1+Inputs!$C$100)^W16)</f>
        <v>3114828.3711996572</v>
      </c>
      <c r="X50" s="32">
        <f>+X48/((1+Inputs!$C$100)^X16)</f>
        <v>3048056.714814187</v>
      </c>
      <c r="Y50" s="32">
        <f>+Y48/((1+Inputs!$C$100)^Y16)</f>
        <v>2755359.7907459829</v>
      </c>
      <c r="Z50" s="32">
        <f>+Z48/((1+Inputs!$C$100)^Z16)</f>
        <v>2695636.5378988204</v>
      </c>
      <c r="AA50" s="32">
        <f>+AA48/((1+Inputs!$C$100)^AA16)</f>
        <v>2637084.3292251322</v>
      </c>
      <c r="AB50" s="32">
        <f>+AB48/((1+Inputs!$C$100)^AB16)</f>
        <v>2579680.2030744567</v>
      </c>
      <c r="AC50" s="32">
        <f>+AC48/((1+Inputs!$C$100)^AC16)</f>
        <v>2523401.6480247746</v>
      </c>
      <c r="AD50" s="32">
        <f>+AD48/((1+Inputs!$C$100)^AD16)</f>
        <v>2468226.5940544982</v>
      </c>
      <c r="AE50" s="32">
        <f>+AE48/((1+Inputs!$C$100)^AE16)</f>
        <v>2414133.4038875611</v>
      </c>
      <c r="AF50" s="32">
        <f>+AF48/((1+Inputs!$C$100)^AF16)</f>
        <v>2361100.8645082107</v>
      </c>
      <c r="AG50" s="32">
        <f>+AG48/((1+Inputs!$C$100)^AG16)</f>
        <v>2309108.1788421813</v>
      </c>
      <c r="AH50" s="32">
        <f>+AH48/((1+Inputs!$C$100)^AH16)</f>
        <v>2258134.9576009749</v>
      </c>
      <c r="AI50" s="32">
        <f>+AI48/((1+Inputs!$C$100)^AI16)</f>
        <v>2208161.2112860684</v>
      </c>
      <c r="AJ50" s="32">
        <f>+AJ48/((1+Inputs!$C$100)^AJ16)</f>
        <v>2159167.3423498836</v>
      </c>
      <c r="AK50" s="32">
        <f>+AK48/((1+Inputs!$C$100)^AK16)</f>
        <v>2111134.1375104878</v>
      </c>
      <c r="AL50" s="32">
        <f>+AL48/((1+Inputs!$C$100)^AL16)</f>
        <v>2064042.7602169625</v>
      </c>
      <c r="AM50" s="32">
        <f>+AM48/((1+Inputs!$C$100)^AM16)</f>
        <v>2017874.7432625259</v>
      </c>
      <c r="AN50" s="32">
        <f>+AN48/((1+Inputs!$C$100)^AN16)</f>
        <v>1972611.98154249</v>
      </c>
      <c r="AO50" s="32">
        <f>+AO48/((1+Inputs!$C$100)^AO16)</f>
        <v>1928236.7249542193</v>
      </c>
      <c r="AP50" s="32">
        <f>+AP48/((1+Inputs!$C$100)^AP16)</f>
        <v>1884731.5714363067</v>
      </c>
      <c r="AQ50" s="32">
        <f>+AQ48/((1+Inputs!$C$100)^AQ16)</f>
        <v>1842079.4601442367</v>
      </c>
      <c r="AR50" s="32">
        <f>+AR48/((1+Inputs!$C$100)^AR16)</f>
        <v>1800263.6647598527</v>
      </c>
      <c r="AS50" s="32">
        <f>+AS48/((1+Inputs!$C$100)^AS16)</f>
        <v>1759267.7869320263</v>
      </c>
      <c r="AT50" s="32">
        <f>+AT48/((1+Inputs!$C$100)^AT16)</f>
        <v>1719075.7498459218</v>
      </c>
      <c r="AU50" s="32">
        <f>+AU48/((1+Inputs!$C$100)^AU16)</f>
        <v>1679671.7919183683</v>
      </c>
      <c r="AV50" s="32">
        <f>+AV48/((1+Inputs!$C$100)^AV16)</f>
        <v>1641040.4606168445</v>
      </c>
      <c r="AW50" s="32">
        <f>+AW48/((1+Inputs!$C$100)^AW16)</f>
        <v>1603166.6063996656</v>
      </c>
      <c r="AX50" s="32">
        <f>+AX48/((1+Inputs!$C$100)^AX16)</f>
        <v>1566035.3767749793</v>
      </c>
      <c r="AY50" s="32">
        <f>+AY48/((1+Inputs!$C$100)^AY16)</f>
        <v>1529632.2104762688</v>
      </c>
      <c r="AZ50" s="32">
        <f>+AZ48/((1+Inputs!$C$100)^AZ16)</f>
        <v>1493942.8317520414</v>
      </c>
      <c r="BA50" s="32">
        <f>+BA48/((1+Inputs!$C$100)^BA16)</f>
        <v>1458953.244767505</v>
      </c>
      <c r="BB50" s="32">
        <f>+BB48/((1+Inputs!$C$100)^BB16)</f>
        <v>1424649.7281159987</v>
      </c>
    </row>
    <row r="51" spans="1:54" s="4" customFormat="1" ht="12" thickBo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54" s="4" customFormat="1" ht="12" thickBot="1">
      <c r="A52" s="42" t="s">
        <v>106</v>
      </c>
      <c r="B52" s="43">
        <f>IRR(B50:BB50)</f>
        <v>0.1132734189974918</v>
      </c>
      <c r="C52" s="1"/>
      <c r="D52" s="2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54" s="4" customFormat="1">
      <c r="A53" s="141"/>
      <c r="B53" s="142"/>
      <c r="C53" s="1"/>
      <c r="D53" s="2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54" s="4" customFormat="1">
      <c r="A54" s="141"/>
      <c r="B54" s="142"/>
      <c r="C54" s="1"/>
      <c r="D54" s="2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54" s="56" customFormat="1"/>
    <row r="58" spans="1:54">
      <c r="A58" s="53" t="s">
        <v>135</v>
      </c>
    </row>
    <row r="60" spans="1:54">
      <c r="A60" s="55" t="s">
        <v>121</v>
      </c>
      <c r="B60" s="4"/>
      <c r="C60" s="39">
        <f>(((Inputs!$C$10*Inputs!$C$12)+(Inputs!$C$16*Inputs!$C$18))/(Inputs!$C$12+Inputs!$C$18))</f>
        <v>4.356961476526694E-2</v>
      </c>
    </row>
    <row r="61" spans="1:54">
      <c r="A61" s="38"/>
    </row>
    <row r="62" spans="1:54">
      <c r="A62" s="37" t="s">
        <v>124</v>
      </c>
      <c r="C62" s="57">
        <f>Inputs!$C$29*(1+A71)</f>
        <v>0.89100000000000013</v>
      </c>
      <c r="G62" s="23"/>
    </row>
    <row r="63" spans="1:54">
      <c r="A63" s="38"/>
      <c r="G63" s="23"/>
    </row>
    <row r="64" spans="1:54">
      <c r="C64" s="18"/>
      <c r="D64" s="18"/>
      <c r="E64" s="18"/>
    </row>
    <row r="65" spans="1:54">
      <c r="A65" s="1" t="s">
        <v>46</v>
      </c>
      <c r="C65" s="3">
        <f>(Inputs!$C$27*C62*Inputs!$C$132)*(1-(Inputs!$C$31))</f>
        <v>154483.94150640001</v>
      </c>
      <c r="E65" s="3"/>
    </row>
    <row r="66" spans="1:54">
      <c r="A66" s="1" t="s">
        <v>115</v>
      </c>
      <c r="C66" s="3">
        <f>C65</f>
        <v>154483.94150640001</v>
      </c>
      <c r="E66" s="3"/>
    </row>
    <row r="67" spans="1:54">
      <c r="C67" s="3"/>
      <c r="E67" s="3"/>
    </row>
    <row r="68" spans="1:54">
      <c r="A68" s="1" t="s">
        <v>120</v>
      </c>
      <c r="C68" s="18"/>
      <c r="D68" s="18"/>
      <c r="E68" s="18"/>
    </row>
    <row r="69" spans="1:54">
      <c r="A69" s="6" t="s">
        <v>123</v>
      </c>
      <c r="C69" s="3">
        <f>C60*C66*1000</f>
        <v>6730805.8188538803</v>
      </c>
      <c r="E69" s="3"/>
    </row>
    <row r="71" spans="1:54">
      <c r="A71" s="87">
        <f>+'IRR &amp; S.A.'!C61</f>
        <v>0.1</v>
      </c>
      <c r="B71" s="53" t="s">
        <v>137</v>
      </c>
    </row>
    <row r="72" spans="1:54" s="5" customFormat="1" ht="36" customHeight="1">
      <c r="A72" s="33" t="s">
        <v>60</v>
      </c>
      <c r="B72" s="34" t="s">
        <v>131</v>
      </c>
      <c r="C72" s="34" t="s">
        <v>78</v>
      </c>
      <c r="D72" s="34" t="s">
        <v>79</v>
      </c>
      <c r="E72" s="34">
        <v>1</v>
      </c>
      <c r="F72" s="34">
        <v>2</v>
      </c>
      <c r="G72" s="34">
        <v>3</v>
      </c>
      <c r="H72" s="34">
        <v>4</v>
      </c>
      <c r="I72" s="34">
        <v>5</v>
      </c>
      <c r="J72" s="34">
        <v>6</v>
      </c>
      <c r="K72" s="34">
        <v>7</v>
      </c>
      <c r="L72" s="34">
        <v>8</v>
      </c>
      <c r="M72" s="34">
        <v>9</v>
      </c>
      <c r="N72" s="34">
        <v>10</v>
      </c>
      <c r="O72" s="34">
        <v>11</v>
      </c>
      <c r="P72" s="34">
        <v>12</v>
      </c>
      <c r="Q72" s="34">
        <v>13</v>
      </c>
      <c r="R72" s="34">
        <v>14</v>
      </c>
      <c r="S72" s="34">
        <v>15</v>
      </c>
      <c r="T72" s="34">
        <v>16</v>
      </c>
      <c r="U72" s="34">
        <v>17</v>
      </c>
      <c r="V72" s="34">
        <v>18</v>
      </c>
      <c r="W72" s="34">
        <v>19</v>
      </c>
      <c r="X72" s="34">
        <v>20</v>
      </c>
      <c r="Y72" s="34">
        <v>21</v>
      </c>
      <c r="Z72" s="34">
        <v>22</v>
      </c>
      <c r="AA72" s="34">
        <v>23</v>
      </c>
      <c r="AB72" s="34">
        <v>24</v>
      </c>
      <c r="AC72" s="34">
        <v>25</v>
      </c>
      <c r="AD72" s="34">
        <v>26</v>
      </c>
      <c r="AE72" s="34">
        <v>27</v>
      </c>
      <c r="AF72" s="34">
        <v>28</v>
      </c>
      <c r="AG72" s="34">
        <v>29</v>
      </c>
      <c r="AH72" s="34">
        <v>30</v>
      </c>
      <c r="AI72" s="34">
        <v>31</v>
      </c>
      <c r="AJ72" s="34">
        <v>32</v>
      </c>
      <c r="AK72" s="34">
        <v>33</v>
      </c>
      <c r="AL72" s="34">
        <v>34</v>
      </c>
      <c r="AM72" s="34">
        <v>35</v>
      </c>
      <c r="AN72" s="34">
        <v>36</v>
      </c>
      <c r="AO72" s="34">
        <v>37</v>
      </c>
      <c r="AP72" s="34">
        <v>38</v>
      </c>
      <c r="AQ72" s="34">
        <v>39</v>
      </c>
      <c r="AR72" s="34">
        <v>40</v>
      </c>
      <c r="AS72" s="34">
        <v>41</v>
      </c>
      <c r="AT72" s="34">
        <v>42</v>
      </c>
      <c r="AU72" s="34">
        <v>43</v>
      </c>
      <c r="AV72" s="34">
        <v>44</v>
      </c>
      <c r="AW72" s="34">
        <v>45</v>
      </c>
      <c r="AX72" s="34">
        <v>46</v>
      </c>
      <c r="AY72" s="34">
        <v>47</v>
      </c>
      <c r="AZ72" s="34">
        <v>48</v>
      </c>
      <c r="BA72" s="34">
        <v>49</v>
      </c>
      <c r="BB72" s="34">
        <v>50</v>
      </c>
    </row>
    <row r="73" spans="1:54" s="4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</row>
    <row r="74" spans="1:54" s="9" customFormat="1">
      <c r="A74" s="7" t="s">
        <v>49</v>
      </c>
      <c r="B74" s="7"/>
      <c r="C74" s="7"/>
      <c r="D74" s="7"/>
      <c r="E74" s="8">
        <f t="shared" ref="E74:BB74" si="8">SUM(E75:E76)</f>
        <v>7263742.2354538804</v>
      </c>
      <c r="F74" s="8">
        <f t="shared" si="8"/>
        <v>7263742.2354538804</v>
      </c>
      <c r="G74" s="8">
        <f t="shared" si="8"/>
        <v>7263742.2354538804</v>
      </c>
      <c r="H74" s="8">
        <f t="shared" si="8"/>
        <v>7263742.2354538804</v>
      </c>
      <c r="I74" s="8">
        <f t="shared" si="8"/>
        <v>7263742.2354538804</v>
      </c>
      <c r="J74" s="8">
        <f t="shared" si="8"/>
        <v>7263742.2354538804</v>
      </c>
      <c r="K74" s="8">
        <f t="shared" si="8"/>
        <v>7263742.2354538804</v>
      </c>
      <c r="L74" s="8">
        <f t="shared" si="8"/>
        <v>7263742.2354538804</v>
      </c>
      <c r="M74" s="8">
        <f t="shared" si="8"/>
        <v>7263742.2354538804</v>
      </c>
      <c r="N74" s="8">
        <f t="shared" si="8"/>
        <v>7263742.2354538804</v>
      </c>
      <c r="O74" s="8">
        <f t="shared" si="8"/>
        <v>7263742.2354538804</v>
      </c>
      <c r="P74" s="8">
        <f t="shared" si="8"/>
        <v>7263742.2354538804</v>
      </c>
      <c r="Q74" s="8">
        <f t="shared" si="8"/>
        <v>7263742.2354538804</v>
      </c>
      <c r="R74" s="8">
        <f t="shared" si="8"/>
        <v>7263742.2354538804</v>
      </c>
      <c r="S74" s="8">
        <f t="shared" si="8"/>
        <v>7263742.2354538804</v>
      </c>
      <c r="T74" s="8">
        <f t="shared" si="8"/>
        <v>7263742.2354538804</v>
      </c>
      <c r="U74" s="8">
        <f t="shared" si="8"/>
        <v>7263742.2354538804</v>
      </c>
      <c r="V74" s="8">
        <f t="shared" si="8"/>
        <v>7263742.2354538804</v>
      </c>
      <c r="W74" s="8">
        <f t="shared" si="8"/>
        <v>7263742.2354538804</v>
      </c>
      <c r="X74" s="8">
        <f t="shared" si="8"/>
        <v>7263742.2354538804</v>
      </c>
      <c r="Y74" s="8">
        <f t="shared" si="8"/>
        <v>7263742.2354538804</v>
      </c>
      <c r="Z74" s="8">
        <f t="shared" si="8"/>
        <v>7263742.2354538804</v>
      </c>
      <c r="AA74" s="8">
        <f t="shared" si="8"/>
        <v>7263742.2354538804</v>
      </c>
      <c r="AB74" s="8">
        <f t="shared" si="8"/>
        <v>7263742.2354538804</v>
      </c>
      <c r="AC74" s="8">
        <f t="shared" si="8"/>
        <v>7263742.2354538804</v>
      </c>
      <c r="AD74" s="8">
        <f t="shared" si="8"/>
        <v>7263742.2354538804</v>
      </c>
      <c r="AE74" s="8">
        <f t="shared" si="8"/>
        <v>7263742.2354538804</v>
      </c>
      <c r="AF74" s="8">
        <f t="shared" si="8"/>
        <v>7263742.2354538804</v>
      </c>
      <c r="AG74" s="8">
        <f t="shared" si="8"/>
        <v>7263742.2354538804</v>
      </c>
      <c r="AH74" s="8">
        <f t="shared" si="8"/>
        <v>7263742.2354538804</v>
      </c>
      <c r="AI74" s="8">
        <f t="shared" si="8"/>
        <v>7263742.2354538804</v>
      </c>
      <c r="AJ74" s="8">
        <f t="shared" si="8"/>
        <v>7263742.2354538804</v>
      </c>
      <c r="AK74" s="8">
        <f t="shared" si="8"/>
        <v>7263742.2354538804</v>
      </c>
      <c r="AL74" s="8">
        <f t="shared" si="8"/>
        <v>7263742.2354538804</v>
      </c>
      <c r="AM74" s="8">
        <f t="shared" si="8"/>
        <v>7263742.2354538804</v>
      </c>
      <c r="AN74" s="8">
        <f t="shared" si="8"/>
        <v>7263742.2354538804</v>
      </c>
      <c r="AO74" s="8">
        <f t="shared" si="8"/>
        <v>7263742.2354538804</v>
      </c>
      <c r="AP74" s="8">
        <f t="shared" si="8"/>
        <v>7263742.2354538804</v>
      </c>
      <c r="AQ74" s="8">
        <f t="shared" si="8"/>
        <v>7263742.2354538804</v>
      </c>
      <c r="AR74" s="8">
        <f t="shared" si="8"/>
        <v>7263742.2354538804</v>
      </c>
      <c r="AS74" s="8">
        <f t="shared" si="8"/>
        <v>7263742.2354538804</v>
      </c>
      <c r="AT74" s="8">
        <f t="shared" si="8"/>
        <v>7263742.2354538804</v>
      </c>
      <c r="AU74" s="8">
        <f t="shared" si="8"/>
        <v>7263742.2354538804</v>
      </c>
      <c r="AV74" s="8">
        <f t="shared" si="8"/>
        <v>7263742.2354538804</v>
      </c>
      <c r="AW74" s="8">
        <f t="shared" si="8"/>
        <v>7263742.2354538804</v>
      </c>
      <c r="AX74" s="8">
        <f t="shared" si="8"/>
        <v>7263742.2354538804</v>
      </c>
      <c r="AY74" s="8">
        <f t="shared" si="8"/>
        <v>7263742.2354538804</v>
      </c>
      <c r="AZ74" s="8">
        <f t="shared" si="8"/>
        <v>7263742.2354538804</v>
      </c>
      <c r="BA74" s="8">
        <f t="shared" si="8"/>
        <v>7263742.2354538804</v>
      </c>
      <c r="BB74" s="8">
        <f t="shared" si="8"/>
        <v>7263742.2354538804</v>
      </c>
    </row>
    <row r="75" spans="1:54" s="9" customFormat="1">
      <c r="A75" s="6" t="s">
        <v>92</v>
      </c>
      <c r="B75" s="6"/>
      <c r="C75" s="7"/>
      <c r="D75" s="7"/>
      <c r="E75" s="3">
        <f>$C$69</f>
        <v>6730805.8188538803</v>
      </c>
      <c r="F75" s="3">
        <f t="shared" ref="F75:BB75" si="9">$C$69</f>
        <v>6730805.8188538803</v>
      </c>
      <c r="G75" s="3">
        <f t="shared" si="9"/>
        <v>6730805.8188538803</v>
      </c>
      <c r="H75" s="3">
        <f t="shared" si="9"/>
        <v>6730805.8188538803</v>
      </c>
      <c r="I75" s="3">
        <f t="shared" si="9"/>
        <v>6730805.8188538803</v>
      </c>
      <c r="J75" s="3">
        <f t="shared" si="9"/>
        <v>6730805.8188538803</v>
      </c>
      <c r="K75" s="3">
        <f t="shared" si="9"/>
        <v>6730805.8188538803</v>
      </c>
      <c r="L75" s="3">
        <f t="shared" si="9"/>
        <v>6730805.8188538803</v>
      </c>
      <c r="M75" s="3">
        <f t="shared" si="9"/>
        <v>6730805.8188538803</v>
      </c>
      <c r="N75" s="3">
        <f t="shared" si="9"/>
        <v>6730805.8188538803</v>
      </c>
      <c r="O75" s="3">
        <f t="shared" si="9"/>
        <v>6730805.8188538803</v>
      </c>
      <c r="P75" s="3">
        <f t="shared" si="9"/>
        <v>6730805.8188538803</v>
      </c>
      <c r="Q75" s="3">
        <f t="shared" si="9"/>
        <v>6730805.8188538803</v>
      </c>
      <c r="R75" s="3">
        <f t="shared" si="9"/>
        <v>6730805.8188538803</v>
      </c>
      <c r="S75" s="3">
        <f t="shared" si="9"/>
        <v>6730805.8188538803</v>
      </c>
      <c r="T75" s="3">
        <f t="shared" si="9"/>
        <v>6730805.8188538803</v>
      </c>
      <c r="U75" s="3">
        <f t="shared" si="9"/>
        <v>6730805.8188538803</v>
      </c>
      <c r="V75" s="3">
        <f t="shared" si="9"/>
        <v>6730805.8188538803</v>
      </c>
      <c r="W75" s="3">
        <f t="shared" si="9"/>
        <v>6730805.8188538803</v>
      </c>
      <c r="X75" s="3">
        <f t="shared" si="9"/>
        <v>6730805.8188538803</v>
      </c>
      <c r="Y75" s="3">
        <f t="shared" si="9"/>
        <v>6730805.8188538803</v>
      </c>
      <c r="Z75" s="3">
        <f t="shared" si="9"/>
        <v>6730805.8188538803</v>
      </c>
      <c r="AA75" s="3">
        <f t="shared" si="9"/>
        <v>6730805.8188538803</v>
      </c>
      <c r="AB75" s="3">
        <f t="shared" si="9"/>
        <v>6730805.8188538803</v>
      </c>
      <c r="AC75" s="3">
        <f t="shared" si="9"/>
        <v>6730805.8188538803</v>
      </c>
      <c r="AD75" s="3">
        <f t="shared" si="9"/>
        <v>6730805.8188538803</v>
      </c>
      <c r="AE75" s="3">
        <f t="shared" si="9"/>
        <v>6730805.8188538803</v>
      </c>
      <c r="AF75" s="3">
        <f t="shared" si="9"/>
        <v>6730805.8188538803</v>
      </c>
      <c r="AG75" s="3">
        <f t="shared" si="9"/>
        <v>6730805.8188538803</v>
      </c>
      <c r="AH75" s="3">
        <f t="shared" si="9"/>
        <v>6730805.8188538803</v>
      </c>
      <c r="AI75" s="3">
        <f t="shared" si="9"/>
        <v>6730805.8188538803</v>
      </c>
      <c r="AJ75" s="3">
        <f t="shared" si="9"/>
        <v>6730805.8188538803</v>
      </c>
      <c r="AK75" s="3">
        <f t="shared" si="9"/>
        <v>6730805.8188538803</v>
      </c>
      <c r="AL75" s="3">
        <f t="shared" si="9"/>
        <v>6730805.8188538803</v>
      </c>
      <c r="AM75" s="3">
        <f t="shared" si="9"/>
        <v>6730805.8188538803</v>
      </c>
      <c r="AN75" s="3">
        <f t="shared" si="9"/>
        <v>6730805.8188538803</v>
      </c>
      <c r="AO75" s="3">
        <f t="shared" si="9"/>
        <v>6730805.8188538803</v>
      </c>
      <c r="AP75" s="3">
        <f t="shared" si="9"/>
        <v>6730805.8188538803</v>
      </c>
      <c r="AQ75" s="3">
        <f t="shared" si="9"/>
        <v>6730805.8188538803</v>
      </c>
      <c r="AR75" s="3">
        <f t="shared" si="9"/>
        <v>6730805.8188538803</v>
      </c>
      <c r="AS75" s="3">
        <f t="shared" si="9"/>
        <v>6730805.8188538803</v>
      </c>
      <c r="AT75" s="3">
        <f t="shared" si="9"/>
        <v>6730805.8188538803</v>
      </c>
      <c r="AU75" s="3">
        <f t="shared" si="9"/>
        <v>6730805.8188538803</v>
      </c>
      <c r="AV75" s="3">
        <f t="shared" si="9"/>
        <v>6730805.8188538803</v>
      </c>
      <c r="AW75" s="3">
        <f t="shared" si="9"/>
        <v>6730805.8188538803</v>
      </c>
      <c r="AX75" s="3">
        <f t="shared" si="9"/>
        <v>6730805.8188538803</v>
      </c>
      <c r="AY75" s="3">
        <f t="shared" si="9"/>
        <v>6730805.8188538803</v>
      </c>
      <c r="AZ75" s="3">
        <f t="shared" si="9"/>
        <v>6730805.8188538803</v>
      </c>
      <c r="BA75" s="3">
        <f t="shared" si="9"/>
        <v>6730805.8188538803</v>
      </c>
      <c r="BB75" s="3">
        <f t="shared" si="9"/>
        <v>6730805.8188538803</v>
      </c>
    </row>
    <row r="76" spans="1:54" s="9" customFormat="1">
      <c r="A76" s="6" t="s">
        <v>100</v>
      </c>
      <c r="B76" s="6"/>
      <c r="C76" s="7"/>
      <c r="D76" s="7"/>
      <c r="E76" s="3">
        <f>'IRR &amp; S.A.'!E$11</f>
        <v>532936.4166</v>
      </c>
      <c r="F76" s="3">
        <f>'IRR &amp; S.A.'!F$11</f>
        <v>532936.4166</v>
      </c>
      <c r="G76" s="3">
        <f>'IRR &amp; S.A.'!G$11</f>
        <v>532936.4166</v>
      </c>
      <c r="H76" s="3">
        <f>'IRR &amp; S.A.'!H$11</f>
        <v>532936.4166</v>
      </c>
      <c r="I76" s="3">
        <f>'IRR &amp; S.A.'!I$11</f>
        <v>532936.4166</v>
      </c>
      <c r="J76" s="3">
        <f>'IRR &amp; S.A.'!J$11</f>
        <v>532936.4166</v>
      </c>
      <c r="K76" s="3">
        <f>'IRR &amp; S.A.'!K$11</f>
        <v>532936.4166</v>
      </c>
      <c r="L76" s="3">
        <f>'IRR &amp; S.A.'!L$11</f>
        <v>532936.4166</v>
      </c>
      <c r="M76" s="3">
        <f>'IRR &amp; S.A.'!M$11</f>
        <v>532936.4166</v>
      </c>
      <c r="N76" s="3">
        <f>'IRR &amp; S.A.'!N$11</f>
        <v>532936.4166</v>
      </c>
      <c r="O76" s="3">
        <f>'IRR &amp; S.A.'!O$11</f>
        <v>532936.4166</v>
      </c>
      <c r="P76" s="3">
        <f>'IRR &amp; S.A.'!P$11</f>
        <v>532936.4166</v>
      </c>
      <c r="Q76" s="3">
        <f>'IRR &amp; S.A.'!Q$11</f>
        <v>532936.4166</v>
      </c>
      <c r="R76" s="3">
        <f>'IRR &amp; S.A.'!R$11</f>
        <v>532936.4166</v>
      </c>
      <c r="S76" s="3">
        <f>'IRR &amp; S.A.'!S$11</f>
        <v>532936.4166</v>
      </c>
      <c r="T76" s="3">
        <f>'IRR &amp; S.A.'!T$11</f>
        <v>532936.4166</v>
      </c>
      <c r="U76" s="3">
        <f>'IRR &amp; S.A.'!U$11</f>
        <v>532936.4166</v>
      </c>
      <c r="V76" s="3">
        <f>'IRR &amp; S.A.'!V$11</f>
        <v>532936.4166</v>
      </c>
      <c r="W76" s="3">
        <f>'IRR &amp; S.A.'!W$11</f>
        <v>532936.4166</v>
      </c>
      <c r="X76" s="3">
        <f>'IRR &amp; S.A.'!X$11</f>
        <v>532936.4166</v>
      </c>
      <c r="Y76" s="3">
        <f>'IRR &amp; S.A.'!Y$11</f>
        <v>532936.4166</v>
      </c>
      <c r="Z76" s="3">
        <f>'IRR &amp; S.A.'!Z$11</f>
        <v>532936.4166</v>
      </c>
      <c r="AA76" s="3">
        <f>'IRR &amp; S.A.'!AA$11</f>
        <v>532936.4166</v>
      </c>
      <c r="AB76" s="3">
        <f>'IRR &amp; S.A.'!AB$11</f>
        <v>532936.4166</v>
      </c>
      <c r="AC76" s="3">
        <f>'IRR &amp; S.A.'!AC$11</f>
        <v>532936.4166</v>
      </c>
      <c r="AD76" s="3">
        <f>'IRR &amp; S.A.'!AD$11</f>
        <v>532936.4166</v>
      </c>
      <c r="AE76" s="3">
        <f>'IRR &amp; S.A.'!AE$11</f>
        <v>532936.4166</v>
      </c>
      <c r="AF76" s="3">
        <f>'IRR &amp; S.A.'!AF$11</f>
        <v>532936.4166</v>
      </c>
      <c r="AG76" s="3">
        <f>'IRR &amp; S.A.'!AG$11</f>
        <v>532936.4166</v>
      </c>
      <c r="AH76" s="3">
        <f>'IRR &amp; S.A.'!AH$11</f>
        <v>532936.4166</v>
      </c>
      <c r="AI76" s="3">
        <f>'IRR &amp; S.A.'!AI$11</f>
        <v>532936.4166</v>
      </c>
      <c r="AJ76" s="3">
        <f>'IRR &amp; S.A.'!AJ$11</f>
        <v>532936.4166</v>
      </c>
      <c r="AK76" s="3">
        <f>'IRR &amp; S.A.'!AK$11</f>
        <v>532936.4166</v>
      </c>
      <c r="AL76" s="3">
        <f>'IRR &amp; S.A.'!AL$11</f>
        <v>532936.4166</v>
      </c>
      <c r="AM76" s="3">
        <f>'IRR &amp; S.A.'!AM$11</f>
        <v>532936.4166</v>
      </c>
      <c r="AN76" s="3">
        <f>'IRR &amp; S.A.'!AN$11</f>
        <v>532936.4166</v>
      </c>
      <c r="AO76" s="3">
        <f>'IRR &amp; S.A.'!AO$11</f>
        <v>532936.4166</v>
      </c>
      <c r="AP76" s="3">
        <f>'IRR &amp; S.A.'!AP$11</f>
        <v>532936.4166</v>
      </c>
      <c r="AQ76" s="3">
        <f>'IRR &amp; S.A.'!AQ$11</f>
        <v>532936.4166</v>
      </c>
      <c r="AR76" s="3">
        <f>'IRR &amp; S.A.'!AR$11</f>
        <v>532936.4166</v>
      </c>
      <c r="AS76" s="3">
        <f>'IRR &amp; S.A.'!AS$11</f>
        <v>532936.4166</v>
      </c>
      <c r="AT76" s="3">
        <f>'IRR &amp; S.A.'!AT$11</f>
        <v>532936.4166</v>
      </c>
      <c r="AU76" s="3">
        <f>'IRR &amp; S.A.'!AU$11</f>
        <v>532936.4166</v>
      </c>
      <c r="AV76" s="3">
        <f>'IRR &amp; S.A.'!AV$11</f>
        <v>532936.4166</v>
      </c>
      <c r="AW76" s="3">
        <f>'IRR &amp; S.A.'!AW$11</f>
        <v>532936.4166</v>
      </c>
      <c r="AX76" s="3">
        <f>'IRR &amp; S.A.'!AX$11</f>
        <v>532936.4166</v>
      </c>
      <c r="AY76" s="3">
        <f>'IRR &amp; S.A.'!AY$11</f>
        <v>532936.4166</v>
      </c>
      <c r="AZ76" s="3">
        <f>'IRR &amp; S.A.'!AZ$11</f>
        <v>532936.4166</v>
      </c>
      <c r="BA76" s="3">
        <f>'IRR &amp; S.A.'!BA$11</f>
        <v>532936.4166</v>
      </c>
      <c r="BB76" s="3">
        <f>'IRR &amp; S.A.'!BB$11</f>
        <v>532936.4166</v>
      </c>
    </row>
    <row r="77" spans="1:54" s="4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</row>
    <row r="78" spans="1:54" s="9" customFormat="1">
      <c r="A78" s="7" t="s">
        <v>50</v>
      </c>
      <c r="B78" s="7"/>
      <c r="C78" s="7"/>
      <c r="D78" s="7"/>
      <c r="E78" s="10">
        <f t="shared" ref="E78:BB78" si="10">SUM(E79:E84)</f>
        <v>-767185.67580341967</v>
      </c>
      <c r="F78" s="10">
        <f t="shared" si="10"/>
        <v>-776098.05554923916</v>
      </c>
      <c r="G78" s="10">
        <f t="shared" si="10"/>
        <v>-785188.68288997491</v>
      </c>
      <c r="H78" s="10">
        <f t="shared" si="10"/>
        <v>-794461.12277752534</v>
      </c>
      <c r="I78" s="10">
        <f t="shared" si="10"/>
        <v>-803919.01146282686</v>
      </c>
      <c r="J78" s="10">
        <f t="shared" si="10"/>
        <v>-813566.05792183452</v>
      </c>
      <c r="K78" s="10">
        <f t="shared" si="10"/>
        <v>-823406.04531002208</v>
      </c>
      <c r="L78" s="10">
        <f t="shared" si="10"/>
        <v>-833442.83244597353</v>
      </c>
      <c r="M78" s="10">
        <f t="shared" si="10"/>
        <v>-843680.35532464401</v>
      </c>
      <c r="N78" s="10">
        <f t="shared" si="10"/>
        <v>-854122.62866088795</v>
      </c>
      <c r="O78" s="10">
        <f t="shared" si="10"/>
        <v>-864773.74746385659</v>
      </c>
      <c r="P78" s="10">
        <f t="shared" si="10"/>
        <v>-875637.88864288491</v>
      </c>
      <c r="Q78" s="10">
        <f t="shared" si="10"/>
        <v>-886719.31264549354</v>
      </c>
      <c r="R78" s="10">
        <f t="shared" si="10"/>
        <v>-898022.36512815452</v>
      </c>
      <c r="S78" s="10">
        <f t="shared" si="10"/>
        <v>-909551.47866046836</v>
      </c>
      <c r="T78" s="10">
        <f t="shared" si="10"/>
        <v>-921311.17446342891</v>
      </c>
      <c r="U78" s="10">
        <f t="shared" si="10"/>
        <v>-933306.06418244855</v>
      </c>
      <c r="V78" s="10">
        <f t="shared" si="10"/>
        <v>-945540.8516958484</v>
      </c>
      <c r="W78" s="10">
        <f t="shared" si="10"/>
        <v>-958020.3349595163</v>
      </c>
      <c r="X78" s="10">
        <f t="shared" si="10"/>
        <v>-970749.40788845776</v>
      </c>
      <c r="Y78" s="10">
        <f t="shared" si="10"/>
        <v>-983733.06227597781</v>
      </c>
      <c r="Z78" s="10">
        <f t="shared" si="10"/>
        <v>-996976.38975124841</v>
      </c>
      <c r="AA78" s="10">
        <f t="shared" si="10"/>
        <v>-1010484.5837760243</v>
      </c>
      <c r="AB78" s="10">
        <f t="shared" si="10"/>
        <v>-1024262.9416812959</v>
      </c>
      <c r="AC78" s="10">
        <f t="shared" si="10"/>
        <v>-1038316.8667446728</v>
      </c>
      <c r="AD78" s="10">
        <f t="shared" si="10"/>
        <v>-1052651.8703093173</v>
      </c>
      <c r="AE78" s="10">
        <f t="shared" si="10"/>
        <v>-1067273.5739452546</v>
      </c>
      <c r="AF78" s="10">
        <f t="shared" si="10"/>
        <v>-1082187.7116539108</v>
      </c>
      <c r="AG78" s="10">
        <f t="shared" si="10"/>
        <v>-1097400.1321167399</v>
      </c>
      <c r="AH78" s="10">
        <f t="shared" si="10"/>
        <v>-1112916.800988826</v>
      </c>
      <c r="AI78" s="10">
        <f t="shared" si="10"/>
        <v>-1128743.8032383532</v>
      </c>
      <c r="AJ78" s="10">
        <f t="shared" si="10"/>
        <v>-1144887.3455328715</v>
      </c>
      <c r="AK78" s="10">
        <f t="shared" si="10"/>
        <v>-1161353.75867328</v>
      </c>
      <c r="AL78" s="10">
        <f t="shared" si="10"/>
        <v>-1178149.5000764965</v>
      </c>
      <c r="AM78" s="10">
        <f t="shared" si="10"/>
        <v>-1195281.1563077774</v>
      </c>
      <c r="AN78" s="10">
        <f t="shared" si="10"/>
        <v>-1212755.4456636838</v>
      </c>
      <c r="AO78" s="10">
        <f t="shared" si="10"/>
        <v>-1230579.2208067086</v>
      </c>
      <c r="AP78" s="10">
        <f t="shared" si="10"/>
        <v>-1248759.4714525938</v>
      </c>
      <c r="AQ78" s="10">
        <f t="shared" si="10"/>
        <v>-1267303.3271113965</v>
      </c>
      <c r="AR78" s="10">
        <f t="shared" si="10"/>
        <v>-1286218.0598833757</v>
      </c>
      <c r="AS78" s="10">
        <f t="shared" si="10"/>
        <v>-1305511.0873107938</v>
      </c>
      <c r="AT78" s="10">
        <f t="shared" si="10"/>
        <v>-1325189.9752867608</v>
      </c>
      <c r="AU78" s="10">
        <f t="shared" si="10"/>
        <v>-1345262.4410222471</v>
      </c>
      <c r="AV78" s="10">
        <f t="shared" si="10"/>
        <v>-1365736.3560724431</v>
      </c>
      <c r="AW78" s="10">
        <f t="shared" si="10"/>
        <v>-1386619.7494236431</v>
      </c>
      <c r="AX78" s="10">
        <f t="shared" si="10"/>
        <v>-1407920.8106418671</v>
      </c>
      <c r="AY78" s="10">
        <f t="shared" si="10"/>
        <v>-1429647.8930844548</v>
      </c>
      <c r="AZ78" s="10">
        <f t="shared" si="10"/>
        <v>-1451809.5171758952</v>
      </c>
      <c r="BA78" s="10">
        <f t="shared" si="10"/>
        <v>-1474414.3737491639</v>
      </c>
      <c r="BB78" s="10">
        <f t="shared" si="10"/>
        <v>-1497471.3274538983</v>
      </c>
    </row>
    <row r="79" spans="1:54" s="4" customFormat="1">
      <c r="A79" s="6" t="str">
        <f>+'IRR &amp; S.A.'!$A$14</f>
        <v>Operation and maintenance - preventive</v>
      </c>
      <c r="B79" s="6"/>
      <c r="C79" s="1"/>
      <c r="D79" s="1"/>
      <c r="E79" s="3">
        <f>'IRR &amp; S.A.'!E$14</f>
        <v>-445618.98729096988</v>
      </c>
      <c r="F79" s="3">
        <f>'IRR &amp; S.A.'!F$14</f>
        <v>-454531.36703678931</v>
      </c>
      <c r="G79" s="3">
        <f>'IRR &amp; S.A.'!G$14</f>
        <v>-463621.99437752506</v>
      </c>
      <c r="H79" s="3">
        <f>'IRR &amp; S.A.'!H$14</f>
        <v>-472894.43426507554</v>
      </c>
      <c r="I79" s="3">
        <f>'IRR &amp; S.A.'!I$14</f>
        <v>-482352.32295037707</v>
      </c>
      <c r="J79" s="3">
        <f>'IRR &amp; S.A.'!J$14</f>
        <v>-491999.36940938467</v>
      </c>
      <c r="K79" s="3">
        <f>'IRR &amp; S.A.'!K$14</f>
        <v>-501839.35679757223</v>
      </c>
      <c r="L79" s="3">
        <f>'IRR &amp; S.A.'!L$14</f>
        <v>-511876.14393352374</v>
      </c>
      <c r="M79" s="3">
        <f>'IRR &amp; S.A.'!M$14</f>
        <v>-522113.66681219422</v>
      </c>
      <c r="N79" s="3">
        <f>'IRR &amp; S.A.'!N$14</f>
        <v>-532555.94014843809</v>
      </c>
      <c r="O79" s="3">
        <f>'IRR &amp; S.A.'!O$14</f>
        <v>-543207.05895140674</v>
      </c>
      <c r="P79" s="3">
        <f>'IRR &amp; S.A.'!P$14</f>
        <v>-554071.20013043506</v>
      </c>
      <c r="Q79" s="3">
        <f>'IRR &amp; S.A.'!Q$14</f>
        <v>-565152.62413304369</v>
      </c>
      <c r="R79" s="3">
        <f>'IRR &amp; S.A.'!R$14</f>
        <v>-576455.67661570467</v>
      </c>
      <c r="S79" s="3">
        <f>'IRR &amp; S.A.'!S$14</f>
        <v>-587984.79014801851</v>
      </c>
      <c r="T79" s="3">
        <f>'IRR &amp; S.A.'!T$14</f>
        <v>-599744.48595097905</v>
      </c>
      <c r="U79" s="3">
        <f>'IRR &amp; S.A.'!U$14</f>
        <v>-611739.3756699987</v>
      </c>
      <c r="V79" s="3">
        <f>'IRR &amp; S.A.'!V$14</f>
        <v>-623974.16318339854</v>
      </c>
      <c r="W79" s="3">
        <f>'IRR &amp; S.A.'!W$14</f>
        <v>-636453.64644706645</v>
      </c>
      <c r="X79" s="3">
        <f>'IRR &amp; S.A.'!X$14</f>
        <v>-649182.71937600791</v>
      </c>
      <c r="Y79" s="3">
        <f>'IRR &amp; S.A.'!Y$14</f>
        <v>-662166.37376352795</v>
      </c>
      <c r="Z79" s="3">
        <f>'IRR &amp; S.A.'!Z$14</f>
        <v>-675409.70123879856</v>
      </c>
      <c r="AA79" s="3">
        <f>'IRR &amp; S.A.'!AA$14</f>
        <v>-688917.89526357444</v>
      </c>
      <c r="AB79" s="3">
        <f>'IRR &amp; S.A.'!AB$14</f>
        <v>-702696.25316884601</v>
      </c>
      <c r="AC79" s="3">
        <f>'IRR &amp; S.A.'!AC$14</f>
        <v>-716750.17823222291</v>
      </c>
      <c r="AD79" s="3">
        <f>'IRR &amp; S.A.'!AD$14</f>
        <v>-731085.1817968674</v>
      </c>
      <c r="AE79" s="3">
        <f>'IRR &amp; S.A.'!AE$14</f>
        <v>-745706.88543280459</v>
      </c>
      <c r="AF79" s="3">
        <f>'IRR &amp; S.A.'!AF$14</f>
        <v>-760621.02314146084</v>
      </c>
      <c r="AG79" s="3">
        <f>'IRR &amp; S.A.'!AG$14</f>
        <v>-775833.44360429002</v>
      </c>
      <c r="AH79" s="3">
        <f>'IRR &amp; S.A.'!AH$14</f>
        <v>-791350.11247637589</v>
      </c>
      <c r="AI79" s="3">
        <f>'IRR &amp; S.A.'!AI$14</f>
        <v>-807177.11472590314</v>
      </c>
      <c r="AJ79" s="3">
        <f>'IRR &amp; S.A.'!AJ$14</f>
        <v>-823320.65702042147</v>
      </c>
      <c r="AK79" s="3">
        <f>'IRR &amp; S.A.'!AK$14</f>
        <v>-839787.07016082993</v>
      </c>
      <c r="AL79" s="3">
        <f>'IRR &amp; S.A.'!AL$14</f>
        <v>-856582.81156404642</v>
      </c>
      <c r="AM79" s="3">
        <f>'IRR &amp; S.A.'!AM$14</f>
        <v>-873714.46779532731</v>
      </c>
      <c r="AN79" s="3">
        <f>'IRR &amp; S.A.'!AN$14</f>
        <v>-891188.75715123385</v>
      </c>
      <c r="AO79" s="3">
        <f>'IRR &amp; S.A.'!AO$14</f>
        <v>-909012.53229425859</v>
      </c>
      <c r="AP79" s="3">
        <f>'IRR &amp; S.A.'!AP$14</f>
        <v>-927192.78294014384</v>
      </c>
      <c r="AQ79" s="3">
        <f>'IRR &amp; S.A.'!AQ$14</f>
        <v>-945736.63859894639</v>
      </c>
      <c r="AR79" s="3">
        <f>'IRR &amp; S.A.'!AR$14</f>
        <v>-964651.37137092557</v>
      </c>
      <c r="AS79" s="3">
        <f>'IRR &amp; S.A.'!AS$14</f>
        <v>-983944.39879834407</v>
      </c>
      <c r="AT79" s="3">
        <f>'IRR &amp; S.A.'!AT$14</f>
        <v>-1003623.2867743109</v>
      </c>
      <c r="AU79" s="3">
        <f>'IRR &amp; S.A.'!AU$14</f>
        <v>-1023695.752509797</v>
      </c>
      <c r="AV79" s="3">
        <f>'IRR &amp; S.A.'!AV$14</f>
        <v>-1044169.6675599931</v>
      </c>
      <c r="AW79" s="3">
        <f>'IRR &amp; S.A.'!AW$14</f>
        <v>-1065053.060911193</v>
      </c>
      <c r="AX79" s="3">
        <f>'IRR &amp; S.A.'!AX$14</f>
        <v>-1086354.122129417</v>
      </c>
      <c r="AY79" s="3">
        <f>'IRR &amp; S.A.'!AY$14</f>
        <v>-1108081.204572005</v>
      </c>
      <c r="AZ79" s="3">
        <f>'IRR &amp; S.A.'!AZ$14</f>
        <v>-1130242.8286634451</v>
      </c>
      <c r="BA79" s="3">
        <f>'IRR &amp; S.A.'!BA$14</f>
        <v>-1152847.6852367141</v>
      </c>
      <c r="BB79" s="3">
        <f>'IRR &amp; S.A.'!BB$14</f>
        <v>-1175904.6389414484</v>
      </c>
    </row>
    <row r="80" spans="1:54" s="4" customFormat="1">
      <c r="A80" s="6" t="str">
        <f>+'IRR &amp; S.A.'!$A$15</f>
        <v xml:space="preserve">Insurance </v>
      </c>
      <c r="B80" s="6"/>
      <c r="C80" s="1"/>
      <c r="D80" s="1"/>
      <c r="E80" s="3">
        <f>'IRR &amp; S.A.'!E$15</f>
        <v>-127143.14120346816</v>
      </c>
      <c r="F80" s="3">
        <f>'IRR &amp; S.A.'!F$15</f>
        <v>-127143.14120346816</v>
      </c>
      <c r="G80" s="3">
        <f>'IRR &amp; S.A.'!G$15</f>
        <v>-127143.14120346816</v>
      </c>
      <c r="H80" s="3">
        <f>'IRR &amp; S.A.'!H$15</f>
        <v>-127143.14120346816</v>
      </c>
      <c r="I80" s="3">
        <f>'IRR &amp; S.A.'!I$15</f>
        <v>-127143.14120346816</v>
      </c>
      <c r="J80" s="3">
        <f>'IRR &amp; S.A.'!J$15</f>
        <v>-127143.14120346816</v>
      </c>
      <c r="K80" s="3">
        <f>'IRR &amp; S.A.'!K$15</f>
        <v>-127143.14120346816</v>
      </c>
      <c r="L80" s="3">
        <f>'IRR &amp; S.A.'!L$15</f>
        <v>-127143.14120346816</v>
      </c>
      <c r="M80" s="3">
        <f>'IRR &amp; S.A.'!M$15</f>
        <v>-127143.14120346816</v>
      </c>
      <c r="N80" s="3">
        <f>'IRR &amp; S.A.'!N$15</f>
        <v>-127143.14120346816</v>
      </c>
      <c r="O80" s="3">
        <f>'IRR &amp; S.A.'!O$15</f>
        <v>-127143.14120346816</v>
      </c>
      <c r="P80" s="3">
        <f>'IRR &amp; S.A.'!P$15</f>
        <v>-127143.14120346816</v>
      </c>
      <c r="Q80" s="3">
        <f>'IRR &amp; S.A.'!Q$15</f>
        <v>-127143.14120346816</v>
      </c>
      <c r="R80" s="3">
        <f>'IRR &amp; S.A.'!R$15</f>
        <v>-127143.14120346816</v>
      </c>
      <c r="S80" s="3">
        <f>'IRR &amp; S.A.'!S$15</f>
        <v>-127143.14120346816</v>
      </c>
      <c r="T80" s="3">
        <f>'IRR &amp; S.A.'!T$15</f>
        <v>-127143.14120346816</v>
      </c>
      <c r="U80" s="3">
        <f>'IRR &amp; S.A.'!U$15</f>
        <v>-127143.14120346816</v>
      </c>
      <c r="V80" s="3">
        <f>'IRR &amp; S.A.'!V$15</f>
        <v>-127143.14120346816</v>
      </c>
      <c r="W80" s="3">
        <f>'IRR &amp; S.A.'!W$15</f>
        <v>-127143.14120346816</v>
      </c>
      <c r="X80" s="3">
        <f>'IRR &amp; S.A.'!X$15</f>
        <v>-127143.14120346816</v>
      </c>
      <c r="Y80" s="3">
        <f>'IRR &amp; S.A.'!Y$15</f>
        <v>-127143.14120346816</v>
      </c>
      <c r="Z80" s="3">
        <f>'IRR &amp; S.A.'!Z$15</f>
        <v>-127143.14120346816</v>
      </c>
      <c r="AA80" s="3">
        <f>'IRR &amp; S.A.'!AA$15</f>
        <v>-127143.14120346816</v>
      </c>
      <c r="AB80" s="3">
        <f>'IRR &amp; S.A.'!AB$15</f>
        <v>-127143.14120346816</v>
      </c>
      <c r="AC80" s="3">
        <f>'IRR &amp; S.A.'!AC$15</f>
        <v>-127143.14120346816</v>
      </c>
      <c r="AD80" s="3">
        <f>'IRR &amp; S.A.'!AD$15</f>
        <v>-127143.14120346816</v>
      </c>
      <c r="AE80" s="3">
        <f>'IRR &amp; S.A.'!AE$15</f>
        <v>-127143.14120346816</v>
      </c>
      <c r="AF80" s="3">
        <f>'IRR &amp; S.A.'!AF$15</f>
        <v>-127143.14120346816</v>
      </c>
      <c r="AG80" s="3">
        <f>'IRR &amp; S.A.'!AG$15</f>
        <v>-127143.14120346816</v>
      </c>
      <c r="AH80" s="3">
        <f>'IRR &amp; S.A.'!AH$15</f>
        <v>-127143.14120346816</v>
      </c>
      <c r="AI80" s="3">
        <f>'IRR &amp; S.A.'!AI$15</f>
        <v>-127143.14120346816</v>
      </c>
      <c r="AJ80" s="3">
        <f>'IRR &amp; S.A.'!AJ$15</f>
        <v>-127143.14120346816</v>
      </c>
      <c r="AK80" s="3">
        <f>'IRR &amp; S.A.'!AK$15</f>
        <v>-127143.14120346816</v>
      </c>
      <c r="AL80" s="3">
        <f>'IRR &amp; S.A.'!AL$15</f>
        <v>-127143.14120346816</v>
      </c>
      <c r="AM80" s="3">
        <f>'IRR &amp; S.A.'!AM$15</f>
        <v>-127143.14120346816</v>
      </c>
      <c r="AN80" s="3">
        <f>'IRR &amp; S.A.'!AN$15</f>
        <v>-127143.14120346816</v>
      </c>
      <c r="AO80" s="3">
        <f>'IRR &amp; S.A.'!AO$15</f>
        <v>-127143.14120346816</v>
      </c>
      <c r="AP80" s="3">
        <f>'IRR &amp; S.A.'!AP$15</f>
        <v>-127143.14120346816</v>
      </c>
      <c r="AQ80" s="3">
        <f>'IRR &amp; S.A.'!AQ$15</f>
        <v>-127143.14120346816</v>
      </c>
      <c r="AR80" s="3">
        <f>'IRR &amp; S.A.'!AR$15</f>
        <v>-127143.14120346816</v>
      </c>
      <c r="AS80" s="3">
        <f>'IRR &amp; S.A.'!AS$15</f>
        <v>-127143.14120346816</v>
      </c>
      <c r="AT80" s="3">
        <f>'IRR &amp; S.A.'!AT$15</f>
        <v>-127143.14120346816</v>
      </c>
      <c r="AU80" s="3">
        <f>'IRR &amp; S.A.'!AU$15</f>
        <v>-127143.14120346816</v>
      </c>
      <c r="AV80" s="3">
        <f>'IRR &amp; S.A.'!AV$15</f>
        <v>-127143.14120346816</v>
      </c>
      <c r="AW80" s="3">
        <f>'IRR &amp; S.A.'!AW$15</f>
        <v>-127143.14120346816</v>
      </c>
      <c r="AX80" s="3">
        <f>'IRR &amp; S.A.'!AX$15</f>
        <v>-127143.14120346816</v>
      </c>
      <c r="AY80" s="3">
        <f>'IRR &amp; S.A.'!AY$15</f>
        <v>-127143.14120346816</v>
      </c>
      <c r="AZ80" s="3">
        <f>'IRR &amp; S.A.'!AZ$15</f>
        <v>-127143.14120346816</v>
      </c>
      <c r="BA80" s="3">
        <f>'IRR &amp; S.A.'!BA$15</f>
        <v>-127143.14120346816</v>
      </c>
      <c r="BB80" s="3">
        <f>'IRR &amp; S.A.'!BB$15</f>
        <v>-127143.14120346816</v>
      </c>
    </row>
    <row r="81" spans="1:54" s="4" customFormat="1">
      <c r="A81" s="6" t="str">
        <f>+'IRR &amp; S.A.'!$A$16</f>
        <v>Contribution to OSINERG</v>
      </c>
      <c r="B81" s="6"/>
      <c r="C81" s="1"/>
      <c r="D81" s="1"/>
      <c r="E81" s="3">
        <f>-Inputs!$C$65*E74</f>
        <v>-72637.422354538809</v>
      </c>
      <c r="F81" s="3">
        <f>-Inputs!$C$65*F74</f>
        <v>-72637.422354538809</v>
      </c>
      <c r="G81" s="3">
        <f>-Inputs!$C$65*G74</f>
        <v>-72637.422354538809</v>
      </c>
      <c r="H81" s="3">
        <f>-Inputs!$C$65*H74</f>
        <v>-72637.422354538809</v>
      </c>
      <c r="I81" s="3">
        <f>-Inputs!$C$65*I74</f>
        <v>-72637.422354538809</v>
      </c>
      <c r="J81" s="3">
        <f>-Inputs!$C$65*J74</f>
        <v>-72637.422354538809</v>
      </c>
      <c r="K81" s="3">
        <f>-Inputs!$C$65*K74</f>
        <v>-72637.422354538809</v>
      </c>
      <c r="L81" s="3">
        <f>-Inputs!$C$65*L74</f>
        <v>-72637.422354538809</v>
      </c>
      <c r="M81" s="3">
        <f>-Inputs!$C$65*M74</f>
        <v>-72637.422354538809</v>
      </c>
      <c r="N81" s="3">
        <f>-Inputs!$C$65*N74</f>
        <v>-72637.422354538809</v>
      </c>
      <c r="O81" s="3">
        <f>-Inputs!$C$65*O74</f>
        <v>-72637.422354538809</v>
      </c>
      <c r="P81" s="3">
        <f>-Inputs!$C$65*P74</f>
        <v>-72637.422354538809</v>
      </c>
      <c r="Q81" s="3">
        <f>-Inputs!$C$65*Q74</f>
        <v>-72637.422354538809</v>
      </c>
      <c r="R81" s="3">
        <f>-Inputs!$C$65*R74</f>
        <v>-72637.422354538809</v>
      </c>
      <c r="S81" s="3">
        <f>-Inputs!$C$65*S74</f>
        <v>-72637.422354538809</v>
      </c>
      <c r="T81" s="3">
        <f>-Inputs!$C$65*T74</f>
        <v>-72637.422354538809</v>
      </c>
      <c r="U81" s="3">
        <f>-Inputs!$C$65*U74</f>
        <v>-72637.422354538809</v>
      </c>
      <c r="V81" s="3">
        <f>-Inputs!$C$65*V74</f>
        <v>-72637.422354538809</v>
      </c>
      <c r="W81" s="3">
        <f>-Inputs!$C$65*W74</f>
        <v>-72637.422354538809</v>
      </c>
      <c r="X81" s="3">
        <f>-Inputs!$C$65*X74</f>
        <v>-72637.422354538809</v>
      </c>
      <c r="Y81" s="3">
        <f>-Inputs!$C$65*Y74</f>
        <v>-72637.422354538809</v>
      </c>
      <c r="Z81" s="3">
        <f>-Inputs!$C$65*Z74</f>
        <v>-72637.422354538809</v>
      </c>
      <c r="AA81" s="3">
        <f>-Inputs!$C$65*AA74</f>
        <v>-72637.422354538809</v>
      </c>
      <c r="AB81" s="3">
        <f>-Inputs!$C$65*AB74</f>
        <v>-72637.422354538809</v>
      </c>
      <c r="AC81" s="3">
        <f>-Inputs!$C$65*AC74</f>
        <v>-72637.422354538809</v>
      </c>
      <c r="AD81" s="3">
        <f>-Inputs!$C$65*AD74</f>
        <v>-72637.422354538809</v>
      </c>
      <c r="AE81" s="3">
        <f>-Inputs!$C$65*AE74</f>
        <v>-72637.422354538809</v>
      </c>
      <c r="AF81" s="3">
        <f>-Inputs!$C$65*AF74</f>
        <v>-72637.422354538809</v>
      </c>
      <c r="AG81" s="3">
        <f>-Inputs!$C$65*AG74</f>
        <v>-72637.422354538809</v>
      </c>
      <c r="AH81" s="3">
        <f>-Inputs!$C$65*AH74</f>
        <v>-72637.422354538809</v>
      </c>
      <c r="AI81" s="3">
        <f>-Inputs!$C$65*AI74</f>
        <v>-72637.422354538809</v>
      </c>
      <c r="AJ81" s="3">
        <f>-Inputs!$C$65*AJ74</f>
        <v>-72637.422354538809</v>
      </c>
      <c r="AK81" s="3">
        <f>-Inputs!$C$65*AK74</f>
        <v>-72637.422354538809</v>
      </c>
      <c r="AL81" s="3">
        <f>-Inputs!$C$65*AL74</f>
        <v>-72637.422354538809</v>
      </c>
      <c r="AM81" s="3">
        <f>-Inputs!$C$65*AM74</f>
        <v>-72637.422354538809</v>
      </c>
      <c r="AN81" s="3">
        <f>-Inputs!$C$65*AN74</f>
        <v>-72637.422354538809</v>
      </c>
      <c r="AO81" s="3">
        <f>-Inputs!$C$65*AO74</f>
        <v>-72637.422354538809</v>
      </c>
      <c r="AP81" s="3">
        <f>-Inputs!$C$65*AP74</f>
        <v>-72637.422354538809</v>
      </c>
      <c r="AQ81" s="3">
        <f>-Inputs!$C$65*AQ74</f>
        <v>-72637.422354538809</v>
      </c>
      <c r="AR81" s="3">
        <f>-Inputs!$C$65*AR74</f>
        <v>-72637.422354538809</v>
      </c>
      <c r="AS81" s="3">
        <f>-Inputs!$C$65*AS74</f>
        <v>-72637.422354538809</v>
      </c>
      <c r="AT81" s="3">
        <f>-Inputs!$C$65*AT74</f>
        <v>-72637.422354538809</v>
      </c>
      <c r="AU81" s="3">
        <f>-Inputs!$C$65*AU74</f>
        <v>-72637.422354538809</v>
      </c>
      <c r="AV81" s="3">
        <f>-Inputs!$C$65*AV74</f>
        <v>-72637.422354538809</v>
      </c>
      <c r="AW81" s="3">
        <f>-Inputs!$C$65*AW74</f>
        <v>-72637.422354538809</v>
      </c>
      <c r="AX81" s="3">
        <f>-Inputs!$C$65*AX74</f>
        <v>-72637.422354538809</v>
      </c>
      <c r="AY81" s="3">
        <f>-Inputs!$C$65*AY74</f>
        <v>-72637.422354538809</v>
      </c>
      <c r="AZ81" s="3">
        <f>-Inputs!$C$65*AZ74</f>
        <v>-72637.422354538809</v>
      </c>
      <c r="BA81" s="3">
        <f>-Inputs!$C$65*BA74</f>
        <v>-72637.422354538809</v>
      </c>
      <c r="BB81" s="3">
        <f>-Inputs!$C$65*BB74</f>
        <v>-72637.422354538809</v>
      </c>
    </row>
    <row r="82" spans="1:54" s="4" customFormat="1">
      <c r="A82" s="6" t="str">
        <f>+'IRR &amp; S.A.'!$A$17</f>
        <v>Water Canon</v>
      </c>
      <c r="B82" s="6"/>
      <c r="C82" s="1"/>
      <c r="D82" s="1"/>
      <c r="E82" s="3">
        <f>-Inputs!$C$67*(E75)</f>
        <v>-67308.058188538809</v>
      </c>
      <c r="F82" s="3">
        <f>-Inputs!$C$67*(F75)</f>
        <v>-67308.058188538809</v>
      </c>
      <c r="G82" s="3">
        <f>-Inputs!$C$67*(G75)</f>
        <v>-67308.058188538809</v>
      </c>
      <c r="H82" s="3">
        <f>-Inputs!$C$67*(H75)</f>
        <v>-67308.058188538809</v>
      </c>
      <c r="I82" s="3">
        <f>-Inputs!$C$67*(I75)</f>
        <v>-67308.058188538809</v>
      </c>
      <c r="J82" s="3">
        <f>-Inputs!$C$67*(J75)</f>
        <v>-67308.058188538809</v>
      </c>
      <c r="K82" s="3">
        <f>-Inputs!$C$67*(K75)</f>
        <v>-67308.058188538809</v>
      </c>
      <c r="L82" s="3">
        <f>-Inputs!$C$67*(L75)</f>
        <v>-67308.058188538809</v>
      </c>
      <c r="M82" s="3">
        <f>-Inputs!$C$67*(M75)</f>
        <v>-67308.058188538809</v>
      </c>
      <c r="N82" s="3">
        <f>-Inputs!$C$67*(N75)</f>
        <v>-67308.058188538809</v>
      </c>
      <c r="O82" s="3">
        <f>-Inputs!$C$67*(O75)</f>
        <v>-67308.058188538809</v>
      </c>
      <c r="P82" s="3">
        <f>-Inputs!$C$67*(P75)</f>
        <v>-67308.058188538809</v>
      </c>
      <c r="Q82" s="3">
        <f>-Inputs!$C$67*(Q75)</f>
        <v>-67308.058188538809</v>
      </c>
      <c r="R82" s="3">
        <f>-Inputs!$C$67*(R75)</f>
        <v>-67308.058188538809</v>
      </c>
      <c r="S82" s="3">
        <f>-Inputs!$C$67*(S75)</f>
        <v>-67308.058188538809</v>
      </c>
      <c r="T82" s="3">
        <f>-Inputs!$C$67*(T75)</f>
        <v>-67308.058188538809</v>
      </c>
      <c r="U82" s="3">
        <f>-Inputs!$C$67*(U75)</f>
        <v>-67308.058188538809</v>
      </c>
      <c r="V82" s="3">
        <f>-Inputs!$C$67*(V75)</f>
        <v>-67308.058188538809</v>
      </c>
      <c r="W82" s="3">
        <f>-Inputs!$C$67*(W75)</f>
        <v>-67308.058188538809</v>
      </c>
      <c r="X82" s="3">
        <f>-Inputs!$C$67*(X75)</f>
        <v>-67308.058188538809</v>
      </c>
      <c r="Y82" s="3">
        <f>-Inputs!$C$67*(Y75)</f>
        <v>-67308.058188538809</v>
      </c>
      <c r="Z82" s="3">
        <f>-Inputs!$C$67*(Z75)</f>
        <v>-67308.058188538809</v>
      </c>
      <c r="AA82" s="3">
        <f>-Inputs!$C$67*(AA75)</f>
        <v>-67308.058188538809</v>
      </c>
      <c r="AB82" s="3">
        <f>-Inputs!$C$67*(AB75)</f>
        <v>-67308.058188538809</v>
      </c>
      <c r="AC82" s="3">
        <f>-Inputs!$C$67*(AC75)</f>
        <v>-67308.058188538809</v>
      </c>
      <c r="AD82" s="3">
        <f>-Inputs!$C$67*(AD75)</f>
        <v>-67308.058188538809</v>
      </c>
      <c r="AE82" s="3">
        <f>-Inputs!$C$67*(AE75)</f>
        <v>-67308.058188538809</v>
      </c>
      <c r="AF82" s="3">
        <f>-Inputs!$C$67*(AF75)</f>
        <v>-67308.058188538809</v>
      </c>
      <c r="AG82" s="3">
        <f>-Inputs!$C$67*(AG75)</f>
        <v>-67308.058188538809</v>
      </c>
      <c r="AH82" s="3">
        <f>-Inputs!$C$67*(AH75)</f>
        <v>-67308.058188538809</v>
      </c>
      <c r="AI82" s="3">
        <f>-Inputs!$C$67*(AI75)</f>
        <v>-67308.058188538809</v>
      </c>
      <c r="AJ82" s="3">
        <f>-Inputs!$C$67*(AJ75)</f>
        <v>-67308.058188538809</v>
      </c>
      <c r="AK82" s="3">
        <f>-Inputs!$C$67*(AK75)</f>
        <v>-67308.058188538809</v>
      </c>
      <c r="AL82" s="3">
        <f>-Inputs!$C$67*(AL75)</f>
        <v>-67308.058188538809</v>
      </c>
      <c r="AM82" s="3">
        <f>-Inputs!$C$67*(AM75)</f>
        <v>-67308.058188538809</v>
      </c>
      <c r="AN82" s="3">
        <f>-Inputs!$C$67*(AN75)</f>
        <v>-67308.058188538809</v>
      </c>
      <c r="AO82" s="3">
        <f>-Inputs!$C$67*(AO75)</f>
        <v>-67308.058188538809</v>
      </c>
      <c r="AP82" s="3">
        <f>-Inputs!$C$67*(AP75)</f>
        <v>-67308.058188538809</v>
      </c>
      <c r="AQ82" s="3">
        <f>-Inputs!$C$67*(AQ75)</f>
        <v>-67308.058188538809</v>
      </c>
      <c r="AR82" s="3">
        <f>-Inputs!$C$67*(AR75)</f>
        <v>-67308.058188538809</v>
      </c>
      <c r="AS82" s="3">
        <f>-Inputs!$C$67*(AS75)</f>
        <v>-67308.058188538809</v>
      </c>
      <c r="AT82" s="3">
        <f>-Inputs!$C$67*(AT75)</f>
        <v>-67308.058188538809</v>
      </c>
      <c r="AU82" s="3">
        <f>-Inputs!$C$67*(AU75)</f>
        <v>-67308.058188538809</v>
      </c>
      <c r="AV82" s="3">
        <f>-Inputs!$C$67*(AV75)</f>
        <v>-67308.058188538809</v>
      </c>
      <c r="AW82" s="3">
        <f>-Inputs!$C$67*(AW75)</f>
        <v>-67308.058188538809</v>
      </c>
      <c r="AX82" s="3">
        <f>-Inputs!$C$67*(AX75)</f>
        <v>-67308.058188538809</v>
      </c>
      <c r="AY82" s="3">
        <f>-Inputs!$C$67*(AY75)</f>
        <v>-67308.058188538809</v>
      </c>
      <c r="AZ82" s="3">
        <f>-Inputs!$C$67*(AZ75)</f>
        <v>-67308.058188538809</v>
      </c>
      <c r="BA82" s="3">
        <f>-Inputs!$C$67*(BA75)</f>
        <v>-67308.058188538809</v>
      </c>
      <c r="BB82" s="3">
        <f>-Inputs!$C$67*(BB75)</f>
        <v>-67308.058188538809</v>
      </c>
    </row>
    <row r="83" spans="1:54" s="4" customFormat="1">
      <c r="A83" s="6" t="str">
        <f>+'IRR &amp; S.A.'!$A$18</f>
        <v>COES Tariff</v>
      </c>
      <c r="B83" s="6"/>
      <c r="C83" s="1"/>
      <c r="D83" s="1"/>
      <c r="E83" s="3">
        <f>-Inputs!$C$69*E74</f>
        <v>-54478.066765904099</v>
      </c>
      <c r="F83" s="3">
        <f>-Inputs!$C$69*F74</f>
        <v>-54478.066765904099</v>
      </c>
      <c r="G83" s="3">
        <f>-Inputs!$C$69*G74</f>
        <v>-54478.066765904099</v>
      </c>
      <c r="H83" s="3">
        <f>-Inputs!$C$69*H74</f>
        <v>-54478.066765904099</v>
      </c>
      <c r="I83" s="3">
        <f>-Inputs!$C$69*I74</f>
        <v>-54478.066765904099</v>
      </c>
      <c r="J83" s="3">
        <f>-Inputs!$C$69*J74</f>
        <v>-54478.066765904099</v>
      </c>
      <c r="K83" s="3">
        <f>-Inputs!$C$69*K74</f>
        <v>-54478.066765904099</v>
      </c>
      <c r="L83" s="3">
        <f>-Inputs!$C$69*L74</f>
        <v>-54478.066765904099</v>
      </c>
      <c r="M83" s="3">
        <f>-Inputs!$C$69*M74</f>
        <v>-54478.066765904099</v>
      </c>
      <c r="N83" s="3">
        <f>-Inputs!$C$69*N74</f>
        <v>-54478.066765904099</v>
      </c>
      <c r="O83" s="3">
        <f>-Inputs!$C$69*O74</f>
        <v>-54478.066765904099</v>
      </c>
      <c r="P83" s="3">
        <f>-Inputs!$C$69*P74</f>
        <v>-54478.066765904099</v>
      </c>
      <c r="Q83" s="3">
        <f>-Inputs!$C$69*Q74</f>
        <v>-54478.066765904099</v>
      </c>
      <c r="R83" s="3">
        <f>-Inputs!$C$69*R74</f>
        <v>-54478.066765904099</v>
      </c>
      <c r="S83" s="3">
        <f>-Inputs!$C$69*S74</f>
        <v>-54478.066765904099</v>
      </c>
      <c r="T83" s="3">
        <f>-Inputs!$C$69*T74</f>
        <v>-54478.066765904099</v>
      </c>
      <c r="U83" s="3">
        <f>-Inputs!$C$69*U74</f>
        <v>-54478.066765904099</v>
      </c>
      <c r="V83" s="3">
        <f>-Inputs!$C$69*V74</f>
        <v>-54478.066765904099</v>
      </c>
      <c r="W83" s="3">
        <f>-Inputs!$C$69*W74</f>
        <v>-54478.066765904099</v>
      </c>
      <c r="X83" s="3">
        <f>-Inputs!$C$69*X74</f>
        <v>-54478.066765904099</v>
      </c>
      <c r="Y83" s="3">
        <f>-Inputs!$C$69*Y74</f>
        <v>-54478.066765904099</v>
      </c>
      <c r="Z83" s="3">
        <f>-Inputs!$C$69*Z74</f>
        <v>-54478.066765904099</v>
      </c>
      <c r="AA83" s="3">
        <f>-Inputs!$C$69*AA74</f>
        <v>-54478.066765904099</v>
      </c>
      <c r="AB83" s="3">
        <f>-Inputs!$C$69*AB74</f>
        <v>-54478.066765904099</v>
      </c>
      <c r="AC83" s="3">
        <f>-Inputs!$C$69*AC74</f>
        <v>-54478.066765904099</v>
      </c>
      <c r="AD83" s="3">
        <f>-Inputs!$C$69*AD74</f>
        <v>-54478.066765904099</v>
      </c>
      <c r="AE83" s="3">
        <f>-Inputs!$C$69*AE74</f>
        <v>-54478.066765904099</v>
      </c>
      <c r="AF83" s="3">
        <f>-Inputs!$C$69*AF74</f>
        <v>-54478.066765904099</v>
      </c>
      <c r="AG83" s="3">
        <f>-Inputs!$C$69*AG74</f>
        <v>-54478.066765904099</v>
      </c>
      <c r="AH83" s="3">
        <f>-Inputs!$C$69*AH74</f>
        <v>-54478.066765904099</v>
      </c>
      <c r="AI83" s="3">
        <f>-Inputs!$C$69*AI74</f>
        <v>-54478.066765904099</v>
      </c>
      <c r="AJ83" s="3">
        <f>-Inputs!$C$69*AJ74</f>
        <v>-54478.066765904099</v>
      </c>
      <c r="AK83" s="3">
        <f>-Inputs!$C$69*AK74</f>
        <v>-54478.066765904099</v>
      </c>
      <c r="AL83" s="3">
        <f>-Inputs!$C$69*AL74</f>
        <v>-54478.066765904099</v>
      </c>
      <c r="AM83" s="3">
        <f>-Inputs!$C$69*AM74</f>
        <v>-54478.066765904099</v>
      </c>
      <c r="AN83" s="3">
        <f>-Inputs!$C$69*AN74</f>
        <v>-54478.066765904099</v>
      </c>
      <c r="AO83" s="3">
        <f>-Inputs!$C$69*AO74</f>
        <v>-54478.066765904099</v>
      </c>
      <c r="AP83" s="3">
        <f>-Inputs!$C$69*AP74</f>
        <v>-54478.066765904099</v>
      </c>
      <c r="AQ83" s="3">
        <f>-Inputs!$C$69*AQ74</f>
        <v>-54478.066765904099</v>
      </c>
      <c r="AR83" s="3">
        <f>-Inputs!$C$69*AR74</f>
        <v>-54478.066765904099</v>
      </c>
      <c r="AS83" s="3">
        <f>-Inputs!$C$69*AS74</f>
        <v>-54478.066765904099</v>
      </c>
      <c r="AT83" s="3">
        <f>-Inputs!$C$69*AT74</f>
        <v>-54478.066765904099</v>
      </c>
      <c r="AU83" s="3">
        <f>-Inputs!$C$69*AU74</f>
        <v>-54478.066765904099</v>
      </c>
      <c r="AV83" s="3">
        <f>-Inputs!$C$69*AV74</f>
        <v>-54478.066765904099</v>
      </c>
      <c r="AW83" s="3">
        <f>-Inputs!$C$69*AW74</f>
        <v>-54478.066765904099</v>
      </c>
      <c r="AX83" s="3">
        <f>-Inputs!$C$69*AX74</f>
        <v>-54478.066765904099</v>
      </c>
      <c r="AY83" s="3">
        <f>-Inputs!$C$69*AY74</f>
        <v>-54478.066765904099</v>
      </c>
      <c r="AZ83" s="3">
        <f>-Inputs!$C$69*AZ74</f>
        <v>-54478.066765904099</v>
      </c>
      <c r="BA83" s="3">
        <f>-Inputs!$C$69*BA74</f>
        <v>-54478.066765904099</v>
      </c>
      <c r="BB83" s="3">
        <f>-Inputs!$C$69*BB74</f>
        <v>-54478.066765904099</v>
      </c>
    </row>
    <row r="84" spans="1:54" s="4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</row>
    <row r="85" spans="1:54" s="4" customFormat="1">
      <c r="A85" s="7" t="s">
        <v>51</v>
      </c>
      <c r="B85" s="7"/>
      <c r="C85" s="1"/>
      <c r="D85" s="1"/>
      <c r="E85" s="12">
        <f t="shared" ref="E85:BB85" si="11">E74+E78</f>
        <v>6496556.5596504603</v>
      </c>
      <c r="F85" s="12">
        <f t="shared" si="11"/>
        <v>6487644.1799046416</v>
      </c>
      <c r="G85" s="12">
        <f t="shared" si="11"/>
        <v>6478553.5525639057</v>
      </c>
      <c r="H85" s="12">
        <f t="shared" si="11"/>
        <v>6469281.1126763551</v>
      </c>
      <c r="I85" s="12">
        <f t="shared" si="11"/>
        <v>6459823.2239910532</v>
      </c>
      <c r="J85" s="12">
        <f t="shared" si="11"/>
        <v>6450176.1775320461</v>
      </c>
      <c r="K85" s="12">
        <f t="shared" si="11"/>
        <v>6440336.1901438581</v>
      </c>
      <c r="L85" s="12">
        <f t="shared" si="11"/>
        <v>6430299.4030079069</v>
      </c>
      <c r="M85" s="12">
        <f t="shared" si="11"/>
        <v>6420061.8801292367</v>
      </c>
      <c r="N85" s="12">
        <f t="shared" si="11"/>
        <v>6409619.606792992</v>
      </c>
      <c r="O85" s="12">
        <f t="shared" si="11"/>
        <v>6398968.4879900236</v>
      </c>
      <c r="P85" s="12">
        <f t="shared" si="11"/>
        <v>6388104.3468109956</v>
      </c>
      <c r="Q85" s="12">
        <f t="shared" si="11"/>
        <v>6377022.9228083864</v>
      </c>
      <c r="R85" s="12">
        <f t="shared" si="11"/>
        <v>6365719.8703257255</v>
      </c>
      <c r="S85" s="12">
        <f t="shared" si="11"/>
        <v>6354190.7567934124</v>
      </c>
      <c r="T85" s="12">
        <f t="shared" si="11"/>
        <v>6342431.0609904518</v>
      </c>
      <c r="U85" s="12">
        <f t="shared" si="11"/>
        <v>6330436.1712714322</v>
      </c>
      <c r="V85" s="12">
        <f t="shared" si="11"/>
        <v>6318201.3837580318</v>
      </c>
      <c r="W85" s="12">
        <f t="shared" si="11"/>
        <v>6305721.9004943641</v>
      </c>
      <c r="X85" s="12">
        <f t="shared" si="11"/>
        <v>6292992.8275654223</v>
      </c>
      <c r="Y85" s="12">
        <f t="shared" si="11"/>
        <v>6280009.1731779026</v>
      </c>
      <c r="Z85" s="12">
        <f t="shared" si="11"/>
        <v>6266765.8457026323</v>
      </c>
      <c r="AA85" s="12">
        <f t="shared" si="11"/>
        <v>6253257.6516778562</v>
      </c>
      <c r="AB85" s="12">
        <f t="shared" si="11"/>
        <v>6239479.2937725848</v>
      </c>
      <c r="AC85" s="12">
        <f t="shared" si="11"/>
        <v>6225425.3687092075</v>
      </c>
      <c r="AD85" s="12">
        <f t="shared" si="11"/>
        <v>6211090.3651445629</v>
      </c>
      <c r="AE85" s="12">
        <f t="shared" si="11"/>
        <v>6196468.6615086254</v>
      </c>
      <c r="AF85" s="12">
        <f t="shared" si="11"/>
        <v>6181554.5237999698</v>
      </c>
      <c r="AG85" s="12">
        <f t="shared" si="11"/>
        <v>6166342.1033371408</v>
      </c>
      <c r="AH85" s="12">
        <f t="shared" si="11"/>
        <v>6150825.4344650544</v>
      </c>
      <c r="AI85" s="12">
        <f t="shared" si="11"/>
        <v>6134998.4322155267</v>
      </c>
      <c r="AJ85" s="12">
        <f t="shared" si="11"/>
        <v>6118854.8899210086</v>
      </c>
      <c r="AK85" s="12">
        <f t="shared" si="11"/>
        <v>6102388.4767806008</v>
      </c>
      <c r="AL85" s="12">
        <f t="shared" si="11"/>
        <v>6085592.7353773843</v>
      </c>
      <c r="AM85" s="12">
        <f t="shared" si="11"/>
        <v>6068461.079146103</v>
      </c>
      <c r="AN85" s="12">
        <f t="shared" si="11"/>
        <v>6050986.7897901963</v>
      </c>
      <c r="AO85" s="12">
        <f t="shared" si="11"/>
        <v>6033163.0146471718</v>
      </c>
      <c r="AP85" s="12">
        <f t="shared" si="11"/>
        <v>6014982.7640012866</v>
      </c>
      <c r="AQ85" s="12">
        <f t="shared" si="11"/>
        <v>5996438.9083424844</v>
      </c>
      <c r="AR85" s="12">
        <f t="shared" si="11"/>
        <v>5977524.1755705047</v>
      </c>
      <c r="AS85" s="12">
        <f t="shared" si="11"/>
        <v>5958231.1481430866</v>
      </c>
      <c r="AT85" s="12">
        <f t="shared" si="11"/>
        <v>5938552.26016712</v>
      </c>
      <c r="AU85" s="12">
        <f t="shared" si="11"/>
        <v>5918479.7944316333</v>
      </c>
      <c r="AV85" s="12">
        <f t="shared" si="11"/>
        <v>5898005.8793814369</v>
      </c>
      <c r="AW85" s="12">
        <f t="shared" si="11"/>
        <v>5877122.4860302377</v>
      </c>
      <c r="AX85" s="12">
        <f t="shared" si="11"/>
        <v>5855821.4248120133</v>
      </c>
      <c r="AY85" s="12">
        <f t="shared" si="11"/>
        <v>5834094.342369426</v>
      </c>
      <c r="AZ85" s="12">
        <f t="shared" si="11"/>
        <v>5811932.7182779852</v>
      </c>
      <c r="BA85" s="12">
        <f t="shared" si="11"/>
        <v>5789327.8617047165</v>
      </c>
      <c r="BB85" s="12">
        <f t="shared" si="11"/>
        <v>5766270.9079999821</v>
      </c>
    </row>
    <row r="86" spans="1:54" s="4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</row>
    <row r="87" spans="1:54" s="4" customFormat="1">
      <c r="A87" s="1" t="s">
        <v>19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</row>
    <row r="88" spans="1:54" s="4" customFormat="1">
      <c r="A88" s="6" t="s">
        <v>20</v>
      </c>
      <c r="B88" s="6"/>
      <c r="C88" s="1"/>
      <c r="D88" s="1"/>
      <c r="E88" s="3">
        <f>'IRR &amp; S.A.'!E$23</f>
        <v>-1028094.650273052</v>
      </c>
      <c r="F88" s="3">
        <f>'IRR &amp; S.A.'!F$23</f>
        <v>-1028094.650273052</v>
      </c>
      <c r="G88" s="3">
        <f>'IRR &amp; S.A.'!G$23</f>
        <v>-1028094.650273052</v>
      </c>
      <c r="H88" s="3">
        <f>'IRR &amp; S.A.'!H$23</f>
        <v>-1028094.650273052</v>
      </c>
      <c r="I88" s="3">
        <f>'IRR &amp; S.A.'!I$23</f>
        <v>-1028094.650273052</v>
      </c>
      <c r="J88" s="3">
        <f>'IRR &amp; S.A.'!J$23</f>
        <v>-1028094.650273052</v>
      </c>
      <c r="K88" s="3">
        <f>'IRR &amp; S.A.'!K$23</f>
        <v>-1028094.650273052</v>
      </c>
      <c r="L88" s="3">
        <f>'IRR &amp; S.A.'!L$23</f>
        <v>-1028094.650273052</v>
      </c>
      <c r="M88" s="3">
        <f>'IRR &amp; S.A.'!M$23</f>
        <v>-1028094.650273052</v>
      </c>
      <c r="N88" s="3">
        <f>'IRR &amp; S.A.'!N$23</f>
        <v>-1028094.650273052</v>
      </c>
      <c r="O88" s="3">
        <f>'IRR &amp; S.A.'!O$23</f>
        <v>-1028094.650273052</v>
      </c>
      <c r="P88" s="3">
        <f>'IRR &amp; S.A.'!P$23</f>
        <v>-1028094.650273052</v>
      </c>
      <c r="Q88" s="3">
        <f>'IRR &amp; S.A.'!Q$23</f>
        <v>-1028094.650273052</v>
      </c>
      <c r="R88" s="3">
        <f>'IRR &amp; S.A.'!R$23</f>
        <v>-1028094.650273052</v>
      </c>
      <c r="S88" s="3">
        <f>'IRR &amp; S.A.'!S$23</f>
        <v>-1028094.650273052</v>
      </c>
      <c r="T88" s="3">
        <f>'IRR &amp; S.A.'!T$23</f>
        <v>-1028094.650273052</v>
      </c>
      <c r="U88" s="3">
        <f>'IRR &amp; S.A.'!U$23</f>
        <v>-1028094.650273052</v>
      </c>
      <c r="V88" s="3">
        <f>'IRR &amp; S.A.'!V$23</f>
        <v>-1028094.650273052</v>
      </c>
      <c r="W88" s="3">
        <f>'IRR &amp; S.A.'!W$23</f>
        <v>-1028094.650273052</v>
      </c>
      <c r="X88" s="3">
        <f>'IRR &amp; S.A.'!X$23</f>
        <v>-1028094.650273052</v>
      </c>
      <c r="Y88" s="3">
        <f>'IRR &amp; S.A.'!Y$23</f>
        <v>0</v>
      </c>
      <c r="Z88" s="3">
        <f>'IRR &amp; S.A.'!Z$23</f>
        <v>0</v>
      </c>
      <c r="AA88" s="3">
        <f>'IRR &amp; S.A.'!AA$23</f>
        <v>0</v>
      </c>
      <c r="AB88" s="3">
        <f>'IRR &amp; S.A.'!AB$23</f>
        <v>0</v>
      </c>
      <c r="AC88" s="3">
        <f>'IRR &amp; S.A.'!AC$23</f>
        <v>0</v>
      </c>
      <c r="AD88" s="3">
        <f>'IRR &amp; S.A.'!AD$23</f>
        <v>0</v>
      </c>
      <c r="AE88" s="3">
        <f>'IRR &amp; S.A.'!AE$23</f>
        <v>0</v>
      </c>
      <c r="AF88" s="3">
        <f>'IRR &amp; S.A.'!AF$23</f>
        <v>0</v>
      </c>
      <c r="AG88" s="3">
        <f>'IRR &amp; S.A.'!AG$23</f>
        <v>0</v>
      </c>
      <c r="AH88" s="3">
        <f>'IRR &amp; S.A.'!AH$23</f>
        <v>0</v>
      </c>
      <c r="AI88" s="3">
        <f>'IRR &amp; S.A.'!AI$23</f>
        <v>0</v>
      </c>
      <c r="AJ88" s="3">
        <f>'IRR &amp; S.A.'!AJ$23</f>
        <v>0</v>
      </c>
      <c r="AK88" s="3">
        <f>'IRR &amp; S.A.'!AK$23</f>
        <v>0</v>
      </c>
      <c r="AL88" s="3">
        <f>'IRR &amp; S.A.'!AL$23</f>
        <v>0</v>
      </c>
      <c r="AM88" s="3">
        <f>'IRR &amp; S.A.'!AM$23</f>
        <v>0</v>
      </c>
      <c r="AN88" s="3">
        <f>'IRR &amp; S.A.'!AN$23</f>
        <v>0</v>
      </c>
      <c r="AO88" s="3">
        <f>'IRR &amp; S.A.'!AO$23</f>
        <v>0</v>
      </c>
      <c r="AP88" s="3">
        <f>'IRR &amp; S.A.'!AP$23</f>
        <v>0</v>
      </c>
      <c r="AQ88" s="3">
        <f>'IRR &amp; S.A.'!AQ$23</f>
        <v>0</v>
      </c>
      <c r="AR88" s="3">
        <f>'IRR &amp; S.A.'!AR$23</f>
        <v>0</v>
      </c>
      <c r="AS88" s="3">
        <f>'IRR &amp; S.A.'!AS$23</f>
        <v>0</v>
      </c>
      <c r="AT88" s="3">
        <f>'IRR &amp; S.A.'!AT$23</f>
        <v>0</v>
      </c>
      <c r="AU88" s="3">
        <f>'IRR &amp; S.A.'!AU$23</f>
        <v>0</v>
      </c>
      <c r="AV88" s="3">
        <f>'IRR &amp; S.A.'!AV$23</f>
        <v>0</v>
      </c>
      <c r="AW88" s="3">
        <f>'IRR &amp; S.A.'!AW$23</f>
        <v>0</v>
      </c>
      <c r="AX88" s="3">
        <f>'IRR &amp; S.A.'!AX$23</f>
        <v>0</v>
      </c>
      <c r="AY88" s="3">
        <f>'IRR &amp; S.A.'!AY$23</f>
        <v>0</v>
      </c>
      <c r="AZ88" s="3">
        <f>'IRR &amp; S.A.'!AZ$23</f>
        <v>0</v>
      </c>
      <c r="BA88" s="3">
        <f>'IRR &amp; S.A.'!BA$23</f>
        <v>0</v>
      </c>
      <c r="BB88" s="3">
        <f>'IRR &amp; S.A.'!BB$23</f>
        <v>0</v>
      </c>
    </row>
    <row r="89" spans="1:54" s="4" customFormat="1">
      <c r="A89" s="6" t="s">
        <v>52</v>
      </c>
      <c r="B89" s="6"/>
      <c r="C89" s="1"/>
      <c r="D89" s="1"/>
      <c r="E89" s="3">
        <f>'IRR &amp; S.A.'!E$24</f>
        <v>-1122389.2295406</v>
      </c>
      <c r="F89" s="3">
        <f>'IRR &amp; S.A.'!F$24</f>
        <v>-1122389.2295406</v>
      </c>
      <c r="G89" s="3">
        <f>'IRR &amp; S.A.'!G$24</f>
        <v>-1122389.2295406</v>
      </c>
      <c r="H89" s="3">
        <f>'IRR &amp; S.A.'!H$24</f>
        <v>-1122389.2295406</v>
      </c>
      <c r="I89" s="3">
        <f>'IRR &amp; S.A.'!I$24</f>
        <v>-1122389.2295406</v>
      </c>
      <c r="J89" s="3">
        <f>'IRR &amp; S.A.'!J$24</f>
        <v>-1122389.2295406</v>
      </c>
      <c r="K89" s="3">
        <f>'IRR &amp; S.A.'!K$24</f>
        <v>-1122389.2295406</v>
      </c>
      <c r="L89" s="3">
        <f>'IRR &amp; S.A.'!L$24</f>
        <v>-1122389.2295406</v>
      </c>
      <c r="M89" s="3">
        <f>'IRR &amp; S.A.'!M$24</f>
        <v>-1122389.2295406</v>
      </c>
      <c r="N89" s="3">
        <f>'IRR &amp; S.A.'!N$24</f>
        <v>-1122389.2295406</v>
      </c>
      <c r="O89" s="3">
        <f>'IRR &amp; S.A.'!O$24</f>
        <v>0</v>
      </c>
      <c r="P89" s="3">
        <f>'IRR &amp; S.A.'!P$24</f>
        <v>0</v>
      </c>
      <c r="Q89" s="3">
        <f>'IRR &amp; S.A.'!Q$24</f>
        <v>0</v>
      </c>
      <c r="R89" s="3">
        <f>'IRR &amp; S.A.'!R$24</f>
        <v>0</v>
      </c>
      <c r="S89" s="3">
        <f>'IRR &amp; S.A.'!S$24</f>
        <v>0</v>
      </c>
      <c r="T89" s="3">
        <f>'IRR &amp; S.A.'!T$24</f>
        <v>0</v>
      </c>
      <c r="U89" s="3">
        <f>'IRR &amp; S.A.'!U$24</f>
        <v>0</v>
      </c>
      <c r="V89" s="3">
        <f>'IRR &amp; S.A.'!V$24</f>
        <v>0</v>
      </c>
      <c r="W89" s="3">
        <f>'IRR &amp; S.A.'!W$24</f>
        <v>0</v>
      </c>
      <c r="X89" s="3">
        <f>'IRR &amp; S.A.'!X$24</f>
        <v>0</v>
      </c>
      <c r="Y89" s="3">
        <f>'IRR &amp; S.A.'!Y$24</f>
        <v>0</v>
      </c>
      <c r="Z89" s="3">
        <f>'IRR &amp; S.A.'!Z$24</f>
        <v>0</v>
      </c>
      <c r="AA89" s="3">
        <f>'IRR &amp; S.A.'!AA$24</f>
        <v>0</v>
      </c>
      <c r="AB89" s="3">
        <f>'IRR &amp; S.A.'!AB$24</f>
        <v>0</v>
      </c>
      <c r="AC89" s="3">
        <f>'IRR &amp; S.A.'!AC$24</f>
        <v>0</v>
      </c>
      <c r="AD89" s="3">
        <f>'IRR &amp; S.A.'!AD$24</f>
        <v>0</v>
      </c>
      <c r="AE89" s="3">
        <f>'IRR &amp; S.A.'!AE$24</f>
        <v>0</v>
      </c>
      <c r="AF89" s="3">
        <f>'IRR &amp; S.A.'!AF$24</f>
        <v>0</v>
      </c>
      <c r="AG89" s="3">
        <f>'IRR &amp; S.A.'!AG$24</f>
        <v>0</v>
      </c>
      <c r="AH89" s="3">
        <f>'IRR &amp; S.A.'!AH$24</f>
        <v>0</v>
      </c>
      <c r="AI89" s="3">
        <f>'IRR &amp; S.A.'!AI$24</f>
        <v>0</v>
      </c>
      <c r="AJ89" s="3">
        <f>'IRR &amp; S.A.'!AJ$24</f>
        <v>0</v>
      </c>
      <c r="AK89" s="3">
        <f>'IRR &amp; S.A.'!AK$24</f>
        <v>0</v>
      </c>
      <c r="AL89" s="3">
        <f>'IRR &amp; S.A.'!AL$24</f>
        <v>0</v>
      </c>
      <c r="AM89" s="3">
        <f>'IRR &amp; S.A.'!AM$24</f>
        <v>0</v>
      </c>
      <c r="AN89" s="3">
        <f>'IRR &amp; S.A.'!AN$24</f>
        <v>0</v>
      </c>
      <c r="AO89" s="3">
        <f>'IRR &amp; S.A.'!AO$24</f>
        <v>0</v>
      </c>
      <c r="AP89" s="3">
        <f>'IRR &amp; S.A.'!AP$24</f>
        <v>0</v>
      </c>
      <c r="AQ89" s="3">
        <f>'IRR &amp; S.A.'!AQ$24</f>
        <v>0</v>
      </c>
      <c r="AR89" s="3">
        <f>'IRR &amp; S.A.'!AR$24</f>
        <v>0</v>
      </c>
      <c r="AS89" s="3">
        <f>'IRR &amp; S.A.'!AS$24</f>
        <v>0</v>
      </c>
      <c r="AT89" s="3">
        <f>'IRR &amp; S.A.'!AT$24</f>
        <v>0</v>
      </c>
      <c r="AU89" s="3">
        <f>'IRR &amp; S.A.'!AU$24</f>
        <v>0</v>
      </c>
      <c r="AV89" s="3">
        <f>'IRR &amp; S.A.'!AV$24</f>
        <v>0</v>
      </c>
      <c r="AW89" s="3">
        <f>'IRR &amp; S.A.'!AW$24</f>
        <v>0</v>
      </c>
      <c r="AX89" s="3">
        <f>'IRR &amp; S.A.'!AX$24</f>
        <v>0</v>
      </c>
      <c r="AY89" s="3">
        <f>'IRR &amp; S.A.'!AY$24</f>
        <v>0</v>
      </c>
      <c r="AZ89" s="3">
        <f>'IRR &amp; S.A.'!AZ$24</f>
        <v>0</v>
      </c>
      <c r="BA89" s="3">
        <f>'IRR &amp; S.A.'!BA$24</f>
        <v>0</v>
      </c>
      <c r="BB89" s="3">
        <f>'IRR &amp; S.A.'!BB$24</f>
        <v>0</v>
      </c>
    </row>
    <row r="90" spans="1:54" s="4" customFormat="1">
      <c r="A90" s="1" t="s">
        <v>230</v>
      </c>
      <c r="B90" s="6"/>
      <c r="C90" s="1"/>
      <c r="D90" s="1"/>
      <c r="E90" s="3">
        <f>'IRR &amp; S.A.'!E$25</f>
        <v>-2037537.519469589</v>
      </c>
      <c r="F90" s="3">
        <f>'IRR &amp; S.A.'!F$25</f>
        <v>-2037537.519469589</v>
      </c>
      <c r="G90" s="3">
        <f>'IRR &amp; S.A.'!G$25</f>
        <v>0</v>
      </c>
      <c r="H90" s="3">
        <f>'IRR &amp; S.A.'!H$25</f>
        <v>0</v>
      </c>
      <c r="I90" s="3">
        <f>'IRR &amp; S.A.'!I$25</f>
        <v>0</v>
      </c>
      <c r="J90" s="3">
        <f>'IRR &amp; S.A.'!J$25</f>
        <v>0</v>
      </c>
      <c r="K90" s="3">
        <f>'IRR &amp; S.A.'!K$25</f>
        <v>0</v>
      </c>
      <c r="L90" s="3">
        <f>'IRR &amp; S.A.'!L$25</f>
        <v>0</v>
      </c>
      <c r="M90" s="3">
        <f>'IRR &amp; S.A.'!M$25</f>
        <v>0</v>
      </c>
      <c r="N90" s="3">
        <f>'IRR &amp; S.A.'!N$25</f>
        <v>0</v>
      </c>
      <c r="O90" s="3">
        <f>'IRR &amp; S.A.'!O$25</f>
        <v>0</v>
      </c>
      <c r="P90" s="3">
        <f>'IRR &amp; S.A.'!P$25</f>
        <v>0</v>
      </c>
      <c r="Q90" s="3">
        <f>'IRR &amp; S.A.'!Q$25</f>
        <v>0</v>
      </c>
      <c r="R90" s="3">
        <f>'IRR &amp; S.A.'!R$25</f>
        <v>0</v>
      </c>
      <c r="S90" s="3">
        <f>'IRR &amp; S.A.'!S$25</f>
        <v>0</v>
      </c>
      <c r="T90" s="3">
        <f>'IRR &amp; S.A.'!T$25</f>
        <v>0</v>
      </c>
      <c r="U90" s="3">
        <f>'IRR &amp; S.A.'!U$25</f>
        <v>0</v>
      </c>
      <c r="V90" s="3">
        <f>'IRR &amp; S.A.'!V$25</f>
        <v>0</v>
      </c>
      <c r="W90" s="3">
        <f>'IRR &amp; S.A.'!W$25</f>
        <v>0</v>
      </c>
      <c r="X90" s="3">
        <f>'IRR &amp; S.A.'!X$25</f>
        <v>0</v>
      </c>
      <c r="Y90" s="3">
        <f>'IRR &amp; S.A.'!Y$25</f>
        <v>0</v>
      </c>
      <c r="Z90" s="3">
        <f>'IRR &amp; S.A.'!Z$25</f>
        <v>0</v>
      </c>
      <c r="AA90" s="3">
        <f>'IRR &amp; S.A.'!AA$25</f>
        <v>0</v>
      </c>
      <c r="AB90" s="3">
        <f>'IRR &amp; S.A.'!AB$25</f>
        <v>0</v>
      </c>
      <c r="AC90" s="3">
        <f>'IRR &amp; S.A.'!AC$25</f>
        <v>0</v>
      </c>
      <c r="AD90" s="3">
        <f>'IRR &amp; S.A.'!AD$25</f>
        <v>0</v>
      </c>
      <c r="AE90" s="3">
        <f>'IRR &amp; S.A.'!AE$25</f>
        <v>0</v>
      </c>
      <c r="AF90" s="3">
        <f>'IRR &amp; S.A.'!AF$25</f>
        <v>0</v>
      </c>
      <c r="AG90" s="3">
        <f>'IRR &amp; S.A.'!AG$25</f>
        <v>0</v>
      </c>
      <c r="AH90" s="3">
        <f>'IRR &amp; S.A.'!AH$25</f>
        <v>0</v>
      </c>
      <c r="AI90" s="3">
        <f>'IRR &amp; S.A.'!AI$25</f>
        <v>0</v>
      </c>
      <c r="AJ90" s="3">
        <f>'IRR &amp; S.A.'!AJ$25</f>
        <v>0</v>
      </c>
      <c r="AK90" s="3">
        <f>'IRR &amp; S.A.'!AK$25</f>
        <v>0</v>
      </c>
      <c r="AL90" s="3">
        <f>'IRR &amp; S.A.'!AL$25</f>
        <v>0</v>
      </c>
      <c r="AM90" s="3">
        <f>'IRR &amp; S.A.'!AM$25</f>
        <v>0</v>
      </c>
      <c r="AN90" s="3">
        <f>'IRR &amp; S.A.'!AN$25</f>
        <v>0</v>
      </c>
      <c r="AO90" s="3">
        <f>'IRR &amp; S.A.'!AO$25</f>
        <v>0</v>
      </c>
      <c r="AP90" s="3">
        <f>'IRR &amp; S.A.'!AP$25</f>
        <v>0</v>
      </c>
      <c r="AQ90" s="3">
        <f>'IRR &amp; S.A.'!AQ$25</f>
        <v>0</v>
      </c>
      <c r="AR90" s="3">
        <f>'IRR &amp; S.A.'!AR$25</f>
        <v>0</v>
      </c>
      <c r="AS90" s="3">
        <f>'IRR &amp; S.A.'!AS$25</f>
        <v>0</v>
      </c>
      <c r="AT90" s="3">
        <f>'IRR &amp; S.A.'!AT$25</f>
        <v>0</v>
      </c>
      <c r="AU90" s="3">
        <f>'IRR &amp; S.A.'!AU$25</f>
        <v>0</v>
      </c>
      <c r="AV90" s="3">
        <f>'IRR &amp; S.A.'!AV$25</f>
        <v>0</v>
      </c>
      <c r="AW90" s="3">
        <f>'IRR &amp; S.A.'!AW$25</f>
        <v>0</v>
      </c>
      <c r="AX90" s="3">
        <f>'IRR &amp; S.A.'!AX$25</f>
        <v>0</v>
      </c>
      <c r="AY90" s="3">
        <f>'IRR &amp; S.A.'!AY$25</f>
        <v>0</v>
      </c>
      <c r="AZ90" s="3">
        <f>'IRR &amp; S.A.'!AZ$25</f>
        <v>0</v>
      </c>
      <c r="BA90" s="3">
        <f>'IRR &amp; S.A.'!BA$25</f>
        <v>0</v>
      </c>
      <c r="BB90" s="3">
        <f>'IRR &amp; S.A.'!BB$25</f>
        <v>0</v>
      </c>
    </row>
    <row r="91" spans="1:54" s="4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</row>
    <row r="92" spans="1:54" s="4" customFormat="1">
      <c r="A92" s="7" t="s">
        <v>53</v>
      </c>
      <c r="B92" s="7"/>
      <c r="C92" s="1"/>
      <c r="D92" s="1"/>
      <c r="E92" s="12">
        <f>E85+SUM(E88:E90)</f>
        <v>2308535.1603672192</v>
      </c>
      <c r="F92" s="12">
        <f t="shared" ref="F92:BB92" si="12">F85+SUM(F88:F90)</f>
        <v>2299622.7806214006</v>
      </c>
      <c r="G92" s="12">
        <f t="shared" si="12"/>
        <v>4328069.6727502532</v>
      </c>
      <c r="H92" s="12">
        <f t="shared" si="12"/>
        <v>4318797.2328627035</v>
      </c>
      <c r="I92" s="12">
        <f t="shared" si="12"/>
        <v>4309339.3441774007</v>
      </c>
      <c r="J92" s="12">
        <f t="shared" si="12"/>
        <v>4299692.2977183945</v>
      </c>
      <c r="K92" s="12">
        <f t="shared" si="12"/>
        <v>4289852.3103302065</v>
      </c>
      <c r="L92" s="12">
        <f t="shared" si="12"/>
        <v>4279815.5231942553</v>
      </c>
      <c r="M92" s="12">
        <f t="shared" si="12"/>
        <v>4269578.0003155842</v>
      </c>
      <c r="N92" s="12">
        <f t="shared" si="12"/>
        <v>4259135.7269793395</v>
      </c>
      <c r="O92" s="12">
        <f t="shared" si="12"/>
        <v>5370873.8377169715</v>
      </c>
      <c r="P92" s="12">
        <f t="shared" si="12"/>
        <v>5360009.6965379436</v>
      </c>
      <c r="Q92" s="12">
        <f t="shared" si="12"/>
        <v>5348928.2725353343</v>
      </c>
      <c r="R92" s="12">
        <f t="shared" si="12"/>
        <v>5337625.2200526735</v>
      </c>
      <c r="S92" s="12">
        <f t="shared" si="12"/>
        <v>5326096.1065203603</v>
      </c>
      <c r="T92" s="12">
        <f t="shared" si="12"/>
        <v>5314336.4107173998</v>
      </c>
      <c r="U92" s="12">
        <f t="shared" si="12"/>
        <v>5302341.5209983801</v>
      </c>
      <c r="V92" s="12">
        <f t="shared" si="12"/>
        <v>5290106.7334849797</v>
      </c>
      <c r="W92" s="12">
        <f t="shared" si="12"/>
        <v>5277627.250221312</v>
      </c>
      <c r="X92" s="12">
        <f t="shared" si="12"/>
        <v>5264898.1772923702</v>
      </c>
      <c r="Y92" s="12">
        <f t="shared" si="12"/>
        <v>6280009.1731779026</v>
      </c>
      <c r="Z92" s="12">
        <f t="shared" si="12"/>
        <v>6266765.8457026323</v>
      </c>
      <c r="AA92" s="12">
        <f t="shared" si="12"/>
        <v>6253257.6516778562</v>
      </c>
      <c r="AB92" s="12">
        <f t="shared" si="12"/>
        <v>6239479.2937725848</v>
      </c>
      <c r="AC92" s="12">
        <f t="shared" si="12"/>
        <v>6225425.3687092075</v>
      </c>
      <c r="AD92" s="12">
        <f t="shared" si="12"/>
        <v>6211090.3651445629</v>
      </c>
      <c r="AE92" s="12">
        <f t="shared" si="12"/>
        <v>6196468.6615086254</v>
      </c>
      <c r="AF92" s="12">
        <f t="shared" si="12"/>
        <v>6181554.5237999698</v>
      </c>
      <c r="AG92" s="12">
        <f t="shared" si="12"/>
        <v>6166342.1033371408</v>
      </c>
      <c r="AH92" s="12">
        <f t="shared" si="12"/>
        <v>6150825.4344650544</v>
      </c>
      <c r="AI92" s="12">
        <f t="shared" si="12"/>
        <v>6134998.4322155267</v>
      </c>
      <c r="AJ92" s="12">
        <f t="shared" si="12"/>
        <v>6118854.8899210086</v>
      </c>
      <c r="AK92" s="12">
        <f t="shared" si="12"/>
        <v>6102388.4767806008</v>
      </c>
      <c r="AL92" s="12">
        <f t="shared" si="12"/>
        <v>6085592.7353773843</v>
      </c>
      <c r="AM92" s="12">
        <f t="shared" si="12"/>
        <v>6068461.079146103</v>
      </c>
      <c r="AN92" s="12">
        <f t="shared" si="12"/>
        <v>6050986.7897901963</v>
      </c>
      <c r="AO92" s="12">
        <f t="shared" si="12"/>
        <v>6033163.0146471718</v>
      </c>
      <c r="AP92" s="12">
        <f t="shared" si="12"/>
        <v>6014982.7640012866</v>
      </c>
      <c r="AQ92" s="12">
        <f t="shared" si="12"/>
        <v>5996438.9083424844</v>
      </c>
      <c r="AR92" s="12">
        <f t="shared" si="12"/>
        <v>5977524.1755705047</v>
      </c>
      <c r="AS92" s="12">
        <f t="shared" si="12"/>
        <v>5958231.1481430866</v>
      </c>
      <c r="AT92" s="12">
        <f t="shared" si="12"/>
        <v>5938552.26016712</v>
      </c>
      <c r="AU92" s="12">
        <f t="shared" si="12"/>
        <v>5918479.7944316333</v>
      </c>
      <c r="AV92" s="12">
        <f t="shared" si="12"/>
        <v>5898005.8793814369</v>
      </c>
      <c r="AW92" s="12">
        <f t="shared" si="12"/>
        <v>5877122.4860302377</v>
      </c>
      <c r="AX92" s="12">
        <f t="shared" si="12"/>
        <v>5855821.4248120133</v>
      </c>
      <c r="AY92" s="12">
        <f t="shared" si="12"/>
        <v>5834094.342369426</v>
      </c>
      <c r="AZ92" s="12">
        <f t="shared" si="12"/>
        <v>5811932.7182779852</v>
      </c>
      <c r="BA92" s="12">
        <f t="shared" si="12"/>
        <v>5789327.8617047165</v>
      </c>
      <c r="BB92" s="12">
        <f t="shared" si="12"/>
        <v>5766270.9079999821</v>
      </c>
    </row>
    <row r="93" spans="1:54" s="4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</row>
    <row r="94" spans="1:54" s="4" customFormat="1">
      <c r="A94" s="1" t="s">
        <v>39</v>
      </c>
      <c r="B94" s="1"/>
      <c r="C94" s="1"/>
      <c r="D94" s="1"/>
      <c r="E94" s="3">
        <f>(Inputs!$C$84*E92)*-1</f>
        <v>-115426.75801836097</v>
      </c>
      <c r="F94" s="3">
        <f>(Inputs!$C$84*F92)*-1</f>
        <v>-114981.13903107004</v>
      </c>
      <c r="G94" s="3">
        <f>(Inputs!$C$84*G92)*-1</f>
        <v>-216403.48363751266</v>
      </c>
      <c r="H94" s="3">
        <f>(Inputs!$C$84*H92)*-1</f>
        <v>-215939.8616431352</v>
      </c>
      <c r="I94" s="3">
        <f>(Inputs!$C$84*I92)*-1</f>
        <v>-215466.96720887005</v>
      </c>
      <c r="J94" s="3">
        <f>(Inputs!$C$84*J92)*-1</f>
        <v>-214984.61488591973</v>
      </c>
      <c r="K94" s="3">
        <f>(Inputs!$C$84*K92)*-1</f>
        <v>-214492.61551651033</v>
      </c>
      <c r="L94" s="3">
        <f>(Inputs!$C$84*L92)*-1</f>
        <v>-213990.77615971278</v>
      </c>
      <c r="M94" s="3">
        <f>(Inputs!$C$84*M92)*-1</f>
        <v>-213478.90001577922</v>
      </c>
      <c r="N94" s="3">
        <f>(Inputs!$C$84*N92)*-1</f>
        <v>-212956.786348967</v>
      </c>
      <c r="O94" s="3">
        <f>(Inputs!$C$84*O92)*-1</f>
        <v>-268543.69188584859</v>
      </c>
      <c r="P94" s="3">
        <f>(Inputs!$C$84*P92)*-1</f>
        <v>-268000.48482689721</v>
      </c>
      <c r="Q94" s="3">
        <f>(Inputs!$C$84*Q92)*-1</f>
        <v>-267446.41362676671</v>
      </c>
      <c r="R94" s="3">
        <f>(Inputs!$C$84*R92)*-1</f>
        <v>-266881.26100263366</v>
      </c>
      <c r="S94" s="3">
        <f>(Inputs!$C$84*S92)*-1</f>
        <v>-266304.80532601802</v>
      </c>
      <c r="T94" s="3">
        <f>(Inputs!$C$84*T92)*-1</f>
        <v>-265716.82053586998</v>
      </c>
      <c r="U94" s="3">
        <f>(Inputs!$C$84*U92)*-1</f>
        <v>-265117.07604991901</v>
      </c>
      <c r="V94" s="3">
        <f>(Inputs!$C$84*V92)*-1</f>
        <v>-264505.33667424897</v>
      </c>
      <c r="W94" s="3">
        <f>(Inputs!$C$84*W92)*-1</f>
        <v>-263881.36251106561</v>
      </c>
      <c r="X94" s="3">
        <f>(Inputs!$C$84*X92)*-1</f>
        <v>-263244.90886461851</v>
      </c>
      <c r="Y94" s="3">
        <f>(Inputs!$C$84*Y92)*-1</f>
        <v>-314000.45865889516</v>
      </c>
      <c r="Z94" s="3">
        <f>(Inputs!$C$84*Z92)*-1</f>
        <v>-313338.29228513164</v>
      </c>
      <c r="AA94" s="3">
        <f>(Inputs!$C$84*AA92)*-1</f>
        <v>-312662.88258389285</v>
      </c>
      <c r="AB94" s="3">
        <f>(Inputs!$C$84*AB92)*-1</f>
        <v>-311973.96468862926</v>
      </c>
      <c r="AC94" s="3">
        <f>(Inputs!$C$84*AC92)*-1</f>
        <v>-311271.2684354604</v>
      </c>
      <c r="AD94" s="3">
        <f>(Inputs!$C$84*AD92)*-1</f>
        <v>-310554.51825722813</v>
      </c>
      <c r="AE94" s="3">
        <f>(Inputs!$C$84*AE92)*-1</f>
        <v>-309823.43307543127</v>
      </c>
      <c r="AF94" s="3">
        <f>(Inputs!$C$84*AF92)*-1</f>
        <v>-309077.7261899985</v>
      </c>
      <c r="AG94" s="3">
        <f>(Inputs!$C$84*AG92)*-1</f>
        <v>-308317.10516685707</v>
      </c>
      <c r="AH94" s="3">
        <f>(Inputs!$C$84*AH92)*-1</f>
        <v>-307541.27172325272</v>
      </c>
      <c r="AI94" s="3">
        <f>(Inputs!$C$84*AI92)*-1</f>
        <v>-306749.92161077634</v>
      </c>
      <c r="AJ94" s="3">
        <f>(Inputs!$C$84*AJ92)*-1</f>
        <v>-305942.74449605047</v>
      </c>
      <c r="AK94" s="3">
        <f>(Inputs!$C$84*AK92)*-1</f>
        <v>-305119.42383903003</v>
      </c>
      <c r="AL94" s="3">
        <f>(Inputs!$C$84*AL92)*-1</f>
        <v>-304279.63676886924</v>
      </c>
      <c r="AM94" s="3">
        <f>(Inputs!$C$84*AM92)*-1</f>
        <v>-303423.05395730515</v>
      </c>
      <c r="AN94" s="3">
        <f>(Inputs!$C$84*AN92)*-1</f>
        <v>-302549.33948950982</v>
      </c>
      <c r="AO94" s="3">
        <f>(Inputs!$C$84*AO92)*-1</f>
        <v>-301658.15073235863</v>
      </c>
      <c r="AP94" s="3">
        <f>(Inputs!$C$84*AP92)*-1</f>
        <v>-300749.13820006436</v>
      </c>
      <c r="AQ94" s="3">
        <f>(Inputs!$C$84*AQ92)*-1</f>
        <v>-299821.94541712425</v>
      </c>
      <c r="AR94" s="3">
        <f>(Inputs!$C$84*AR92)*-1</f>
        <v>-298876.20877852524</v>
      </c>
      <c r="AS94" s="3">
        <f>(Inputs!$C$84*AS92)*-1</f>
        <v>-297911.55740715435</v>
      </c>
      <c r="AT94" s="3">
        <f>(Inputs!$C$84*AT92)*-1</f>
        <v>-296927.61300835601</v>
      </c>
      <c r="AU94" s="3">
        <f>(Inputs!$C$84*AU92)*-1</f>
        <v>-295923.98972158169</v>
      </c>
      <c r="AV94" s="3">
        <f>(Inputs!$C$84*AV92)*-1</f>
        <v>-294900.29396907188</v>
      </c>
      <c r="AW94" s="3">
        <f>(Inputs!$C$84*AW92)*-1</f>
        <v>-293856.12430151191</v>
      </c>
      <c r="AX94" s="3">
        <f>(Inputs!$C$84*AX92)*-1</f>
        <v>-292791.07124060066</v>
      </c>
      <c r="AY94" s="3">
        <f>(Inputs!$C$84*AY92)*-1</f>
        <v>-291704.71711847134</v>
      </c>
      <c r="AZ94" s="3">
        <f>(Inputs!$C$84*AZ92)*-1</f>
        <v>-290596.63591389928</v>
      </c>
      <c r="BA94" s="3">
        <f>(Inputs!$C$84*BA92)*-1</f>
        <v>-289466.39308523585</v>
      </c>
      <c r="BB94" s="3">
        <f>(Inputs!$C$84*BB92)*-1</f>
        <v>-288313.54539999913</v>
      </c>
    </row>
    <row r="95" spans="1:54" s="4" customFormat="1">
      <c r="A95" s="1" t="s">
        <v>24</v>
      </c>
      <c r="B95" s="1"/>
      <c r="C95" s="1"/>
      <c r="D95" s="1"/>
      <c r="E95" s="3">
        <f>(Inputs!$C$82*(E92+E94))*-1</f>
        <v>-657932.52070465742</v>
      </c>
      <c r="F95" s="3">
        <f>(Inputs!$C$82*(F92+F94))*-1</f>
        <v>-655392.49247709918</v>
      </c>
      <c r="G95" s="3">
        <f>(Inputs!$C$82*(G92+G94))*-1</f>
        <v>-1233499.856733822</v>
      </c>
      <c r="H95" s="3">
        <f>(Inputs!$C$82*(H92+H94))*-1</f>
        <v>-1230857.2113658704</v>
      </c>
      <c r="I95" s="3">
        <f>(Inputs!$C$82*(I92+I94))*-1</f>
        <v>-1228161.713090559</v>
      </c>
      <c r="J95" s="3">
        <f>(Inputs!$C$82*(J92+J94))*-1</f>
        <v>-1225412.3048497424</v>
      </c>
      <c r="K95" s="3">
        <f>(Inputs!$C$82*(K92+K94))*-1</f>
        <v>-1222607.9084441089</v>
      </c>
      <c r="L95" s="3">
        <f>(Inputs!$C$82*(L92+L94))*-1</f>
        <v>-1219747.4241103628</v>
      </c>
      <c r="M95" s="3">
        <f>(Inputs!$C$82*(M92+M94))*-1</f>
        <v>-1216829.7300899415</v>
      </c>
      <c r="N95" s="3">
        <f>(Inputs!$C$82*(N92+N94))*-1</f>
        <v>-1213853.6821891118</v>
      </c>
      <c r="O95" s="3">
        <f>(Inputs!$C$82*(O92+O94))*-1</f>
        <v>-1530699.0437493369</v>
      </c>
      <c r="P95" s="3">
        <f>(Inputs!$C$82*(P92+P94))*-1</f>
        <v>-1527602.7635133138</v>
      </c>
      <c r="Q95" s="3">
        <f>(Inputs!$C$82*(Q92+Q94))*-1</f>
        <v>-1524444.5576725702</v>
      </c>
      <c r="R95" s="3">
        <f>(Inputs!$C$82*(R92+R94))*-1</f>
        <v>-1521223.1877150119</v>
      </c>
      <c r="S95" s="3">
        <f>(Inputs!$C$82*(S92+S94))*-1</f>
        <v>-1517937.3903583025</v>
      </c>
      <c r="T95" s="3">
        <f>(Inputs!$C$82*(T92+T94))*-1</f>
        <v>-1514585.8770544587</v>
      </c>
      <c r="U95" s="3">
        <f>(Inputs!$C$82*(U92+U94))*-1</f>
        <v>-1511167.3334845381</v>
      </c>
      <c r="V95" s="3">
        <f>(Inputs!$C$82*(V92+V94))*-1</f>
        <v>-1507680.4190432192</v>
      </c>
      <c r="W95" s="3">
        <f>(Inputs!$C$82*(W92+W94))*-1</f>
        <v>-1504123.7663130739</v>
      </c>
      <c r="X95" s="3">
        <f>(Inputs!$C$82*(X92+X94))*-1</f>
        <v>-1500495.9805283255</v>
      </c>
      <c r="Y95" s="3">
        <f>(Inputs!$C$82*(Y92+Y94))*-1</f>
        <v>-1789802.6143557022</v>
      </c>
      <c r="Z95" s="3">
        <f>(Inputs!$C$82*(Z92+Z94))*-1</f>
        <v>-1786028.2660252503</v>
      </c>
      <c r="AA95" s="3">
        <f>(Inputs!$C$82*(AA92+AA94))*-1</f>
        <v>-1782178.4307281889</v>
      </c>
      <c r="AB95" s="3">
        <f>(Inputs!$C$82*(AB92+AB94))*-1</f>
        <v>-1778251.5987251867</v>
      </c>
      <c r="AC95" s="3">
        <f>(Inputs!$C$82*(AC92+AC94))*-1</f>
        <v>-1774246.230082124</v>
      </c>
      <c r="AD95" s="3">
        <f>(Inputs!$C$82*(AD92+AD94))*-1</f>
        <v>-1770160.7540662005</v>
      </c>
      <c r="AE95" s="3">
        <f>(Inputs!$C$82*(AE92+AE94))*-1</f>
        <v>-1765993.5685299581</v>
      </c>
      <c r="AF95" s="3">
        <f>(Inputs!$C$82*(AF92+AF94))*-1</f>
        <v>-1761743.0392829913</v>
      </c>
      <c r="AG95" s="3">
        <f>(Inputs!$C$82*(AG92+AG94))*-1</f>
        <v>-1757407.499451085</v>
      </c>
      <c r="AH95" s="3">
        <f>(Inputs!$C$82*(AH92+AH94))*-1</f>
        <v>-1752985.2488225405</v>
      </c>
      <c r="AI95" s="3">
        <f>(Inputs!$C$82*(AI92+AI94))*-1</f>
        <v>-1748474.553181425</v>
      </c>
      <c r="AJ95" s="3">
        <f>(Inputs!$C$82*(AJ92+AJ94))*-1</f>
        <v>-1743873.6436274874</v>
      </c>
      <c r="AK95" s="3">
        <f>(Inputs!$C$82*(AK92+AK94))*-1</f>
        <v>-1739180.7158824713</v>
      </c>
      <c r="AL95" s="3">
        <f>(Inputs!$C$82*(AL92+AL94))*-1</f>
        <v>-1734393.9295825546</v>
      </c>
      <c r="AM95" s="3">
        <f>(Inputs!$C$82*(AM92+AM94))*-1</f>
        <v>-1729511.4075566393</v>
      </c>
      <c r="AN95" s="3">
        <f>(Inputs!$C$82*(AN92+AN94))*-1</f>
        <v>-1724531.2350902057</v>
      </c>
      <c r="AO95" s="3">
        <f>(Inputs!$C$82*(AO92+AO94))*-1</f>
        <v>-1719451.4591744437</v>
      </c>
      <c r="AP95" s="3">
        <f>(Inputs!$C$82*(AP92+AP94))*-1</f>
        <v>-1714270.0877403666</v>
      </c>
      <c r="AQ95" s="3">
        <f>(Inputs!$C$82*(AQ92+AQ94))*-1</f>
        <v>-1708985.0888776081</v>
      </c>
      <c r="AR95" s="3">
        <f>(Inputs!$C$82*(AR92+AR94))*-1</f>
        <v>-1703594.3900375939</v>
      </c>
      <c r="AS95" s="3">
        <f>(Inputs!$C$82*(AS92+AS94))*-1</f>
        <v>-1698095.8772207794</v>
      </c>
      <c r="AT95" s="3">
        <f>(Inputs!$C$82*(AT92+AT94))*-1</f>
        <v>-1692487.3941476292</v>
      </c>
      <c r="AU95" s="3">
        <f>(Inputs!$C$82*(AU92+AU94))*-1</f>
        <v>-1686766.7414130156</v>
      </c>
      <c r="AV95" s="3">
        <f>(Inputs!$C$82*(AV92+AV94))*-1</f>
        <v>-1680931.6756237096</v>
      </c>
      <c r="AW95" s="3">
        <f>(Inputs!$C$82*(AW92+AW94))*-1</f>
        <v>-1674979.9085186177</v>
      </c>
      <c r="AX95" s="3">
        <f>(Inputs!$C$82*(AX92+AX94))*-1</f>
        <v>-1668909.106071424</v>
      </c>
      <c r="AY95" s="3">
        <f>(Inputs!$C$82*(AY92+AY94))*-1</f>
        <v>-1662716.8875752864</v>
      </c>
      <c r="AZ95" s="3">
        <f>(Inputs!$C$82*(AZ92+AZ94))*-1</f>
        <v>-1656400.8247092257</v>
      </c>
      <c r="BA95" s="3">
        <f>(Inputs!$C$82*(BA92+BA94))*-1</f>
        <v>-1649958.4405858442</v>
      </c>
      <c r="BB95" s="3">
        <f>(Inputs!$C$82*(BB92+BB94))*-1</f>
        <v>-1643387.2087799949</v>
      </c>
    </row>
    <row r="96" spans="1:54" s="4" customFormat="1">
      <c r="A96" s="1" t="s">
        <v>202</v>
      </c>
      <c r="B96" s="1"/>
      <c r="C96" s="1"/>
      <c r="D96" s="1"/>
      <c r="E96" s="3">
        <f>+IF(E72&lt;=Inputs!$C$118,Inputs!$C$114,0)</f>
        <v>283943.42330175836</v>
      </c>
      <c r="F96" s="3">
        <f>+IF(F72&lt;=Inputs!$C$118,Inputs!$C$114,0)</f>
        <v>283943.42330175836</v>
      </c>
      <c r="G96" s="3">
        <f>+IF(G72&lt;=Inputs!$C$118,Inputs!$C$114,0)</f>
        <v>283943.42330175836</v>
      </c>
      <c r="H96" s="3">
        <f>+IF(H72&lt;=Inputs!$C$118,Inputs!$C$114,0)</f>
        <v>283943.42330175836</v>
      </c>
      <c r="I96" s="3">
        <f>+IF(I72&lt;=Inputs!$C$118,Inputs!$C$114,0)</f>
        <v>283943.42330175836</v>
      </c>
      <c r="J96" s="3">
        <f>+IF(J72&lt;=Inputs!$C$118,Inputs!$C$114,0)</f>
        <v>283943.42330175836</v>
      </c>
      <c r="K96" s="3">
        <f>+IF(K72&lt;=Inputs!$C$118,Inputs!$C$114,0)</f>
        <v>283943.42330175836</v>
      </c>
      <c r="L96" s="3">
        <f>+IF(L72&lt;=Inputs!$C$118,Inputs!$C$114,0)</f>
        <v>283943.42330175836</v>
      </c>
      <c r="M96" s="3">
        <f>+IF(M72&lt;=Inputs!$C$118,Inputs!$C$114,0)</f>
        <v>283943.42330175836</v>
      </c>
      <c r="N96" s="3">
        <f>+IF(N72&lt;=Inputs!$C$118,Inputs!$C$114,0)</f>
        <v>283943.42330175836</v>
      </c>
      <c r="O96" s="3">
        <f>+IF(O72&lt;=Inputs!$C$118,Inputs!$C$114,0)</f>
        <v>283943.42330175836</v>
      </c>
      <c r="P96" s="3">
        <f>+IF(P72&lt;=Inputs!$C$118,Inputs!$C$114,0)</f>
        <v>283943.42330175836</v>
      </c>
      <c r="Q96" s="3">
        <f>+IF(Q72&lt;=Inputs!$C$118,Inputs!$C$114,0)</f>
        <v>283943.42330175836</v>
      </c>
      <c r="R96" s="3">
        <f>+IF(R72&lt;=Inputs!$C$118,Inputs!$C$114,0)</f>
        <v>283943.42330175836</v>
      </c>
      <c r="S96" s="3">
        <f>+IF(S72&lt;=Inputs!$C$118,Inputs!$C$114,0)</f>
        <v>283943.42330175836</v>
      </c>
      <c r="T96" s="3">
        <f>+IF(T72&lt;=Inputs!$C$118,Inputs!$C$114,0)</f>
        <v>0</v>
      </c>
      <c r="U96" s="3">
        <f>+IF(U72&lt;=Inputs!$C$118,Inputs!$C$114,0)</f>
        <v>0</v>
      </c>
      <c r="V96" s="3">
        <f>+IF(V72&lt;=Inputs!$C$118,Inputs!$C$114,0)</f>
        <v>0</v>
      </c>
      <c r="W96" s="3">
        <f>+IF(W72&lt;=Inputs!$C$118,Inputs!$C$114,0)</f>
        <v>0</v>
      </c>
      <c r="X96" s="3">
        <f>+IF(X72&lt;=Inputs!$C$118,Inputs!$C$114,0)</f>
        <v>0</v>
      </c>
      <c r="Y96" s="3">
        <f>+IF(Y72&lt;=Inputs!$C$118,Inputs!$C$114,0)</f>
        <v>0</v>
      </c>
      <c r="Z96" s="3">
        <f>+IF(Z72&lt;=Inputs!$C$118,Inputs!$C$114,0)</f>
        <v>0</v>
      </c>
      <c r="AA96" s="3">
        <f>+IF(AA72&lt;=Inputs!$C$118,Inputs!$C$114,0)</f>
        <v>0</v>
      </c>
      <c r="AB96" s="3">
        <f>+IF(AB72&lt;=Inputs!$C$118,Inputs!$C$114,0)</f>
        <v>0</v>
      </c>
      <c r="AC96" s="3">
        <f>+IF(AC72&lt;=Inputs!$C$118,Inputs!$C$114,0)</f>
        <v>0</v>
      </c>
      <c r="AD96" s="3">
        <f>+IF(AD72&lt;=Inputs!$C$118,Inputs!$C$114,0)</f>
        <v>0</v>
      </c>
      <c r="AE96" s="3">
        <f>+IF(AE72&lt;=Inputs!$C$118,Inputs!$C$114,0)</f>
        <v>0</v>
      </c>
      <c r="AF96" s="3">
        <f>+IF(AF72&lt;=Inputs!$C$118,Inputs!$C$114,0)</f>
        <v>0</v>
      </c>
      <c r="AG96" s="3">
        <f>+IF(AG72&lt;=Inputs!$C$118,Inputs!$C$114,0)</f>
        <v>0</v>
      </c>
      <c r="AH96" s="3">
        <f>+IF(AH72&lt;=Inputs!$C$118,Inputs!$C$114,0)</f>
        <v>0</v>
      </c>
      <c r="AI96" s="3">
        <f>+IF(AI72&lt;=Inputs!$C$118,Inputs!$C$114,0)</f>
        <v>0</v>
      </c>
      <c r="AJ96" s="3">
        <f>+IF(AJ72&lt;=Inputs!$C$118,Inputs!$C$114,0)</f>
        <v>0</v>
      </c>
      <c r="AK96" s="3">
        <f>+IF(AK72&lt;=Inputs!$C$118,Inputs!$C$114,0)</f>
        <v>0</v>
      </c>
      <c r="AL96" s="3">
        <f>+IF(AL72&lt;=Inputs!$C$118,Inputs!$C$114,0)</f>
        <v>0</v>
      </c>
      <c r="AM96" s="3">
        <f>+IF(AM72&lt;=Inputs!$C$118,Inputs!$C$114,0)</f>
        <v>0</v>
      </c>
      <c r="AN96" s="3">
        <f>+IF(AN72&lt;=Inputs!$C$118,Inputs!$C$114,0)</f>
        <v>0</v>
      </c>
      <c r="AO96" s="3">
        <f>+IF(AO72&lt;=Inputs!$C$118,Inputs!$C$114,0)</f>
        <v>0</v>
      </c>
      <c r="AP96" s="3">
        <f>+IF(AP72&lt;=Inputs!$C$118,Inputs!$C$114,0)</f>
        <v>0</v>
      </c>
      <c r="AQ96" s="3">
        <f>+IF(AQ72&lt;=Inputs!$C$118,Inputs!$C$114,0)</f>
        <v>0</v>
      </c>
      <c r="AR96" s="3">
        <f>+IF(AR72&lt;=Inputs!$C$118,Inputs!$C$114,0)</f>
        <v>0</v>
      </c>
      <c r="AS96" s="3">
        <f>+IF(AS72&lt;=Inputs!$C$118,Inputs!$C$114,0)</f>
        <v>0</v>
      </c>
      <c r="AT96" s="3">
        <f>+IF(AT72&lt;=Inputs!$C$118,Inputs!$C$114,0)</f>
        <v>0</v>
      </c>
      <c r="AU96" s="3">
        <f>+IF(AU72&lt;=Inputs!$C$118,Inputs!$C$114,0)</f>
        <v>0</v>
      </c>
      <c r="AV96" s="3">
        <f>+IF(AV72&lt;=Inputs!$C$118,Inputs!$C$114,0)</f>
        <v>0</v>
      </c>
      <c r="AW96" s="3">
        <f>+IF(AW72&lt;=Inputs!$C$118,Inputs!$C$114,0)</f>
        <v>0</v>
      </c>
      <c r="AX96" s="3">
        <f>+IF(AX72&lt;=Inputs!$C$118,Inputs!$C$114,0)</f>
        <v>0</v>
      </c>
      <c r="AY96" s="3">
        <f>+IF(AY72&lt;=Inputs!$C$118,Inputs!$C$114,0)</f>
        <v>0</v>
      </c>
      <c r="AZ96" s="3">
        <f>+IF(AZ72&lt;=Inputs!$C$118,Inputs!$C$114,0)</f>
        <v>0</v>
      </c>
      <c r="BA96" s="3">
        <f>+IF(BA72&lt;=Inputs!$C$118,Inputs!$C$114,0)</f>
        <v>0</v>
      </c>
      <c r="BB96" s="3">
        <f>+IF(BB72&lt;=Inputs!$C$118,Inputs!$C$114,0)</f>
        <v>0</v>
      </c>
    </row>
    <row r="97" spans="1:54" s="4" customFormat="1">
      <c r="A97" s="1" t="s">
        <v>203</v>
      </c>
      <c r="B97" s="1"/>
      <c r="C97" s="1"/>
      <c r="D97" s="1"/>
      <c r="E97" s="3">
        <f>+IF(E72&lt;=Inputs!$C$120,Inputs!$C$116,0)</f>
        <v>157462.64702806636</v>
      </c>
      <c r="F97" s="3">
        <f>+IF(F72&lt;=Inputs!$C$120,Inputs!$C$116,0)</f>
        <v>157462.64702806636</v>
      </c>
      <c r="G97" s="3">
        <f>+IF(G72&lt;=Inputs!$C$120,Inputs!$C$116,0)</f>
        <v>157462.64702806636</v>
      </c>
      <c r="H97" s="3">
        <f>+IF(H72&lt;=Inputs!$C$120,Inputs!$C$116,0)</f>
        <v>157462.64702806636</v>
      </c>
      <c r="I97" s="3">
        <f>+IF(I72&lt;=Inputs!$C$120,Inputs!$C$116,0)</f>
        <v>157462.64702806636</v>
      </c>
      <c r="J97" s="3">
        <f>+IF(J72&lt;=Inputs!$C$120,Inputs!$C$116,0)</f>
        <v>157462.64702806636</v>
      </c>
      <c r="K97" s="3">
        <f>+IF(K72&lt;=Inputs!$C$120,Inputs!$C$116,0)</f>
        <v>157462.64702806636</v>
      </c>
      <c r="L97" s="3">
        <f>+IF(L72&lt;=Inputs!$C$120,Inputs!$C$116,0)</f>
        <v>157462.64702806636</v>
      </c>
      <c r="M97" s="3">
        <f>+IF(M72&lt;=Inputs!$C$120,Inputs!$C$116,0)</f>
        <v>157462.64702806636</v>
      </c>
      <c r="N97" s="3">
        <f>+IF(N72&lt;=Inputs!$C$120,Inputs!$C$116,0)</f>
        <v>157462.64702806636</v>
      </c>
      <c r="O97" s="3">
        <f>+IF(O72&lt;=Inputs!$C$120,Inputs!$C$116,0)</f>
        <v>157462.64702806636</v>
      </c>
      <c r="P97" s="3">
        <f>+IF(P72&lt;=Inputs!$C$120,Inputs!$C$116,0)</f>
        <v>157462.64702806636</v>
      </c>
      <c r="Q97" s="3">
        <f>+IF(Q72&lt;=Inputs!$C$120,Inputs!$C$116,0)</f>
        <v>0</v>
      </c>
      <c r="R97" s="3">
        <f>+IF(R72&lt;=Inputs!$C$120,Inputs!$C$116,0)</f>
        <v>0</v>
      </c>
      <c r="S97" s="3">
        <f>+IF(S72&lt;=Inputs!$C$120,Inputs!$C$116,0)</f>
        <v>0</v>
      </c>
      <c r="T97" s="3">
        <f>+IF(T72&lt;=Inputs!$C$120,Inputs!$C$116,0)</f>
        <v>0</v>
      </c>
      <c r="U97" s="3">
        <f>+IF(U72&lt;=Inputs!$C$120,Inputs!$C$116,0)</f>
        <v>0</v>
      </c>
      <c r="V97" s="3">
        <f>+IF(V72&lt;=Inputs!$C$120,Inputs!$C$116,0)</f>
        <v>0</v>
      </c>
      <c r="W97" s="3">
        <f>+IF(W72&lt;=Inputs!$C$120,Inputs!$C$116,0)</f>
        <v>0</v>
      </c>
      <c r="X97" s="3">
        <f>+IF(X72&lt;=Inputs!$C$120,Inputs!$C$116,0)</f>
        <v>0</v>
      </c>
      <c r="Y97" s="3">
        <f>+IF(Y72&lt;=Inputs!$C$120,Inputs!$C$116,0)</f>
        <v>0</v>
      </c>
      <c r="Z97" s="3">
        <f>+IF(Z72&lt;=Inputs!$C$120,Inputs!$C$116,0)</f>
        <v>0</v>
      </c>
      <c r="AA97" s="3">
        <f>+IF(AA72&lt;=Inputs!$C$120,Inputs!$C$116,0)</f>
        <v>0</v>
      </c>
      <c r="AB97" s="3">
        <f>+IF(AB72&lt;=Inputs!$C$120,Inputs!$C$116,0)</f>
        <v>0</v>
      </c>
      <c r="AC97" s="3">
        <f>+IF(AC72&lt;=Inputs!$C$120,Inputs!$C$116,0)</f>
        <v>0</v>
      </c>
      <c r="AD97" s="3">
        <f>+IF(AD72&lt;=Inputs!$C$120,Inputs!$C$116,0)</f>
        <v>0</v>
      </c>
      <c r="AE97" s="3">
        <f>+IF(AE72&lt;=Inputs!$C$120,Inputs!$C$116,0)</f>
        <v>0</v>
      </c>
      <c r="AF97" s="3">
        <f>+IF(AF72&lt;=Inputs!$C$120,Inputs!$C$116,0)</f>
        <v>0</v>
      </c>
      <c r="AG97" s="3">
        <f>+IF(AG72&lt;=Inputs!$C$120,Inputs!$C$116,0)</f>
        <v>0</v>
      </c>
      <c r="AH97" s="3">
        <f>+IF(AH72&lt;=Inputs!$C$120,Inputs!$C$116,0)</f>
        <v>0</v>
      </c>
      <c r="AI97" s="3">
        <f>+IF(AI72&lt;=Inputs!$C$120,Inputs!$C$116,0)</f>
        <v>0</v>
      </c>
      <c r="AJ97" s="3">
        <f>+IF(AJ72&lt;=Inputs!$C$120,Inputs!$C$116,0)</f>
        <v>0</v>
      </c>
      <c r="AK97" s="3">
        <f>+IF(AK72&lt;=Inputs!$C$120,Inputs!$C$116,0)</f>
        <v>0</v>
      </c>
      <c r="AL97" s="3">
        <f>+IF(AL72&lt;=Inputs!$C$120,Inputs!$C$116,0)</f>
        <v>0</v>
      </c>
      <c r="AM97" s="3">
        <f>+IF(AM72&lt;=Inputs!$C$120,Inputs!$C$116,0)</f>
        <v>0</v>
      </c>
      <c r="AN97" s="3">
        <f>+IF(AN72&lt;=Inputs!$C$120,Inputs!$C$116,0)</f>
        <v>0</v>
      </c>
      <c r="AO97" s="3">
        <f>+IF(AO72&lt;=Inputs!$C$120,Inputs!$C$116,0)</f>
        <v>0</v>
      </c>
      <c r="AP97" s="3">
        <f>+IF(AP72&lt;=Inputs!$C$120,Inputs!$C$116,0)</f>
        <v>0</v>
      </c>
      <c r="AQ97" s="3">
        <f>+IF(AQ72&lt;=Inputs!$C$120,Inputs!$C$116,0)</f>
        <v>0</v>
      </c>
      <c r="AR97" s="3">
        <f>+IF(AR72&lt;=Inputs!$C$120,Inputs!$C$116,0)</f>
        <v>0</v>
      </c>
      <c r="AS97" s="3">
        <f>+IF(AS72&lt;=Inputs!$C$120,Inputs!$C$116,0)</f>
        <v>0</v>
      </c>
      <c r="AT97" s="3">
        <f>+IF(AT72&lt;=Inputs!$C$120,Inputs!$C$116,0)</f>
        <v>0</v>
      </c>
      <c r="AU97" s="3">
        <f>+IF(AU72&lt;=Inputs!$C$120,Inputs!$C$116,0)</f>
        <v>0</v>
      </c>
      <c r="AV97" s="3">
        <f>+IF(AV72&lt;=Inputs!$C$120,Inputs!$C$116,0)</f>
        <v>0</v>
      </c>
      <c r="AW97" s="3">
        <f>+IF(AW72&lt;=Inputs!$C$120,Inputs!$C$116,0)</f>
        <v>0</v>
      </c>
      <c r="AX97" s="3">
        <f>+IF(AX72&lt;=Inputs!$C$120,Inputs!$C$116,0)</f>
        <v>0</v>
      </c>
      <c r="AY97" s="3">
        <f>+IF(AY72&lt;=Inputs!$C$120,Inputs!$C$116,0)</f>
        <v>0</v>
      </c>
      <c r="AZ97" s="3">
        <f>+IF(AZ72&lt;=Inputs!$C$120,Inputs!$C$116,0)</f>
        <v>0</v>
      </c>
      <c r="BA97" s="3">
        <f>+IF(BA72&lt;=Inputs!$C$120,Inputs!$C$116,0)</f>
        <v>0</v>
      </c>
      <c r="BB97" s="3">
        <f>+IF(BB72&lt;=Inputs!$C$120,Inputs!$C$116,0)</f>
        <v>0</v>
      </c>
    </row>
    <row r="98" spans="1:54" s="4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</row>
    <row r="99" spans="1:54" s="9" customFormat="1">
      <c r="A99" s="7" t="s">
        <v>54</v>
      </c>
      <c r="B99" s="7"/>
      <c r="C99" s="7"/>
      <c r="D99" s="7"/>
      <c r="E99" s="12">
        <f>+E92+SUM(E94:E97)</f>
        <v>1976581.9519740255</v>
      </c>
      <c r="F99" s="12">
        <f t="shared" ref="F99:BB99" si="13">+F92+SUM(F94:F97)</f>
        <v>1970655.219443056</v>
      </c>
      <c r="G99" s="12">
        <f t="shared" si="13"/>
        <v>3319572.4027087432</v>
      </c>
      <c r="H99" s="12">
        <f t="shared" si="13"/>
        <v>3313406.2301835222</v>
      </c>
      <c r="I99" s="12">
        <f t="shared" si="13"/>
        <v>3307116.7342077964</v>
      </c>
      <c r="J99" s="12">
        <f t="shared" si="13"/>
        <v>3300701.4483125568</v>
      </c>
      <c r="K99" s="12">
        <f t="shared" si="13"/>
        <v>3294157.8566994118</v>
      </c>
      <c r="L99" s="12">
        <f t="shared" si="13"/>
        <v>3287483.3932540044</v>
      </c>
      <c r="M99" s="12">
        <f t="shared" si="13"/>
        <v>3280675.4405396879</v>
      </c>
      <c r="N99" s="12">
        <f t="shared" si="13"/>
        <v>3273731.328771085</v>
      </c>
      <c r="O99" s="12">
        <f t="shared" si="13"/>
        <v>4013037.1724116113</v>
      </c>
      <c r="P99" s="12">
        <f t="shared" si="13"/>
        <v>4005812.5185275571</v>
      </c>
      <c r="Q99" s="12">
        <f t="shared" si="13"/>
        <v>3840980.7245377558</v>
      </c>
      <c r="R99" s="12">
        <f t="shared" si="13"/>
        <v>3833464.1946367864</v>
      </c>
      <c r="S99" s="12">
        <f t="shared" si="13"/>
        <v>3825797.3341377983</v>
      </c>
      <c r="T99" s="12">
        <f t="shared" si="13"/>
        <v>3534033.713127071</v>
      </c>
      <c r="U99" s="12">
        <f t="shared" si="13"/>
        <v>3526057.111463923</v>
      </c>
      <c r="V99" s="12">
        <f t="shared" si="13"/>
        <v>3517920.9777675113</v>
      </c>
      <c r="W99" s="12">
        <f t="shared" si="13"/>
        <v>3509622.1213971726</v>
      </c>
      <c r="X99" s="12">
        <f t="shared" si="13"/>
        <v>3501157.2878994262</v>
      </c>
      <c r="Y99" s="12">
        <f t="shared" si="13"/>
        <v>4176206.1001633052</v>
      </c>
      <c r="Z99" s="12">
        <f t="shared" si="13"/>
        <v>4167399.2873922503</v>
      </c>
      <c r="AA99" s="12">
        <f t="shared" si="13"/>
        <v>4158416.3383657746</v>
      </c>
      <c r="AB99" s="12">
        <f t="shared" si="13"/>
        <v>4149253.7303587687</v>
      </c>
      <c r="AC99" s="12">
        <f t="shared" si="13"/>
        <v>4139907.870191623</v>
      </c>
      <c r="AD99" s="12">
        <f t="shared" si="13"/>
        <v>4130375.0928211343</v>
      </c>
      <c r="AE99" s="12">
        <f t="shared" si="13"/>
        <v>4120651.6599032357</v>
      </c>
      <c r="AF99" s="12">
        <f t="shared" si="13"/>
        <v>4110733.7583269803</v>
      </c>
      <c r="AG99" s="12">
        <f t="shared" si="13"/>
        <v>4100617.4987191986</v>
      </c>
      <c r="AH99" s="12">
        <f t="shared" si="13"/>
        <v>4090298.9139192612</v>
      </c>
      <c r="AI99" s="12">
        <f t="shared" si="13"/>
        <v>4079773.9574233256</v>
      </c>
      <c r="AJ99" s="12">
        <f t="shared" si="13"/>
        <v>4069038.5017974707</v>
      </c>
      <c r="AK99" s="12">
        <f t="shared" si="13"/>
        <v>4058088.3370590992</v>
      </c>
      <c r="AL99" s="12">
        <f t="shared" si="13"/>
        <v>4046919.1690259604</v>
      </c>
      <c r="AM99" s="12">
        <f t="shared" si="13"/>
        <v>4035526.6176321586</v>
      </c>
      <c r="AN99" s="12">
        <f t="shared" si="13"/>
        <v>4023906.2152104806</v>
      </c>
      <c r="AO99" s="12">
        <f t="shared" si="13"/>
        <v>4012053.4047403694</v>
      </c>
      <c r="AP99" s="12">
        <f t="shared" si="13"/>
        <v>3999963.5380608556</v>
      </c>
      <c r="AQ99" s="12">
        <f t="shared" si="13"/>
        <v>3987631.874047752</v>
      </c>
      <c r="AR99" s="12">
        <f t="shared" si="13"/>
        <v>3975053.5767543856</v>
      </c>
      <c r="AS99" s="12">
        <f t="shared" si="13"/>
        <v>3962223.7135151527</v>
      </c>
      <c r="AT99" s="12">
        <f t="shared" si="13"/>
        <v>3949137.2530111349</v>
      </c>
      <c r="AU99" s="12">
        <f t="shared" si="13"/>
        <v>3935789.0632970361</v>
      </c>
      <c r="AV99" s="12">
        <f t="shared" si="13"/>
        <v>3922173.9097886551</v>
      </c>
      <c r="AW99" s="12">
        <f t="shared" si="13"/>
        <v>3908286.453210108</v>
      </c>
      <c r="AX99" s="12">
        <f t="shared" si="13"/>
        <v>3894121.2474999884</v>
      </c>
      <c r="AY99" s="12">
        <f t="shared" si="13"/>
        <v>3879672.7376756682</v>
      </c>
      <c r="AZ99" s="12">
        <f t="shared" si="13"/>
        <v>3864935.2576548602</v>
      </c>
      <c r="BA99" s="12">
        <f t="shared" si="13"/>
        <v>3849903.0280336365</v>
      </c>
      <c r="BB99" s="12">
        <f t="shared" si="13"/>
        <v>3834570.153819988</v>
      </c>
    </row>
    <row r="100" spans="1:54" s="4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</row>
    <row r="101" spans="1:54" s="4" customFormat="1">
      <c r="A101" s="1" t="s">
        <v>233</v>
      </c>
      <c r="B101" s="1"/>
      <c r="C101" s="1"/>
      <c r="D101" s="1"/>
      <c r="E101" s="14">
        <f>(SUM(E88:E90))*-1</f>
        <v>4188021.399283241</v>
      </c>
      <c r="F101" s="14">
        <f t="shared" ref="F101:BB101" si="14">(SUM(F88:F90))*-1</f>
        <v>4188021.399283241</v>
      </c>
      <c r="G101" s="14">
        <f t="shared" si="14"/>
        <v>2150483.879813652</v>
      </c>
      <c r="H101" s="14">
        <f t="shared" si="14"/>
        <v>2150483.879813652</v>
      </c>
      <c r="I101" s="14">
        <f t="shared" si="14"/>
        <v>2150483.879813652</v>
      </c>
      <c r="J101" s="14">
        <f t="shared" si="14"/>
        <v>2150483.879813652</v>
      </c>
      <c r="K101" s="14">
        <f t="shared" si="14"/>
        <v>2150483.879813652</v>
      </c>
      <c r="L101" s="14">
        <f t="shared" si="14"/>
        <v>2150483.879813652</v>
      </c>
      <c r="M101" s="14">
        <f t="shared" si="14"/>
        <v>2150483.879813652</v>
      </c>
      <c r="N101" s="14">
        <f t="shared" si="14"/>
        <v>2150483.879813652</v>
      </c>
      <c r="O101" s="14">
        <f t="shared" si="14"/>
        <v>1028094.650273052</v>
      </c>
      <c r="P101" s="14">
        <f t="shared" si="14"/>
        <v>1028094.650273052</v>
      </c>
      <c r="Q101" s="14">
        <f t="shared" si="14"/>
        <v>1028094.650273052</v>
      </c>
      <c r="R101" s="14">
        <f t="shared" si="14"/>
        <v>1028094.650273052</v>
      </c>
      <c r="S101" s="14">
        <f t="shared" si="14"/>
        <v>1028094.650273052</v>
      </c>
      <c r="T101" s="14">
        <f t="shared" si="14"/>
        <v>1028094.650273052</v>
      </c>
      <c r="U101" s="14">
        <f t="shared" si="14"/>
        <v>1028094.650273052</v>
      </c>
      <c r="V101" s="14">
        <f t="shared" si="14"/>
        <v>1028094.650273052</v>
      </c>
      <c r="W101" s="14">
        <f t="shared" si="14"/>
        <v>1028094.650273052</v>
      </c>
      <c r="X101" s="14">
        <f t="shared" si="14"/>
        <v>1028094.650273052</v>
      </c>
      <c r="Y101" s="14">
        <f t="shared" si="14"/>
        <v>0</v>
      </c>
      <c r="Z101" s="14">
        <f t="shared" si="14"/>
        <v>0</v>
      </c>
      <c r="AA101" s="14">
        <f t="shared" si="14"/>
        <v>0</v>
      </c>
      <c r="AB101" s="14">
        <f t="shared" si="14"/>
        <v>0</v>
      </c>
      <c r="AC101" s="14">
        <f t="shared" si="14"/>
        <v>0</v>
      </c>
      <c r="AD101" s="14">
        <f t="shared" si="14"/>
        <v>0</v>
      </c>
      <c r="AE101" s="14">
        <f t="shared" si="14"/>
        <v>0</v>
      </c>
      <c r="AF101" s="14">
        <f t="shared" si="14"/>
        <v>0</v>
      </c>
      <c r="AG101" s="14">
        <f t="shared" si="14"/>
        <v>0</v>
      </c>
      <c r="AH101" s="14">
        <f t="shared" si="14"/>
        <v>0</v>
      </c>
      <c r="AI101" s="14">
        <f t="shared" si="14"/>
        <v>0</v>
      </c>
      <c r="AJ101" s="14">
        <f t="shared" si="14"/>
        <v>0</v>
      </c>
      <c r="AK101" s="14">
        <f t="shared" si="14"/>
        <v>0</v>
      </c>
      <c r="AL101" s="14">
        <f t="shared" si="14"/>
        <v>0</v>
      </c>
      <c r="AM101" s="14">
        <f t="shared" si="14"/>
        <v>0</v>
      </c>
      <c r="AN101" s="14">
        <f t="shared" si="14"/>
        <v>0</v>
      </c>
      <c r="AO101" s="14">
        <f t="shared" si="14"/>
        <v>0</v>
      </c>
      <c r="AP101" s="14">
        <f t="shared" si="14"/>
        <v>0</v>
      </c>
      <c r="AQ101" s="14">
        <f t="shared" si="14"/>
        <v>0</v>
      </c>
      <c r="AR101" s="14">
        <f t="shared" si="14"/>
        <v>0</v>
      </c>
      <c r="AS101" s="14">
        <f t="shared" si="14"/>
        <v>0</v>
      </c>
      <c r="AT101" s="14">
        <f t="shared" si="14"/>
        <v>0</v>
      </c>
      <c r="AU101" s="14">
        <f t="shared" si="14"/>
        <v>0</v>
      </c>
      <c r="AV101" s="14">
        <f t="shared" si="14"/>
        <v>0</v>
      </c>
      <c r="AW101" s="14">
        <f t="shared" si="14"/>
        <v>0</v>
      </c>
      <c r="AX101" s="14">
        <f t="shared" si="14"/>
        <v>0</v>
      </c>
      <c r="AY101" s="14">
        <f t="shared" si="14"/>
        <v>0</v>
      </c>
      <c r="AZ101" s="14">
        <f t="shared" si="14"/>
        <v>0</v>
      </c>
      <c r="BA101" s="14">
        <f t="shared" si="14"/>
        <v>0</v>
      </c>
      <c r="BB101" s="14">
        <f t="shared" si="14"/>
        <v>0</v>
      </c>
    </row>
    <row r="102" spans="1:54" s="4" customFormat="1">
      <c r="A102" s="1" t="s">
        <v>55</v>
      </c>
      <c r="B102" s="3">
        <f>-Calculations!E21</f>
        <v>-7172172.067961243</v>
      </c>
      <c r="C102" s="3">
        <f>-Calculations!E22</f>
        <v>-17930430.169903107</v>
      </c>
      <c r="D102" s="3">
        <f>-Calculations!E23</f>
        <v>-10758258.101941863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</row>
    <row r="103" spans="1:54" s="4" customFormat="1">
      <c r="A103" s="1"/>
      <c r="B103" s="1"/>
      <c r="C103" s="1"/>
      <c r="D103" s="1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 s="13" customFormat="1" ht="10.5">
      <c r="A104" s="31" t="s">
        <v>56</v>
      </c>
      <c r="B104" s="32">
        <f>B99+SUM(B101:B103)</f>
        <v>-7172172.067961243</v>
      </c>
      <c r="C104" s="32">
        <f>C99+SUM(C101:C103)</f>
        <v>-17930430.169903107</v>
      </c>
      <c r="D104" s="32">
        <f>D99+SUM(D101:D103)</f>
        <v>-10758258.101941863</v>
      </c>
      <c r="E104" s="32">
        <f t="shared" ref="E104:BB104" si="15">E99+E101+0.3*E103</f>
        <v>6164603.3512572665</v>
      </c>
      <c r="F104" s="32">
        <f t="shared" si="15"/>
        <v>6158676.6187262973</v>
      </c>
      <c r="G104" s="32">
        <f t="shared" si="15"/>
        <v>5470056.2825223953</v>
      </c>
      <c r="H104" s="32">
        <f t="shared" si="15"/>
        <v>5463890.1099971738</v>
      </c>
      <c r="I104" s="32">
        <f t="shared" si="15"/>
        <v>5457600.6140214484</v>
      </c>
      <c r="J104" s="32">
        <f t="shared" si="15"/>
        <v>5451185.3281262089</v>
      </c>
      <c r="K104" s="32">
        <f t="shared" si="15"/>
        <v>5444641.7365130633</v>
      </c>
      <c r="L104" s="32">
        <f t="shared" si="15"/>
        <v>5437967.2730676569</v>
      </c>
      <c r="M104" s="32">
        <f t="shared" si="15"/>
        <v>5431159.3203533404</v>
      </c>
      <c r="N104" s="32">
        <f t="shared" si="15"/>
        <v>5424215.208584737</v>
      </c>
      <c r="O104" s="32">
        <f t="shared" si="15"/>
        <v>5041131.8226846633</v>
      </c>
      <c r="P104" s="32">
        <f t="shared" si="15"/>
        <v>5033907.1688006092</v>
      </c>
      <c r="Q104" s="32">
        <f t="shared" si="15"/>
        <v>4869075.3748108074</v>
      </c>
      <c r="R104" s="32">
        <f t="shared" si="15"/>
        <v>4861558.8449098384</v>
      </c>
      <c r="S104" s="32">
        <f t="shared" si="15"/>
        <v>4853891.9844108503</v>
      </c>
      <c r="T104" s="32">
        <f t="shared" si="15"/>
        <v>4562128.3634001231</v>
      </c>
      <c r="U104" s="32">
        <f t="shared" si="15"/>
        <v>4554151.7617369751</v>
      </c>
      <c r="V104" s="32">
        <f t="shared" si="15"/>
        <v>4546015.6280405633</v>
      </c>
      <c r="W104" s="32">
        <f t="shared" si="15"/>
        <v>4537716.7716702241</v>
      </c>
      <c r="X104" s="32">
        <f t="shared" si="15"/>
        <v>4529251.9381724782</v>
      </c>
      <c r="Y104" s="32">
        <f t="shared" si="15"/>
        <v>4176206.1001633052</v>
      </c>
      <c r="Z104" s="32">
        <f t="shared" si="15"/>
        <v>4167399.2873922503</v>
      </c>
      <c r="AA104" s="32">
        <f t="shared" si="15"/>
        <v>4158416.3383657746</v>
      </c>
      <c r="AB104" s="32">
        <f t="shared" si="15"/>
        <v>4149253.7303587687</v>
      </c>
      <c r="AC104" s="32">
        <f t="shared" si="15"/>
        <v>4139907.870191623</v>
      </c>
      <c r="AD104" s="32">
        <f t="shared" si="15"/>
        <v>4130375.0928211343</v>
      </c>
      <c r="AE104" s="32">
        <f t="shared" si="15"/>
        <v>4120651.6599032357</v>
      </c>
      <c r="AF104" s="32">
        <f t="shared" si="15"/>
        <v>4110733.7583269803</v>
      </c>
      <c r="AG104" s="32">
        <f t="shared" si="15"/>
        <v>4100617.4987191986</v>
      </c>
      <c r="AH104" s="32">
        <f t="shared" si="15"/>
        <v>4090298.9139192612</v>
      </c>
      <c r="AI104" s="32">
        <f t="shared" si="15"/>
        <v>4079773.9574233256</v>
      </c>
      <c r="AJ104" s="32">
        <f t="shared" si="15"/>
        <v>4069038.5017974707</v>
      </c>
      <c r="AK104" s="32">
        <f t="shared" si="15"/>
        <v>4058088.3370590992</v>
      </c>
      <c r="AL104" s="32">
        <f t="shared" si="15"/>
        <v>4046919.1690259604</v>
      </c>
      <c r="AM104" s="32">
        <f t="shared" si="15"/>
        <v>4035526.6176321586</v>
      </c>
      <c r="AN104" s="32">
        <f t="shared" si="15"/>
        <v>4023906.2152104806</v>
      </c>
      <c r="AO104" s="32">
        <f t="shared" si="15"/>
        <v>4012053.4047403694</v>
      </c>
      <c r="AP104" s="32">
        <f t="shared" si="15"/>
        <v>3999963.5380608556</v>
      </c>
      <c r="AQ104" s="32">
        <f t="shared" si="15"/>
        <v>3987631.874047752</v>
      </c>
      <c r="AR104" s="32">
        <f t="shared" si="15"/>
        <v>3975053.5767543856</v>
      </c>
      <c r="AS104" s="32">
        <f t="shared" si="15"/>
        <v>3962223.7135151527</v>
      </c>
      <c r="AT104" s="32">
        <f t="shared" si="15"/>
        <v>3949137.2530111349</v>
      </c>
      <c r="AU104" s="32">
        <f t="shared" si="15"/>
        <v>3935789.0632970361</v>
      </c>
      <c r="AV104" s="32">
        <f t="shared" si="15"/>
        <v>3922173.9097886551</v>
      </c>
      <c r="AW104" s="32">
        <f t="shared" si="15"/>
        <v>3908286.453210108</v>
      </c>
      <c r="AX104" s="32">
        <f t="shared" si="15"/>
        <v>3894121.2474999884</v>
      </c>
      <c r="AY104" s="32">
        <f t="shared" si="15"/>
        <v>3879672.7376756682</v>
      </c>
      <c r="AZ104" s="32">
        <f t="shared" si="15"/>
        <v>3864935.2576548602</v>
      </c>
      <c r="BA104" s="32">
        <f t="shared" si="15"/>
        <v>3849903.0280336365</v>
      </c>
      <c r="BB104" s="32">
        <f t="shared" si="15"/>
        <v>3834570.153819988</v>
      </c>
    </row>
    <row r="105" spans="1:54" s="4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</row>
    <row r="106" spans="1:54" s="4" customFormat="1">
      <c r="A106" s="31" t="s">
        <v>192</v>
      </c>
      <c r="B106" s="32">
        <f>+B104</f>
        <v>-7172172.067961243</v>
      </c>
      <c r="C106" s="32">
        <f>+C104</f>
        <v>-17930430.169903107</v>
      </c>
      <c r="D106" s="32">
        <f>+D104</f>
        <v>-10758258.101941863</v>
      </c>
      <c r="E106" s="32">
        <f>+E104/((1+Inputs!$C$100)^E72)</f>
        <v>6043728.7757424181</v>
      </c>
      <c r="F106" s="32">
        <f>+F104/((1+Inputs!$C$100)^F72)</f>
        <v>5919527.6996600321</v>
      </c>
      <c r="G106" s="32">
        <f>+G104/((1+Inputs!$C$100)^G72)</f>
        <v>5154556.2062502317</v>
      </c>
      <c r="H106" s="32">
        <f>+H104/((1+Inputs!$C$100)^H72)</f>
        <v>5047789.8864323972</v>
      </c>
      <c r="I106" s="32">
        <f>+I104/((1+Inputs!$C$100)^I72)</f>
        <v>4943117.0238658926</v>
      </c>
      <c r="J106" s="32">
        <f>+J104/((1+Inputs!$C$100)^J72)</f>
        <v>4840496.57036932</v>
      </c>
      <c r="K106" s="32">
        <f>+K104/((1+Inputs!$C$100)^K72)</f>
        <v>4739888.2826275826</v>
      </c>
      <c r="L106" s="32">
        <f>+L104/((1+Inputs!$C$100)^L72)</f>
        <v>4641252.7064101938</v>
      </c>
      <c r="M106" s="32">
        <f>+M104/((1+Inputs!$C$100)^M72)</f>
        <v>4544551.161099026</v>
      </c>
      <c r="N106" s="32">
        <f>+N104/((1+Inputs!$C$100)^N72)</f>
        <v>4449745.7245194502</v>
      </c>
      <c r="O106" s="32">
        <f>+O104/((1+Inputs!$C$100)^O72)</f>
        <v>4054396.0001822617</v>
      </c>
      <c r="P106" s="32">
        <f>+P104/((1+Inputs!$C$100)^P72)</f>
        <v>3969201.4491108577</v>
      </c>
      <c r="Q106" s="32">
        <f>+Q104/((1+Inputs!$C$100)^Q72)</f>
        <v>3763953.6317951153</v>
      </c>
      <c r="R106" s="32">
        <f>+R104/((1+Inputs!$C$100)^R72)</f>
        <v>3684454.0291234599</v>
      </c>
      <c r="S106" s="32">
        <f>+S104/((1+Inputs!$C$100)^S72)</f>
        <v>3606513.2421904663</v>
      </c>
      <c r="T106" s="32">
        <f>+T104/((1+Inputs!$C$100)^T72)</f>
        <v>3323263.3079457916</v>
      </c>
      <c r="U106" s="32">
        <f>+U104/((1+Inputs!$C$100)^U72)</f>
        <v>3252404.6920162793</v>
      </c>
      <c r="V106" s="32">
        <f>+V104/((1+Inputs!$C$100)^V72)</f>
        <v>3182935.4607128361</v>
      </c>
      <c r="W106" s="32">
        <f>+W104/((1+Inputs!$C$100)^W72)</f>
        <v>3114828.3711996572</v>
      </c>
      <c r="X106" s="32">
        <f>+X104/((1+Inputs!$C$100)^X72)</f>
        <v>3048056.714814187</v>
      </c>
      <c r="Y106" s="32">
        <f>+Y104/((1+Inputs!$C$100)^Y72)</f>
        <v>2755359.7907459829</v>
      </c>
      <c r="Z106" s="32">
        <f>+Z104/((1+Inputs!$C$100)^Z72)</f>
        <v>2695636.5378988204</v>
      </c>
      <c r="AA106" s="32">
        <f>+AA104/((1+Inputs!$C$100)^AA72)</f>
        <v>2637084.3292251322</v>
      </c>
      <c r="AB106" s="32">
        <f>+AB104/((1+Inputs!$C$100)^AB72)</f>
        <v>2579680.2030744567</v>
      </c>
      <c r="AC106" s="32">
        <f>+AC104/((1+Inputs!$C$100)^AC72)</f>
        <v>2523401.6480247746</v>
      </c>
      <c r="AD106" s="32">
        <f>+AD104/((1+Inputs!$C$100)^AD72)</f>
        <v>2468226.5940544982</v>
      </c>
      <c r="AE106" s="32">
        <f>+AE104/((1+Inputs!$C$100)^AE72)</f>
        <v>2414133.4038875611</v>
      </c>
      <c r="AF106" s="32">
        <f>+AF104/((1+Inputs!$C$100)^AF72)</f>
        <v>2361100.8645082107</v>
      </c>
      <c r="AG106" s="32">
        <f>+AG104/((1+Inputs!$C$100)^AG72)</f>
        <v>2309108.1788421813</v>
      </c>
      <c r="AH106" s="32">
        <f>+AH104/((1+Inputs!$C$100)^AH72)</f>
        <v>2258134.9576009749</v>
      </c>
      <c r="AI106" s="32">
        <f>+AI104/((1+Inputs!$C$100)^AI72)</f>
        <v>2208161.2112860684</v>
      </c>
      <c r="AJ106" s="32">
        <f>+AJ104/((1+Inputs!$C$100)^AJ72)</f>
        <v>2159167.3423498836</v>
      </c>
      <c r="AK106" s="32">
        <f>+AK104/((1+Inputs!$C$100)^AK72)</f>
        <v>2111134.1375104878</v>
      </c>
      <c r="AL106" s="32">
        <f>+AL104/((1+Inputs!$C$100)^AL72)</f>
        <v>2064042.7602169625</v>
      </c>
      <c r="AM106" s="32">
        <f>+AM104/((1+Inputs!$C$100)^AM72)</f>
        <v>2017874.7432625259</v>
      </c>
      <c r="AN106" s="32">
        <f>+AN104/((1+Inputs!$C$100)^AN72)</f>
        <v>1972611.98154249</v>
      </c>
      <c r="AO106" s="32">
        <f>+AO104/((1+Inputs!$C$100)^AO72)</f>
        <v>1928236.7249542193</v>
      </c>
      <c r="AP106" s="32">
        <f>+AP104/((1+Inputs!$C$100)^AP72)</f>
        <v>1884731.5714363067</v>
      </c>
      <c r="AQ106" s="32">
        <f>+AQ104/((1+Inputs!$C$100)^AQ72)</f>
        <v>1842079.4601442367</v>
      </c>
      <c r="AR106" s="32">
        <f>+AR104/((1+Inputs!$C$100)^AR72)</f>
        <v>1800263.6647598527</v>
      </c>
      <c r="AS106" s="32">
        <f>+AS104/((1+Inputs!$C$100)^AS72)</f>
        <v>1759267.7869320263</v>
      </c>
      <c r="AT106" s="32">
        <f>+AT104/((1+Inputs!$C$100)^AT72)</f>
        <v>1719075.7498459218</v>
      </c>
      <c r="AU106" s="32">
        <f>+AU104/((1+Inputs!$C$100)^AU72)</f>
        <v>1679671.7919183683</v>
      </c>
      <c r="AV106" s="32">
        <f>+AV104/((1+Inputs!$C$100)^AV72)</f>
        <v>1641040.4606168445</v>
      </c>
      <c r="AW106" s="32">
        <f>+AW104/((1+Inputs!$C$100)^AW72)</f>
        <v>1603166.6063996656</v>
      </c>
      <c r="AX106" s="32">
        <f>+AX104/((1+Inputs!$C$100)^AX72)</f>
        <v>1566035.3767749793</v>
      </c>
      <c r="AY106" s="32">
        <f>+AY104/((1+Inputs!$C$100)^AY72)</f>
        <v>1529632.2104762688</v>
      </c>
      <c r="AZ106" s="32">
        <f>+AZ104/((1+Inputs!$C$100)^AZ72)</f>
        <v>1493942.8317520414</v>
      </c>
      <c r="BA106" s="32">
        <f>+BA104/((1+Inputs!$C$100)^BA72)</f>
        <v>1458953.244767505</v>
      </c>
      <c r="BB106" s="32">
        <f>+BB104/((1+Inputs!$C$100)^BB72)</f>
        <v>1424649.7281159987</v>
      </c>
    </row>
    <row r="107" spans="1:54" s="4" customFormat="1" ht="12" thickBot="1">
      <c r="A107" s="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</row>
    <row r="108" spans="1:54" s="4" customFormat="1" ht="12" thickBot="1">
      <c r="A108" s="42" t="s">
        <v>106</v>
      </c>
      <c r="B108" s="43">
        <f>IRR(B106:BB106)</f>
        <v>0.1132734189974918</v>
      </c>
      <c r="C108" s="1"/>
      <c r="D108" s="2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11" spans="1:54" s="56" customFormat="1"/>
    <row r="114" spans="1:54">
      <c r="A114" s="53" t="s">
        <v>55</v>
      </c>
    </row>
    <row r="116" spans="1:54">
      <c r="A116" s="88">
        <f>+'IRR &amp; S.A.'!C66</f>
        <v>0.1</v>
      </c>
      <c r="B116" s="53" t="s">
        <v>136</v>
      </c>
    </row>
    <row r="117" spans="1:54" s="5" customFormat="1" ht="36" customHeight="1">
      <c r="A117" s="33" t="s">
        <v>60</v>
      </c>
      <c r="B117" s="34" t="s">
        <v>131</v>
      </c>
      <c r="C117" s="34" t="s">
        <v>78</v>
      </c>
      <c r="D117" s="34" t="s">
        <v>79</v>
      </c>
      <c r="E117" s="34">
        <v>1</v>
      </c>
      <c r="F117" s="34">
        <v>2</v>
      </c>
      <c r="G117" s="34">
        <v>3</v>
      </c>
      <c r="H117" s="34">
        <v>4</v>
      </c>
      <c r="I117" s="34">
        <v>5</v>
      </c>
      <c r="J117" s="34">
        <v>6</v>
      </c>
      <c r="K117" s="34">
        <v>7</v>
      </c>
      <c r="L117" s="34">
        <v>8</v>
      </c>
      <c r="M117" s="34">
        <v>9</v>
      </c>
      <c r="N117" s="34">
        <v>10</v>
      </c>
      <c r="O117" s="34">
        <v>11</v>
      </c>
      <c r="P117" s="34">
        <v>12</v>
      </c>
      <c r="Q117" s="34">
        <v>13</v>
      </c>
      <c r="R117" s="34">
        <v>14</v>
      </c>
      <c r="S117" s="34">
        <v>15</v>
      </c>
      <c r="T117" s="34">
        <v>16</v>
      </c>
      <c r="U117" s="34">
        <v>17</v>
      </c>
      <c r="V117" s="34">
        <v>18</v>
      </c>
      <c r="W117" s="34">
        <v>19</v>
      </c>
      <c r="X117" s="34">
        <v>20</v>
      </c>
      <c r="Y117" s="34">
        <v>21</v>
      </c>
      <c r="Z117" s="34">
        <v>22</v>
      </c>
      <c r="AA117" s="34">
        <v>23</v>
      </c>
      <c r="AB117" s="34">
        <v>24</v>
      </c>
      <c r="AC117" s="34">
        <v>25</v>
      </c>
      <c r="AD117" s="34">
        <v>26</v>
      </c>
      <c r="AE117" s="34">
        <v>27</v>
      </c>
      <c r="AF117" s="34">
        <v>28</v>
      </c>
      <c r="AG117" s="34">
        <v>29</v>
      </c>
      <c r="AH117" s="34">
        <v>30</v>
      </c>
      <c r="AI117" s="34">
        <v>31</v>
      </c>
      <c r="AJ117" s="34">
        <v>32</v>
      </c>
      <c r="AK117" s="34">
        <v>33</v>
      </c>
      <c r="AL117" s="34">
        <v>34</v>
      </c>
      <c r="AM117" s="34">
        <v>35</v>
      </c>
      <c r="AN117" s="34">
        <v>36</v>
      </c>
      <c r="AO117" s="34">
        <v>37</v>
      </c>
      <c r="AP117" s="34">
        <v>38</v>
      </c>
      <c r="AQ117" s="34">
        <v>39</v>
      </c>
      <c r="AR117" s="34">
        <v>40</v>
      </c>
      <c r="AS117" s="34">
        <v>41</v>
      </c>
      <c r="AT117" s="34">
        <v>42</v>
      </c>
      <c r="AU117" s="34">
        <v>43</v>
      </c>
      <c r="AV117" s="34">
        <v>44</v>
      </c>
      <c r="AW117" s="34">
        <v>45</v>
      </c>
      <c r="AX117" s="34">
        <v>46</v>
      </c>
      <c r="AY117" s="34">
        <v>47</v>
      </c>
      <c r="AZ117" s="34">
        <v>48</v>
      </c>
      <c r="BA117" s="34">
        <v>49</v>
      </c>
      <c r="BB117" s="34">
        <v>50</v>
      </c>
    </row>
    <row r="118" spans="1:54" s="4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</row>
    <row r="119" spans="1:54" s="9" customFormat="1">
      <c r="A119" s="7" t="s">
        <v>49</v>
      </c>
      <c r="B119" s="7"/>
      <c r="C119" s="7"/>
      <c r="D119" s="7"/>
      <c r="E119" s="8">
        <f t="shared" ref="E119:BB119" si="16">SUM(E120:E121)</f>
        <v>6651850.7973762546</v>
      </c>
      <c r="F119" s="8">
        <f t="shared" si="16"/>
        <v>6651850.7973762546</v>
      </c>
      <c r="G119" s="8">
        <f t="shared" si="16"/>
        <v>6651850.7973762546</v>
      </c>
      <c r="H119" s="8">
        <f t="shared" si="16"/>
        <v>6651850.7973762546</v>
      </c>
      <c r="I119" s="8">
        <f t="shared" si="16"/>
        <v>6651850.7973762546</v>
      </c>
      <c r="J119" s="8">
        <f t="shared" si="16"/>
        <v>6651850.7973762546</v>
      </c>
      <c r="K119" s="8">
        <f t="shared" si="16"/>
        <v>6651850.7973762546</v>
      </c>
      <c r="L119" s="8">
        <f t="shared" si="16"/>
        <v>6651850.7973762546</v>
      </c>
      <c r="M119" s="8">
        <f t="shared" si="16"/>
        <v>6651850.7973762546</v>
      </c>
      <c r="N119" s="8">
        <f t="shared" si="16"/>
        <v>6651850.7973762546</v>
      </c>
      <c r="O119" s="8">
        <f t="shared" si="16"/>
        <v>6651850.7973762546</v>
      </c>
      <c r="P119" s="8">
        <f t="shared" si="16"/>
        <v>6651850.7973762546</v>
      </c>
      <c r="Q119" s="8">
        <f t="shared" si="16"/>
        <v>6651850.7973762546</v>
      </c>
      <c r="R119" s="8">
        <f t="shared" si="16"/>
        <v>6651850.7973762546</v>
      </c>
      <c r="S119" s="8">
        <f t="shared" si="16"/>
        <v>6651850.7973762546</v>
      </c>
      <c r="T119" s="8">
        <f t="shared" si="16"/>
        <v>6651850.7973762546</v>
      </c>
      <c r="U119" s="8">
        <f t="shared" si="16"/>
        <v>6651850.7973762546</v>
      </c>
      <c r="V119" s="8">
        <f t="shared" si="16"/>
        <v>6651850.7973762546</v>
      </c>
      <c r="W119" s="8">
        <f t="shared" si="16"/>
        <v>6651850.7973762546</v>
      </c>
      <c r="X119" s="8">
        <f t="shared" si="16"/>
        <v>6651850.7973762546</v>
      </c>
      <c r="Y119" s="8">
        <f t="shared" si="16"/>
        <v>6651850.7973762546</v>
      </c>
      <c r="Z119" s="8">
        <f t="shared" si="16"/>
        <v>6651850.7973762546</v>
      </c>
      <c r="AA119" s="8">
        <f t="shared" si="16"/>
        <v>6651850.7973762546</v>
      </c>
      <c r="AB119" s="8">
        <f t="shared" si="16"/>
        <v>6651850.7973762546</v>
      </c>
      <c r="AC119" s="8">
        <f t="shared" si="16"/>
        <v>6651850.7973762546</v>
      </c>
      <c r="AD119" s="8">
        <f t="shared" si="16"/>
        <v>6651850.7973762546</v>
      </c>
      <c r="AE119" s="8">
        <f t="shared" si="16"/>
        <v>6651850.7973762546</v>
      </c>
      <c r="AF119" s="8">
        <f t="shared" si="16"/>
        <v>6651850.7973762546</v>
      </c>
      <c r="AG119" s="8">
        <f t="shared" si="16"/>
        <v>6651850.7973762546</v>
      </c>
      <c r="AH119" s="8">
        <f t="shared" si="16"/>
        <v>6651850.7973762546</v>
      </c>
      <c r="AI119" s="8">
        <f t="shared" si="16"/>
        <v>6651850.7973762546</v>
      </c>
      <c r="AJ119" s="8">
        <f t="shared" si="16"/>
        <v>6651850.7973762546</v>
      </c>
      <c r="AK119" s="8">
        <f t="shared" si="16"/>
        <v>6651850.7973762546</v>
      </c>
      <c r="AL119" s="8">
        <f t="shared" si="16"/>
        <v>6651850.7973762546</v>
      </c>
      <c r="AM119" s="8">
        <f t="shared" si="16"/>
        <v>6651850.7973762546</v>
      </c>
      <c r="AN119" s="8">
        <f t="shared" si="16"/>
        <v>6651850.7973762546</v>
      </c>
      <c r="AO119" s="8">
        <f t="shared" si="16"/>
        <v>6651850.7973762546</v>
      </c>
      <c r="AP119" s="8">
        <f t="shared" si="16"/>
        <v>6651850.7973762546</v>
      </c>
      <c r="AQ119" s="8">
        <f t="shared" si="16"/>
        <v>6651850.7973762546</v>
      </c>
      <c r="AR119" s="8">
        <f t="shared" si="16"/>
        <v>6651850.7973762546</v>
      </c>
      <c r="AS119" s="8">
        <f t="shared" si="16"/>
        <v>6651850.7973762546</v>
      </c>
      <c r="AT119" s="8">
        <f t="shared" si="16"/>
        <v>6651850.7973762546</v>
      </c>
      <c r="AU119" s="8">
        <f t="shared" si="16"/>
        <v>6651850.7973762546</v>
      </c>
      <c r="AV119" s="8">
        <f t="shared" si="16"/>
        <v>6651850.7973762546</v>
      </c>
      <c r="AW119" s="8">
        <f t="shared" si="16"/>
        <v>6651850.7973762546</v>
      </c>
      <c r="AX119" s="8">
        <f t="shared" si="16"/>
        <v>6651850.7973762546</v>
      </c>
      <c r="AY119" s="8">
        <f t="shared" si="16"/>
        <v>6651850.7973762546</v>
      </c>
      <c r="AZ119" s="8">
        <f t="shared" si="16"/>
        <v>6651850.7973762546</v>
      </c>
      <c r="BA119" s="8">
        <f t="shared" si="16"/>
        <v>6651850.7973762546</v>
      </c>
      <c r="BB119" s="8">
        <f t="shared" si="16"/>
        <v>6651850.7973762546</v>
      </c>
    </row>
    <row r="120" spans="1:54" s="9" customFormat="1">
      <c r="A120" s="6" t="s">
        <v>92</v>
      </c>
      <c r="B120" s="6"/>
      <c r="C120" s="7"/>
      <c r="D120" s="7"/>
      <c r="E120" s="3">
        <f>'IRR &amp; S.A.'!E$10</f>
        <v>6118914.3807762545</v>
      </c>
      <c r="F120" s="3">
        <f>'IRR &amp; S.A.'!F$10</f>
        <v>6118914.3807762545</v>
      </c>
      <c r="G120" s="3">
        <f>'IRR &amp; S.A.'!G$10</f>
        <v>6118914.3807762545</v>
      </c>
      <c r="H120" s="3">
        <f>'IRR &amp; S.A.'!H$10</f>
        <v>6118914.3807762545</v>
      </c>
      <c r="I120" s="3">
        <f>'IRR &amp; S.A.'!I$10</f>
        <v>6118914.3807762545</v>
      </c>
      <c r="J120" s="3">
        <f>'IRR &amp; S.A.'!J$10</f>
        <v>6118914.3807762545</v>
      </c>
      <c r="K120" s="3">
        <f>'IRR &amp; S.A.'!K$10</f>
        <v>6118914.3807762545</v>
      </c>
      <c r="L120" s="3">
        <f>'IRR &amp; S.A.'!L$10</f>
        <v>6118914.3807762545</v>
      </c>
      <c r="M120" s="3">
        <f>'IRR &amp; S.A.'!M$10</f>
        <v>6118914.3807762545</v>
      </c>
      <c r="N120" s="3">
        <f>'IRR &amp; S.A.'!N$10</f>
        <v>6118914.3807762545</v>
      </c>
      <c r="O120" s="3">
        <f>'IRR &amp; S.A.'!O$10</f>
        <v>6118914.3807762545</v>
      </c>
      <c r="P120" s="3">
        <f>'IRR &amp; S.A.'!P$10</f>
        <v>6118914.3807762545</v>
      </c>
      <c r="Q120" s="3">
        <f>'IRR &amp; S.A.'!Q$10</f>
        <v>6118914.3807762545</v>
      </c>
      <c r="R120" s="3">
        <f>'IRR &amp; S.A.'!R$10</f>
        <v>6118914.3807762545</v>
      </c>
      <c r="S120" s="3">
        <f>'IRR &amp; S.A.'!S$10</f>
        <v>6118914.3807762545</v>
      </c>
      <c r="T120" s="3">
        <f>'IRR &amp; S.A.'!T$10</f>
        <v>6118914.3807762545</v>
      </c>
      <c r="U120" s="3">
        <f>'IRR &amp; S.A.'!U$10</f>
        <v>6118914.3807762545</v>
      </c>
      <c r="V120" s="3">
        <f>'IRR &amp; S.A.'!V$10</f>
        <v>6118914.3807762545</v>
      </c>
      <c r="W120" s="3">
        <f>'IRR &amp; S.A.'!W$10</f>
        <v>6118914.3807762545</v>
      </c>
      <c r="X120" s="3">
        <f>'IRR &amp; S.A.'!X$10</f>
        <v>6118914.3807762545</v>
      </c>
      <c r="Y120" s="3">
        <f>'IRR &amp; S.A.'!Y$10</f>
        <v>6118914.3807762545</v>
      </c>
      <c r="Z120" s="3">
        <f>'IRR &amp; S.A.'!Z$10</f>
        <v>6118914.3807762545</v>
      </c>
      <c r="AA120" s="3">
        <f>'IRR &amp; S.A.'!AA$10</f>
        <v>6118914.3807762545</v>
      </c>
      <c r="AB120" s="3">
        <f>'IRR &amp; S.A.'!AB$10</f>
        <v>6118914.3807762545</v>
      </c>
      <c r="AC120" s="3">
        <f>'IRR &amp; S.A.'!AC$10</f>
        <v>6118914.3807762545</v>
      </c>
      <c r="AD120" s="3">
        <f>'IRR &amp; S.A.'!AD$10</f>
        <v>6118914.3807762545</v>
      </c>
      <c r="AE120" s="3">
        <f>'IRR &amp; S.A.'!AE$10</f>
        <v>6118914.3807762545</v>
      </c>
      <c r="AF120" s="3">
        <f>'IRR &amp; S.A.'!AF$10</f>
        <v>6118914.3807762545</v>
      </c>
      <c r="AG120" s="3">
        <f>'IRR &amp; S.A.'!AG$10</f>
        <v>6118914.3807762545</v>
      </c>
      <c r="AH120" s="3">
        <f>'IRR &amp; S.A.'!AH$10</f>
        <v>6118914.3807762545</v>
      </c>
      <c r="AI120" s="3">
        <f>'IRR &amp; S.A.'!AI$10</f>
        <v>6118914.3807762545</v>
      </c>
      <c r="AJ120" s="3">
        <f>'IRR &amp; S.A.'!AJ$10</f>
        <v>6118914.3807762545</v>
      </c>
      <c r="AK120" s="3">
        <f>'IRR &amp; S.A.'!AK$10</f>
        <v>6118914.3807762545</v>
      </c>
      <c r="AL120" s="3">
        <f>'IRR &amp; S.A.'!AL$10</f>
        <v>6118914.3807762545</v>
      </c>
      <c r="AM120" s="3">
        <f>'IRR &amp; S.A.'!AM$10</f>
        <v>6118914.3807762545</v>
      </c>
      <c r="AN120" s="3">
        <f>'IRR &amp; S.A.'!AN$10</f>
        <v>6118914.3807762545</v>
      </c>
      <c r="AO120" s="3">
        <f>'IRR &amp; S.A.'!AO$10</f>
        <v>6118914.3807762545</v>
      </c>
      <c r="AP120" s="3">
        <f>'IRR &amp; S.A.'!AP$10</f>
        <v>6118914.3807762545</v>
      </c>
      <c r="AQ120" s="3">
        <f>'IRR &amp; S.A.'!AQ$10</f>
        <v>6118914.3807762545</v>
      </c>
      <c r="AR120" s="3">
        <f>'IRR &amp; S.A.'!AR$10</f>
        <v>6118914.3807762545</v>
      </c>
      <c r="AS120" s="3">
        <f>'IRR &amp; S.A.'!AS$10</f>
        <v>6118914.3807762545</v>
      </c>
      <c r="AT120" s="3">
        <f>'IRR &amp; S.A.'!AT$10</f>
        <v>6118914.3807762545</v>
      </c>
      <c r="AU120" s="3">
        <f>'IRR &amp; S.A.'!AU$10</f>
        <v>6118914.3807762545</v>
      </c>
      <c r="AV120" s="3">
        <f>'IRR &amp; S.A.'!AV$10</f>
        <v>6118914.3807762545</v>
      </c>
      <c r="AW120" s="3">
        <f>'IRR &amp; S.A.'!AW$10</f>
        <v>6118914.3807762545</v>
      </c>
      <c r="AX120" s="3">
        <f>'IRR &amp; S.A.'!AX$10</f>
        <v>6118914.3807762545</v>
      </c>
      <c r="AY120" s="3">
        <f>'IRR &amp; S.A.'!AY$10</f>
        <v>6118914.3807762545</v>
      </c>
      <c r="AZ120" s="3">
        <f>'IRR &amp; S.A.'!AZ$10</f>
        <v>6118914.3807762545</v>
      </c>
      <c r="BA120" s="3">
        <f>'IRR &amp; S.A.'!BA$10</f>
        <v>6118914.3807762545</v>
      </c>
      <c r="BB120" s="3">
        <f>'IRR &amp; S.A.'!BB$10</f>
        <v>6118914.3807762545</v>
      </c>
    </row>
    <row r="121" spans="1:54" s="9" customFormat="1">
      <c r="A121" s="6" t="s">
        <v>100</v>
      </c>
      <c r="B121" s="6"/>
      <c r="C121" s="7"/>
      <c r="D121" s="7"/>
      <c r="E121" s="3">
        <f>'IRR &amp; S.A.'!E$11</f>
        <v>532936.4166</v>
      </c>
      <c r="F121" s="3">
        <f>'IRR &amp; S.A.'!F$11</f>
        <v>532936.4166</v>
      </c>
      <c r="G121" s="3">
        <f>'IRR &amp; S.A.'!G$11</f>
        <v>532936.4166</v>
      </c>
      <c r="H121" s="3">
        <f>'IRR &amp; S.A.'!H$11</f>
        <v>532936.4166</v>
      </c>
      <c r="I121" s="3">
        <f>'IRR &amp; S.A.'!I$11</f>
        <v>532936.4166</v>
      </c>
      <c r="J121" s="3">
        <f>'IRR &amp; S.A.'!J$11</f>
        <v>532936.4166</v>
      </c>
      <c r="K121" s="3">
        <f>'IRR &amp; S.A.'!K$11</f>
        <v>532936.4166</v>
      </c>
      <c r="L121" s="3">
        <f>'IRR &amp; S.A.'!L$11</f>
        <v>532936.4166</v>
      </c>
      <c r="M121" s="3">
        <f>'IRR &amp; S.A.'!M$11</f>
        <v>532936.4166</v>
      </c>
      <c r="N121" s="3">
        <f>'IRR &amp; S.A.'!N$11</f>
        <v>532936.4166</v>
      </c>
      <c r="O121" s="3">
        <f>'IRR &amp; S.A.'!O$11</f>
        <v>532936.4166</v>
      </c>
      <c r="P121" s="3">
        <f>'IRR &amp; S.A.'!P$11</f>
        <v>532936.4166</v>
      </c>
      <c r="Q121" s="3">
        <f>'IRR &amp; S.A.'!Q$11</f>
        <v>532936.4166</v>
      </c>
      <c r="R121" s="3">
        <f>'IRR &amp; S.A.'!R$11</f>
        <v>532936.4166</v>
      </c>
      <c r="S121" s="3">
        <f>'IRR &amp; S.A.'!S$11</f>
        <v>532936.4166</v>
      </c>
      <c r="T121" s="3">
        <f>'IRR &amp; S.A.'!T$11</f>
        <v>532936.4166</v>
      </c>
      <c r="U121" s="3">
        <f>'IRR &amp; S.A.'!U$11</f>
        <v>532936.4166</v>
      </c>
      <c r="V121" s="3">
        <f>'IRR &amp; S.A.'!V$11</f>
        <v>532936.4166</v>
      </c>
      <c r="W121" s="3">
        <f>'IRR &amp; S.A.'!W$11</f>
        <v>532936.4166</v>
      </c>
      <c r="X121" s="3">
        <f>'IRR &amp; S.A.'!X$11</f>
        <v>532936.4166</v>
      </c>
      <c r="Y121" s="3">
        <f>'IRR &amp; S.A.'!Y$11</f>
        <v>532936.4166</v>
      </c>
      <c r="Z121" s="3">
        <f>'IRR &amp; S.A.'!Z$11</f>
        <v>532936.4166</v>
      </c>
      <c r="AA121" s="3">
        <f>'IRR &amp; S.A.'!AA$11</f>
        <v>532936.4166</v>
      </c>
      <c r="AB121" s="3">
        <f>'IRR &amp; S.A.'!AB$11</f>
        <v>532936.4166</v>
      </c>
      <c r="AC121" s="3">
        <f>'IRR &amp; S.A.'!AC$11</f>
        <v>532936.4166</v>
      </c>
      <c r="AD121" s="3">
        <f>'IRR &amp; S.A.'!AD$11</f>
        <v>532936.4166</v>
      </c>
      <c r="AE121" s="3">
        <f>'IRR &amp; S.A.'!AE$11</f>
        <v>532936.4166</v>
      </c>
      <c r="AF121" s="3">
        <f>'IRR &amp; S.A.'!AF$11</f>
        <v>532936.4166</v>
      </c>
      <c r="AG121" s="3">
        <f>'IRR &amp; S.A.'!AG$11</f>
        <v>532936.4166</v>
      </c>
      <c r="AH121" s="3">
        <f>'IRR &amp; S.A.'!AH$11</f>
        <v>532936.4166</v>
      </c>
      <c r="AI121" s="3">
        <f>'IRR &amp; S.A.'!AI$11</f>
        <v>532936.4166</v>
      </c>
      <c r="AJ121" s="3">
        <f>'IRR &amp; S.A.'!AJ$11</f>
        <v>532936.4166</v>
      </c>
      <c r="AK121" s="3">
        <f>'IRR &amp; S.A.'!AK$11</f>
        <v>532936.4166</v>
      </c>
      <c r="AL121" s="3">
        <f>'IRR &amp; S.A.'!AL$11</f>
        <v>532936.4166</v>
      </c>
      <c r="AM121" s="3">
        <f>'IRR &amp; S.A.'!AM$11</f>
        <v>532936.4166</v>
      </c>
      <c r="AN121" s="3">
        <f>'IRR &amp; S.A.'!AN$11</f>
        <v>532936.4166</v>
      </c>
      <c r="AO121" s="3">
        <f>'IRR &amp; S.A.'!AO$11</f>
        <v>532936.4166</v>
      </c>
      <c r="AP121" s="3">
        <f>'IRR &amp; S.A.'!AP$11</f>
        <v>532936.4166</v>
      </c>
      <c r="AQ121" s="3">
        <f>'IRR &amp; S.A.'!AQ$11</f>
        <v>532936.4166</v>
      </c>
      <c r="AR121" s="3">
        <f>'IRR &amp; S.A.'!AR$11</f>
        <v>532936.4166</v>
      </c>
      <c r="AS121" s="3">
        <f>'IRR &amp; S.A.'!AS$11</f>
        <v>532936.4166</v>
      </c>
      <c r="AT121" s="3">
        <f>'IRR &amp; S.A.'!AT$11</f>
        <v>532936.4166</v>
      </c>
      <c r="AU121" s="3">
        <f>'IRR &amp; S.A.'!AU$11</f>
        <v>532936.4166</v>
      </c>
      <c r="AV121" s="3">
        <f>'IRR &amp; S.A.'!AV$11</f>
        <v>532936.4166</v>
      </c>
      <c r="AW121" s="3">
        <f>'IRR &amp; S.A.'!AW$11</f>
        <v>532936.4166</v>
      </c>
      <c r="AX121" s="3">
        <f>'IRR &amp; S.A.'!AX$11</f>
        <v>532936.4166</v>
      </c>
      <c r="AY121" s="3">
        <f>'IRR &amp; S.A.'!AY$11</f>
        <v>532936.4166</v>
      </c>
      <c r="AZ121" s="3">
        <f>'IRR &amp; S.A.'!AZ$11</f>
        <v>532936.4166</v>
      </c>
      <c r="BA121" s="3">
        <f>'IRR &amp; S.A.'!BA$11</f>
        <v>532936.4166</v>
      </c>
      <c r="BB121" s="3">
        <f>'IRR &amp; S.A.'!BB$11</f>
        <v>532936.4166</v>
      </c>
    </row>
    <row r="122" spans="1:54" s="4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</row>
    <row r="123" spans="1:54" s="9" customFormat="1">
      <c r="A123" s="7" t="s">
        <v>50</v>
      </c>
      <c r="B123" s="7"/>
      <c r="C123" s="7"/>
      <c r="D123" s="7"/>
      <c r="E123" s="10">
        <f t="shared" ref="E123:BB123" si="17">SUM(E124:E129)</f>
        <v>-750358.66125628504</v>
      </c>
      <c r="F123" s="10">
        <f t="shared" si="17"/>
        <v>-759271.04100210452</v>
      </c>
      <c r="G123" s="10">
        <f t="shared" si="17"/>
        <v>-768361.66834284028</v>
      </c>
      <c r="H123" s="10">
        <f t="shared" si="17"/>
        <v>-777634.1082303907</v>
      </c>
      <c r="I123" s="10">
        <f t="shared" si="17"/>
        <v>-787091.99691569223</v>
      </c>
      <c r="J123" s="10">
        <f t="shared" si="17"/>
        <v>-796739.04337469989</v>
      </c>
      <c r="K123" s="10">
        <f t="shared" si="17"/>
        <v>-806579.03076288744</v>
      </c>
      <c r="L123" s="10">
        <f t="shared" si="17"/>
        <v>-816615.8178988389</v>
      </c>
      <c r="M123" s="10">
        <f t="shared" si="17"/>
        <v>-826853.34077750938</v>
      </c>
      <c r="N123" s="10">
        <f t="shared" si="17"/>
        <v>-837295.61411375331</v>
      </c>
      <c r="O123" s="10">
        <f t="shared" si="17"/>
        <v>-847946.73291672196</v>
      </c>
      <c r="P123" s="10">
        <f t="shared" si="17"/>
        <v>-858810.87409575027</v>
      </c>
      <c r="Q123" s="10">
        <f t="shared" si="17"/>
        <v>-869892.29809835891</v>
      </c>
      <c r="R123" s="10">
        <f t="shared" si="17"/>
        <v>-881195.35058101988</v>
      </c>
      <c r="S123" s="10">
        <f t="shared" si="17"/>
        <v>-892724.46411333373</v>
      </c>
      <c r="T123" s="10">
        <f t="shared" si="17"/>
        <v>-904484.15991629427</v>
      </c>
      <c r="U123" s="10">
        <f t="shared" si="17"/>
        <v>-916479.04963531392</v>
      </c>
      <c r="V123" s="10">
        <f t="shared" si="17"/>
        <v>-928713.83714871376</v>
      </c>
      <c r="W123" s="10">
        <f t="shared" si="17"/>
        <v>-941193.32041238167</v>
      </c>
      <c r="X123" s="10">
        <f t="shared" si="17"/>
        <v>-953922.39334132313</v>
      </c>
      <c r="Y123" s="10">
        <f t="shared" si="17"/>
        <v>-966906.04772884317</v>
      </c>
      <c r="Z123" s="10">
        <f t="shared" si="17"/>
        <v>-980149.37520411378</v>
      </c>
      <c r="AA123" s="10">
        <f t="shared" si="17"/>
        <v>-993657.56922888965</v>
      </c>
      <c r="AB123" s="10">
        <f t="shared" si="17"/>
        <v>-1007435.9271341612</v>
      </c>
      <c r="AC123" s="10">
        <f t="shared" si="17"/>
        <v>-1021489.8521975381</v>
      </c>
      <c r="AD123" s="10">
        <f t="shared" si="17"/>
        <v>-1035824.8557621826</v>
      </c>
      <c r="AE123" s="10">
        <f t="shared" si="17"/>
        <v>-1050446.5593981198</v>
      </c>
      <c r="AF123" s="10">
        <f t="shared" si="17"/>
        <v>-1065360.6971067761</v>
      </c>
      <c r="AG123" s="10">
        <f t="shared" si="17"/>
        <v>-1080573.1175696054</v>
      </c>
      <c r="AH123" s="10">
        <f t="shared" si="17"/>
        <v>-1096089.7864416912</v>
      </c>
      <c r="AI123" s="10">
        <f t="shared" si="17"/>
        <v>-1111916.7886912185</v>
      </c>
      <c r="AJ123" s="10">
        <f t="shared" si="17"/>
        <v>-1128060.3309857368</v>
      </c>
      <c r="AK123" s="10">
        <f t="shared" si="17"/>
        <v>-1144526.7441261453</v>
      </c>
      <c r="AL123" s="10">
        <f t="shared" si="17"/>
        <v>-1161322.4855293615</v>
      </c>
      <c r="AM123" s="10">
        <f t="shared" si="17"/>
        <v>-1178454.1417606424</v>
      </c>
      <c r="AN123" s="10">
        <f t="shared" si="17"/>
        <v>-1195928.4311165491</v>
      </c>
      <c r="AO123" s="10">
        <f t="shared" si="17"/>
        <v>-1213752.2062595738</v>
      </c>
      <c r="AP123" s="10">
        <f t="shared" si="17"/>
        <v>-1231932.4569054588</v>
      </c>
      <c r="AQ123" s="10">
        <f t="shared" si="17"/>
        <v>-1250476.3125642615</v>
      </c>
      <c r="AR123" s="10">
        <f t="shared" si="17"/>
        <v>-1269391.0453362407</v>
      </c>
      <c r="AS123" s="10">
        <f t="shared" si="17"/>
        <v>-1288684.0727636591</v>
      </c>
      <c r="AT123" s="10">
        <f t="shared" si="17"/>
        <v>-1308362.9607396259</v>
      </c>
      <c r="AU123" s="10">
        <f t="shared" si="17"/>
        <v>-1328435.4264751121</v>
      </c>
      <c r="AV123" s="10">
        <f t="shared" si="17"/>
        <v>-1348909.3415253081</v>
      </c>
      <c r="AW123" s="10">
        <f t="shared" si="17"/>
        <v>-1369792.7348765081</v>
      </c>
      <c r="AX123" s="10">
        <f t="shared" si="17"/>
        <v>-1391093.7960947321</v>
      </c>
      <c r="AY123" s="10">
        <f t="shared" si="17"/>
        <v>-1412820.8785373201</v>
      </c>
      <c r="AZ123" s="10">
        <f t="shared" si="17"/>
        <v>-1434982.5026287602</v>
      </c>
      <c r="BA123" s="10">
        <f t="shared" si="17"/>
        <v>-1457587.3592020292</v>
      </c>
      <c r="BB123" s="10">
        <f t="shared" si="17"/>
        <v>-1480644.3129067635</v>
      </c>
    </row>
    <row r="124" spans="1:54" s="4" customFormat="1">
      <c r="A124" s="6" t="str">
        <f>+'IRR &amp; S.A.'!$A$14</f>
        <v>Operation and maintenance - preventive</v>
      </c>
      <c r="B124" s="6"/>
      <c r="C124" s="1"/>
      <c r="D124" s="1"/>
      <c r="E124" s="3">
        <f>'IRR &amp; S.A.'!E$14</f>
        <v>-445618.98729096988</v>
      </c>
      <c r="F124" s="3">
        <f>'IRR &amp; S.A.'!F$14</f>
        <v>-454531.36703678931</v>
      </c>
      <c r="G124" s="3">
        <f>'IRR &amp; S.A.'!G$14</f>
        <v>-463621.99437752506</v>
      </c>
      <c r="H124" s="3">
        <f>'IRR &amp; S.A.'!H$14</f>
        <v>-472894.43426507554</v>
      </c>
      <c r="I124" s="3">
        <f>'IRR &amp; S.A.'!I$14</f>
        <v>-482352.32295037707</v>
      </c>
      <c r="J124" s="3">
        <f>'IRR &amp; S.A.'!J$14</f>
        <v>-491999.36940938467</v>
      </c>
      <c r="K124" s="3">
        <f>'IRR &amp; S.A.'!K$14</f>
        <v>-501839.35679757223</v>
      </c>
      <c r="L124" s="3">
        <f>'IRR &amp; S.A.'!L$14</f>
        <v>-511876.14393352374</v>
      </c>
      <c r="M124" s="3">
        <f>'IRR &amp; S.A.'!M$14</f>
        <v>-522113.66681219422</v>
      </c>
      <c r="N124" s="3">
        <f>'IRR &amp; S.A.'!N$14</f>
        <v>-532555.94014843809</v>
      </c>
      <c r="O124" s="3">
        <f>'IRR &amp; S.A.'!O$14</f>
        <v>-543207.05895140674</v>
      </c>
      <c r="P124" s="3">
        <f>'IRR &amp; S.A.'!P$14</f>
        <v>-554071.20013043506</v>
      </c>
      <c r="Q124" s="3">
        <f>'IRR &amp; S.A.'!Q$14</f>
        <v>-565152.62413304369</v>
      </c>
      <c r="R124" s="3">
        <f>'IRR &amp; S.A.'!R$14</f>
        <v>-576455.67661570467</v>
      </c>
      <c r="S124" s="3">
        <f>'IRR &amp; S.A.'!S$14</f>
        <v>-587984.79014801851</v>
      </c>
      <c r="T124" s="3">
        <f>'IRR &amp; S.A.'!T$14</f>
        <v>-599744.48595097905</v>
      </c>
      <c r="U124" s="3">
        <f>'IRR &amp; S.A.'!U$14</f>
        <v>-611739.3756699987</v>
      </c>
      <c r="V124" s="3">
        <f>'IRR &amp; S.A.'!V$14</f>
        <v>-623974.16318339854</v>
      </c>
      <c r="W124" s="3">
        <f>'IRR &amp; S.A.'!W$14</f>
        <v>-636453.64644706645</v>
      </c>
      <c r="X124" s="3">
        <f>'IRR &amp; S.A.'!X$14</f>
        <v>-649182.71937600791</v>
      </c>
      <c r="Y124" s="3">
        <f>'IRR &amp; S.A.'!Y$14</f>
        <v>-662166.37376352795</v>
      </c>
      <c r="Z124" s="3">
        <f>'IRR &amp; S.A.'!Z$14</f>
        <v>-675409.70123879856</v>
      </c>
      <c r="AA124" s="3">
        <f>'IRR &amp; S.A.'!AA$14</f>
        <v>-688917.89526357444</v>
      </c>
      <c r="AB124" s="3">
        <f>'IRR &amp; S.A.'!AB$14</f>
        <v>-702696.25316884601</v>
      </c>
      <c r="AC124" s="3">
        <f>'IRR &amp; S.A.'!AC$14</f>
        <v>-716750.17823222291</v>
      </c>
      <c r="AD124" s="3">
        <f>'IRR &amp; S.A.'!AD$14</f>
        <v>-731085.1817968674</v>
      </c>
      <c r="AE124" s="3">
        <f>'IRR &amp; S.A.'!AE$14</f>
        <v>-745706.88543280459</v>
      </c>
      <c r="AF124" s="3">
        <f>'IRR &amp; S.A.'!AF$14</f>
        <v>-760621.02314146084</v>
      </c>
      <c r="AG124" s="3">
        <f>'IRR &amp; S.A.'!AG$14</f>
        <v>-775833.44360429002</v>
      </c>
      <c r="AH124" s="3">
        <f>'IRR &amp; S.A.'!AH$14</f>
        <v>-791350.11247637589</v>
      </c>
      <c r="AI124" s="3">
        <f>'IRR &amp; S.A.'!AI$14</f>
        <v>-807177.11472590314</v>
      </c>
      <c r="AJ124" s="3">
        <f>'IRR &amp; S.A.'!AJ$14</f>
        <v>-823320.65702042147</v>
      </c>
      <c r="AK124" s="3">
        <f>'IRR &amp; S.A.'!AK$14</f>
        <v>-839787.07016082993</v>
      </c>
      <c r="AL124" s="3">
        <f>'IRR &amp; S.A.'!AL$14</f>
        <v>-856582.81156404642</v>
      </c>
      <c r="AM124" s="3">
        <f>'IRR &amp; S.A.'!AM$14</f>
        <v>-873714.46779532731</v>
      </c>
      <c r="AN124" s="3">
        <f>'IRR &amp; S.A.'!AN$14</f>
        <v>-891188.75715123385</v>
      </c>
      <c r="AO124" s="3">
        <f>'IRR &amp; S.A.'!AO$14</f>
        <v>-909012.53229425859</v>
      </c>
      <c r="AP124" s="3">
        <f>'IRR &amp; S.A.'!AP$14</f>
        <v>-927192.78294014384</v>
      </c>
      <c r="AQ124" s="3">
        <f>'IRR &amp; S.A.'!AQ$14</f>
        <v>-945736.63859894639</v>
      </c>
      <c r="AR124" s="3">
        <f>'IRR &amp; S.A.'!AR$14</f>
        <v>-964651.37137092557</v>
      </c>
      <c r="AS124" s="3">
        <f>'IRR &amp; S.A.'!AS$14</f>
        <v>-983944.39879834407</v>
      </c>
      <c r="AT124" s="3">
        <f>'IRR &amp; S.A.'!AT$14</f>
        <v>-1003623.2867743109</v>
      </c>
      <c r="AU124" s="3">
        <f>'IRR &amp; S.A.'!AU$14</f>
        <v>-1023695.752509797</v>
      </c>
      <c r="AV124" s="3">
        <f>'IRR &amp; S.A.'!AV$14</f>
        <v>-1044169.6675599931</v>
      </c>
      <c r="AW124" s="3">
        <f>'IRR &amp; S.A.'!AW$14</f>
        <v>-1065053.060911193</v>
      </c>
      <c r="AX124" s="3">
        <f>'IRR &amp; S.A.'!AX$14</f>
        <v>-1086354.122129417</v>
      </c>
      <c r="AY124" s="3">
        <f>'IRR &amp; S.A.'!AY$14</f>
        <v>-1108081.204572005</v>
      </c>
      <c r="AZ124" s="3">
        <f>'IRR &amp; S.A.'!AZ$14</f>
        <v>-1130242.8286634451</v>
      </c>
      <c r="BA124" s="3">
        <f>'IRR &amp; S.A.'!BA$14</f>
        <v>-1152847.6852367141</v>
      </c>
      <c r="BB124" s="3">
        <f>'IRR &amp; S.A.'!BB$14</f>
        <v>-1175904.6389414484</v>
      </c>
    </row>
    <row r="125" spans="1:54" s="4" customFormat="1">
      <c r="A125" s="6" t="str">
        <f>+'IRR &amp; S.A.'!$A$15</f>
        <v xml:space="preserve">Insurance </v>
      </c>
      <c r="B125" s="6"/>
      <c r="C125" s="1"/>
      <c r="D125" s="1"/>
      <c r="E125" s="3">
        <f>'IRR &amp; S.A.'!E$15</f>
        <v>-127143.14120346816</v>
      </c>
      <c r="F125" s="3">
        <f>'IRR &amp; S.A.'!F$15</f>
        <v>-127143.14120346816</v>
      </c>
      <c r="G125" s="3">
        <f>'IRR &amp; S.A.'!G$15</f>
        <v>-127143.14120346816</v>
      </c>
      <c r="H125" s="3">
        <f>'IRR &amp; S.A.'!H$15</f>
        <v>-127143.14120346816</v>
      </c>
      <c r="I125" s="3">
        <f>'IRR &amp; S.A.'!I$15</f>
        <v>-127143.14120346816</v>
      </c>
      <c r="J125" s="3">
        <f>'IRR &amp; S.A.'!J$15</f>
        <v>-127143.14120346816</v>
      </c>
      <c r="K125" s="3">
        <f>'IRR &amp; S.A.'!K$15</f>
        <v>-127143.14120346816</v>
      </c>
      <c r="L125" s="3">
        <f>'IRR &amp; S.A.'!L$15</f>
        <v>-127143.14120346816</v>
      </c>
      <c r="M125" s="3">
        <f>'IRR &amp; S.A.'!M$15</f>
        <v>-127143.14120346816</v>
      </c>
      <c r="N125" s="3">
        <f>'IRR &amp; S.A.'!N$15</f>
        <v>-127143.14120346816</v>
      </c>
      <c r="O125" s="3">
        <f>'IRR &amp; S.A.'!O$15</f>
        <v>-127143.14120346816</v>
      </c>
      <c r="P125" s="3">
        <f>'IRR &amp; S.A.'!P$15</f>
        <v>-127143.14120346816</v>
      </c>
      <c r="Q125" s="3">
        <f>'IRR &amp; S.A.'!Q$15</f>
        <v>-127143.14120346816</v>
      </c>
      <c r="R125" s="3">
        <f>'IRR &amp; S.A.'!R$15</f>
        <v>-127143.14120346816</v>
      </c>
      <c r="S125" s="3">
        <f>'IRR &amp; S.A.'!S$15</f>
        <v>-127143.14120346816</v>
      </c>
      <c r="T125" s="3">
        <f>'IRR &amp; S.A.'!T$15</f>
        <v>-127143.14120346816</v>
      </c>
      <c r="U125" s="3">
        <f>'IRR &amp; S.A.'!U$15</f>
        <v>-127143.14120346816</v>
      </c>
      <c r="V125" s="3">
        <f>'IRR &amp; S.A.'!V$15</f>
        <v>-127143.14120346816</v>
      </c>
      <c r="W125" s="3">
        <f>'IRR &amp; S.A.'!W$15</f>
        <v>-127143.14120346816</v>
      </c>
      <c r="X125" s="3">
        <f>'IRR &amp; S.A.'!X$15</f>
        <v>-127143.14120346816</v>
      </c>
      <c r="Y125" s="3">
        <f>'IRR &amp; S.A.'!Y$15</f>
        <v>-127143.14120346816</v>
      </c>
      <c r="Z125" s="3">
        <f>'IRR &amp; S.A.'!Z$15</f>
        <v>-127143.14120346816</v>
      </c>
      <c r="AA125" s="3">
        <f>'IRR &amp; S.A.'!AA$15</f>
        <v>-127143.14120346816</v>
      </c>
      <c r="AB125" s="3">
        <f>'IRR &amp; S.A.'!AB$15</f>
        <v>-127143.14120346816</v>
      </c>
      <c r="AC125" s="3">
        <f>'IRR &amp; S.A.'!AC$15</f>
        <v>-127143.14120346816</v>
      </c>
      <c r="AD125" s="3">
        <f>'IRR &amp; S.A.'!AD$15</f>
        <v>-127143.14120346816</v>
      </c>
      <c r="AE125" s="3">
        <f>'IRR &amp; S.A.'!AE$15</f>
        <v>-127143.14120346816</v>
      </c>
      <c r="AF125" s="3">
        <f>'IRR &amp; S.A.'!AF$15</f>
        <v>-127143.14120346816</v>
      </c>
      <c r="AG125" s="3">
        <f>'IRR &amp; S.A.'!AG$15</f>
        <v>-127143.14120346816</v>
      </c>
      <c r="AH125" s="3">
        <f>'IRR &amp; S.A.'!AH$15</f>
        <v>-127143.14120346816</v>
      </c>
      <c r="AI125" s="3">
        <f>'IRR &amp; S.A.'!AI$15</f>
        <v>-127143.14120346816</v>
      </c>
      <c r="AJ125" s="3">
        <f>'IRR &amp; S.A.'!AJ$15</f>
        <v>-127143.14120346816</v>
      </c>
      <c r="AK125" s="3">
        <f>'IRR &amp; S.A.'!AK$15</f>
        <v>-127143.14120346816</v>
      </c>
      <c r="AL125" s="3">
        <f>'IRR &amp; S.A.'!AL$15</f>
        <v>-127143.14120346816</v>
      </c>
      <c r="AM125" s="3">
        <f>'IRR &amp; S.A.'!AM$15</f>
        <v>-127143.14120346816</v>
      </c>
      <c r="AN125" s="3">
        <f>'IRR &amp; S.A.'!AN$15</f>
        <v>-127143.14120346816</v>
      </c>
      <c r="AO125" s="3">
        <f>'IRR &amp; S.A.'!AO$15</f>
        <v>-127143.14120346816</v>
      </c>
      <c r="AP125" s="3">
        <f>'IRR &amp; S.A.'!AP$15</f>
        <v>-127143.14120346816</v>
      </c>
      <c r="AQ125" s="3">
        <f>'IRR &amp; S.A.'!AQ$15</f>
        <v>-127143.14120346816</v>
      </c>
      <c r="AR125" s="3">
        <f>'IRR &amp; S.A.'!AR$15</f>
        <v>-127143.14120346816</v>
      </c>
      <c r="AS125" s="3">
        <f>'IRR &amp; S.A.'!AS$15</f>
        <v>-127143.14120346816</v>
      </c>
      <c r="AT125" s="3">
        <f>'IRR &amp; S.A.'!AT$15</f>
        <v>-127143.14120346816</v>
      </c>
      <c r="AU125" s="3">
        <f>'IRR &amp; S.A.'!AU$15</f>
        <v>-127143.14120346816</v>
      </c>
      <c r="AV125" s="3">
        <f>'IRR &amp; S.A.'!AV$15</f>
        <v>-127143.14120346816</v>
      </c>
      <c r="AW125" s="3">
        <f>'IRR &amp; S.A.'!AW$15</f>
        <v>-127143.14120346816</v>
      </c>
      <c r="AX125" s="3">
        <f>'IRR &amp; S.A.'!AX$15</f>
        <v>-127143.14120346816</v>
      </c>
      <c r="AY125" s="3">
        <f>'IRR &amp; S.A.'!AY$15</f>
        <v>-127143.14120346816</v>
      </c>
      <c r="AZ125" s="3">
        <f>'IRR &amp; S.A.'!AZ$15</f>
        <v>-127143.14120346816</v>
      </c>
      <c r="BA125" s="3">
        <f>'IRR &amp; S.A.'!BA$15</f>
        <v>-127143.14120346816</v>
      </c>
      <c r="BB125" s="3">
        <f>'IRR &amp; S.A.'!BB$15</f>
        <v>-127143.14120346816</v>
      </c>
    </row>
    <row r="126" spans="1:54" s="4" customFormat="1">
      <c r="A126" s="6" t="str">
        <f>+'IRR &amp; S.A.'!$A$16</f>
        <v>Contribution to OSINERG</v>
      </c>
      <c r="B126" s="6"/>
      <c r="C126" s="1"/>
      <c r="D126" s="1"/>
      <c r="E126" s="3">
        <f>-Inputs!$C$65*E119</f>
        <v>-66518.507973762549</v>
      </c>
      <c r="F126" s="3">
        <f>-Inputs!$C$65*F119</f>
        <v>-66518.507973762549</v>
      </c>
      <c r="G126" s="3">
        <f>-Inputs!$C$65*G119</f>
        <v>-66518.507973762549</v>
      </c>
      <c r="H126" s="3">
        <f>-Inputs!$C$65*H119</f>
        <v>-66518.507973762549</v>
      </c>
      <c r="I126" s="3">
        <f>-Inputs!$C$65*I119</f>
        <v>-66518.507973762549</v>
      </c>
      <c r="J126" s="3">
        <f>-Inputs!$C$65*J119</f>
        <v>-66518.507973762549</v>
      </c>
      <c r="K126" s="3">
        <f>-Inputs!$C$65*K119</f>
        <v>-66518.507973762549</v>
      </c>
      <c r="L126" s="3">
        <f>-Inputs!$C$65*L119</f>
        <v>-66518.507973762549</v>
      </c>
      <c r="M126" s="3">
        <f>-Inputs!$C$65*M119</f>
        <v>-66518.507973762549</v>
      </c>
      <c r="N126" s="3">
        <f>-Inputs!$C$65*N119</f>
        <v>-66518.507973762549</v>
      </c>
      <c r="O126" s="3">
        <f>-Inputs!$C$65*O119</f>
        <v>-66518.507973762549</v>
      </c>
      <c r="P126" s="3">
        <f>-Inputs!$C$65*P119</f>
        <v>-66518.507973762549</v>
      </c>
      <c r="Q126" s="3">
        <f>-Inputs!$C$65*Q119</f>
        <v>-66518.507973762549</v>
      </c>
      <c r="R126" s="3">
        <f>-Inputs!$C$65*R119</f>
        <v>-66518.507973762549</v>
      </c>
      <c r="S126" s="3">
        <f>-Inputs!$C$65*S119</f>
        <v>-66518.507973762549</v>
      </c>
      <c r="T126" s="3">
        <f>-Inputs!$C$65*T119</f>
        <v>-66518.507973762549</v>
      </c>
      <c r="U126" s="3">
        <f>-Inputs!$C$65*U119</f>
        <v>-66518.507973762549</v>
      </c>
      <c r="V126" s="3">
        <f>-Inputs!$C$65*V119</f>
        <v>-66518.507973762549</v>
      </c>
      <c r="W126" s="3">
        <f>-Inputs!$C$65*W119</f>
        <v>-66518.507973762549</v>
      </c>
      <c r="X126" s="3">
        <f>-Inputs!$C$65*X119</f>
        <v>-66518.507973762549</v>
      </c>
      <c r="Y126" s="3">
        <f>-Inputs!$C$65*Y119</f>
        <v>-66518.507973762549</v>
      </c>
      <c r="Z126" s="3">
        <f>-Inputs!$C$65*Z119</f>
        <v>-66518.507973762549</v>
      </c>
      <c r="AA126" s="3">
        <f>-Inputs!$C$65*AA119</f>
        <v>-66518.507973762549</v>
      </c>
      <c r="AB126" s="3">
        <f>-Inputs!$C$65*AB119</f>
        <v>-66518.507973762549</v>
      </c>
      <c r="AC126" s="3">
        <f>-Inputs!$C$65*AC119</f>
        <v>-66518.507973762549</v>
      </c>
      <c r="AD126" s="3">
        <f>-Inputs!$C$65*AD119</f>
        <v>-66518.507973762549</v>
      </c>
      <c r="AE126" s="3">
        <f>-Inputs!$C$65*AE119</f>
        <v>-66518.507973762549</v>
      </c>
      <c r="AF126" s="3">
        <f>-Inputs!$C$65*AF119</f>
        <v>-66518.507973762549</v>
      </c>
      <c r="AG126" s="3">
        <f>-Inputs!$C$65*AG119</f>
        <v>-66518.507973762549</v>
      </c>
      <c r="AH126" s="3">
        <f>-Inputs!$C$65*AH119</f>
        <v>-66518.507973762549</v>
      </c>
      <c r="AI126" s="3">
        <f>-Inputs!$C$65*AI119</f>
        <v>-66518.507973762549</v>
      </c>
      <c r="AJ126" s="3">
        <f>-Inputs!$C$65*AJ119</f>
        <v>-66518.507973762549</v>
      </c>
      <c r="AK126" s="3">
        <f>-Inputs!$C$65*AK119</f>
        <v>-66518.507973762549</v>
      </c>
      <c r="AL126" s="3">
        <f>-Inputs!$C$65*AL119</f>
        <v>-66518.507973762549</v>
      </c>
      <c r="AM126" s="3">
        <f>-Inputs!$C$65*AM119</f>
        <v>-66518.507973762549</v>
      </c>
      <c r="AN126" s="3">
        <f>-Inputs!$C$65*AN119</f>
        <v>-66518.507973762549</v>
      </c>
      <c r="AO126" s="3">
        <f>-Inputs!$C$65*AO119</f>
        <v>-66518.507973762549</v>
      </c>
      <c r="AP126" s="3">
        <f>-Inputs!$C$65*AP119</f>
        <v>-66518.507973762549</v>
      </c>
      <c r="AQ126" s="3">
        <f>-Inputs!$C$65*AQ119</f>
        <v>-66518.507973762549</v>
      </c>
      <c r="AR126" s="3">
        <f>-Inputs!$C$65*AR119</f>
        <v>-66518.507973762549</v>
      </c>
      <c r="AS126" s="3">
        <f>-Inputs!$C$65*AS119</f>
        <v>-66518.507973762549</v>
      </c>
      <c r="AT126" s="3">
        <f>-Inputs!$C$65*AT119</f>
        <v>-66518.507973762549</v>
      </c>
      <c r="AU126" s="3">
        <f>-Inputs!$C$65*AU119</f>
        <v>-66518.507973762549</v>
      </c>
      <c r="AV126" s="3">
        <f>-Inputs!$C$65*AV119</f>
        <v>-66518.507973762549</v>
      </c>
      <c r="AW126" s="3">
        <f>-Inputs!$C$65*AW119</f>
        <v>-66518.507973762549</v>
      </c>
      <c r="AX126" s="3">
        <f>-Inputs!$C$65*AX119</f>
        <v>-66518.507973762549</v>
      </c>
      <c r="AY126" s="3">
        <f>-Inputs!$C$65*AY119</f>
        <v>-66518.507973762549</v>
      </c>
      <c r="AZ126" s="3">
        <f>-Inputs!$C$65*AZ119</f>
        <v>-66518.507973762549</v>
      </c>
      <c r="BA126" s="3">
        <f>-Inputs!$C$65*BA119</f>
        <v>-66518.507973762549</v>
      </c>
      <c r="BB126" s="3">
        <f>-Inputs!$C$65*BB119</f>
        <v>-66518.507973762549</v>
      </c>
    </row>
    <row r="127" spans="1:54" s="4" customFormat="1">
      <c r="A127" s="6" t="str">
        <f>+'IRR &amp; S.A.'!$A$17</f>
        <v>Water Canon</v>
      </c>
      <c r="B127" s="6"/>
      <c r="C127" s="1"/>
      <c r="D127" s="1"/>
      <c r="E127" s="3">
        <f>-Inputs!$C$67*(E120)</f>
        <v>-61189.143807762543</v>
      </c>
      <c r="F127" s="3">
        <f>-Inputs!$C$67*(F120)</f>
        <v>-61189.143807762543</v>
      </c>
      <c r="G127" s="3">
        <f>-Inputs!$C$67*(G120)</f>
        <v>-61189.143807762543</v>
      </c>
      <c r="H127" s="3">
        <f>-Inputs!$C$67*(H120)</f>
        <v>-61189.143807762543</v>
      </c>
      <c r="I127" s="3">
        <f>-Inputs!$C$67*(I120)</f>
        <v>-61189.143807762543</v>
      </c>
      <c r="J127" s="3">
        <f>-Inputs!$C$67*(J120)</f>
        <v>-61189.143807762543</v>
      </c>
      <c r="K127" s="3">
        <f>-Inputs!$C$67*(K120)</f>
        <v>-61189.143807762543</v>
      </c>
      <c r="L127" s="3">
        <f>-Inputs!$C$67*(L120)</f>
        <v>-61189.143807762543</v>
      </c>
      <c r="M127" s="3">
        <f>-Inputs!$C$67*(M120)</f>
        <v>-61189.143807762543</v>
      </c>
      <c r="N127" s="3">
        <f>-Inputs!$C$67*(N120)</f>
        <v>-61189.143807762543</v>
      </c>
      <c r="O127" s="3">
        <f>-Inputs!$C$67*(O120)</f>
        <v>-61189.143807762543</v>
      </c>
      <c r="P127" s="3">
        <f>-Inputs!$C$67*(P120)</f>
        <v>-61189.143807762543</v>
      </c>
      <c r="Q127" s="3">
        <f>-Inputs!$C$67*(Q120)</f>
        <v>-61189.143807762543</v>
      </c>
      <c r="R127" s="3">
        <f>-Inputs!$C$67*(R120)</f>
        <v>-61189.143807762543</v>
      </c>
      <c r="S127" s="3">
        <f>-Inputs!$C$67*(S120)</f>
        <v>-61189.143807762543</v>
      </c>
      <c r="T127" s="3">
        <f>-Inputs!$C$67*(T120)</f>
        <v>-61189.143807762543</v>
      </c>
      <c r="U127" s="3">
        <f>-Inputs!$C$67*(U120)</f>
        <v>-61189.143807762543</v>
      </c>
      <c r="V127" s="3">
        <f>-Inputs!$C$67*(V120)</f>
        <v>-61189.143807762543</v>
      </c>
      <c r="W127" s="3">
        <f>-Inputs!$C$67*(W120)</f>
        <v>-61189.143807762543</v>
      </c>
      <c r="X127" s="3">
        <f>-Inputs!$C$67*(X120)</f>
        <v>-61189.143807762543</v>
      </c>
      <c r="Y127" s="3">
        <f>-Inputs!$C$67*(Y120)</f>
        <v>-61189.143807762543</v>
      </c>
      <c r="Z127" s="3">
        <f>-Inputs!$C$67*(Z120)</f>
        <v>-61189.143807762543</v>
      </c>
      <c r="AA127" s="3">
        <f>-Inputs!$C$67*(AA120)</f>
        <v>-61189.143807762543</v>
      </c>
      <c r="AB127" s="3">
        <f>-Inputs!$C$67*(AB120)</f>
        <v>-61189.143807762543</v>
      </c>
      <c r="AC127" s="3">
        <f>-Inputs!$C$67*(AC120)</f>
        <v>-61189.143807762543</v>
      </c>
      <c r="AD127" s="3">
        <f>-Inputs!$C$67*(AD120)</f>
        <v>-61189.143807762543</v>
      </c>
      <c r="AE127" s="3">
        <f>-Inputs!$C$67*(AE120)</f>
        <v>-61189.143807762543</v>
      </c>
      <c r="AF127" s="3">
        <f>-Inputs!$C$67*(AF120)</f>
        <v>-61189.143807762543</v>
      </c>
      <c r="AG127" s="3">
        <f>-Inputs!$C$67*(AG120)</f>
        <v>-61189.143807762543</v>
      </c>
      <c r="AH127" s="3">
        <f>-Inputs!$C$67*(AH120)</f>
        <v>-61189.143807762543</v>
      </c>
      <c r="AI127" s="3">
        <f>-Inputs!$C$67*(AI120)</f>
        <v>-61189.143807762543</v>
      </c>
      <c r="AJ127" s="3">
        <f>-Inputs!$C$67*(AJ120)</f>
        <v>-61189.143807762543</v>
      </c>
      <c r="AK127" s="3">
        <f>-Inputs!$C$67*(AK120)</f>
        <v>-61189.143807762543</v>
      </c>
      <c r="AL127" s="3">
        <f>-Inputs!$C$67*(AL120)</f>
        <v>-61189.143807762543</v>
      </c>
      <c r="AM127" s="3">
        <f>-Inputs!$C$67*(AM120)</f>
        <v>-61189.143807762543</v>
      </c>
      <c r="AN127" s="3">
        <f>-Inputs!$C$67*(AN120)</f>
        <v>-61189.143807762543</v>
      </c>
      <c r="AO127" s="3">
        <f>-Inputs!$C$67*(AO120)</f>
        <v>-61189.143807762543</v>
      </c>
      <c r="AP127" s="3">
        <f>-Inputs!$C$67*(AP120)</f>
        <v>-61189.143807762543</v>
      </c>
      <c r="AQ127" s="3">
        <f>-Inputs!$C$67*(AQ120)</f>
        <v>-61189.143807762543</v>
      </c>
      <c r="AR127" s="3">
        <f>-Inputs!$C$67*(AR120)</f>
        <v>-61189.143807762543</v>
      </c>
      <c r="AS127" s="3">
        <f>-Inputs!$C$67*(AS120)</f>
        <v>-61189.143807762543</v>
      </c>
      <c r="AT127" s="3">
        <f>-Inputs!$C$67*(AT120)</f>
        <v>-61189.143807762543</v>
      </c>
      <c r="AU127" s="3">
        <f>-Inputs!$C$67*(AU120)</f>
        <v>-61189.143807762543</v>
      </c>
      <c r="AV127" s="3">
        <f>-Inputs!$C$67*(AV120)</f>
        <v>-61189.143807762543</v>
      </c>
      <c r="AW127" s="3">
        <f>-Inputs!$C$67*(AW120)</f>
        <v>-61189.143807762543</v>
      </c>
      <c r="AX127" s="3">
        <f>-Inputs!$C$67*(AX120)</f>
        <v>-61189.143807762543</v>
      </c>
      <c r="AY127" s="3">
        <f>-Inputs!$C$67*(AY120)</f>
        <v>-61189.143807762543</v>
      </c>
      <c r="AZ127" s="3">
        <f>-Inputs!$C$67*(AZ120)</f>
        <v>-61189.143807762543</v>
      </c>
      <c r="BA127" s="3">
        <f>-Inputs!$C$67*(BA120)</f>
        <v>-61189.143807762543</v>
      </c>
      <c r="BB127" s="3">
        <f>-Inputs!$C$67*(BB120)</f>
        <v>-61189.143807762543</v>
      </c>
    </row>
    <row r="128" spans="1:54" s="4" customFormat="1">
      <c r="A128" s="6" t="str">
        <f>+'IRR &amp; S.A.'!$A$18</f>
        <v>COES Tariff</v>
      </c>
      <c r="B128" s="6"/>
      <c r="C128" s="1"/>
      <c r="D128" s="1"/>
      <c r="E128" s="3">
        <f>-Inputs!$C$69*E119</f>
        <v>-49888.880980321905</v>
      </c>
      <c r="F128" s="3">
        <f>-Inputs!$C$69*F119</f>
        <v>-49888.880980321905</v>
      </c>
      <c r="G128" s="3">
        <f>-Inputs!$C$69*G119</f>
        <v>-49888.880980321905</v>
      </c>
      <c r="H128" s="3">
        <f>-Inputs!$C$69*H119</f>
        <v>-49888.880980321905</v>
      </c>
      <c r="I128" s="3">
        <f>-Inputs!$C$69*I119</f>
        <v>-49888.880980321905</v>
      </c>
      <c r="J128" s="3">
        <f>-Inputs!$C$69*J119</f>
        <v>-49888.880980321905</v>
      </c>
      <c r="K128" s="3">
        <f>-Inputs!$C$69*K119</f>
        <v>-49888.880980321905</v>
      </c>
      <c r="L128" s="3">
        <f>-Inputs!$C$69*L119</f>
        <v>-49888.880980321905</v>
      </c>
      <c r="M128" s="3">
        <f>-Inputs!$C$69*M119</f>
        <v>-49888.880980321905</v>
      </c>
      <c r="N128" s="3">
        <f>-Inputs!$C$69*N119</f>
        <v>-49888.880980321905</v>
      </c>
      <c r="O128" s="3">
        <f>-Inputs!$C$69*O119</f>
        <v>-49888.880980321905</v>
      </c>
      <c r="P128" s="3">
        <f>-Inputs!$C$69*P119</f>
        <v>-49888.880980321905</v>
      </c>
      <c r="Q128" s="3">
        <f>-Inputs!$C$69*Q119</f>
        <v>-49888.880980321905</v>
      </c>
      <c r="R128" s="3">
        <f>-Inputs!$C$69*R119</f>
        <v>-49888.880980321905</v>
      </c>
      <c r="S128" s="3">
        <f>-Inputs!$C$69*S119</f>
        <v>-49888.880980321905</v>
      </c>
      <c r="T128" s="3">
        <f>-Inputs!$C$69*T119</f>
        <v>-49888.880980321905</v>
      </c>
      <c r="U128" s="3">
        <f>-Inputs!$C$69*U119</f>
        <v>-49888.880980321905</v>
      </c>
      <c r="V128" s="3">
        <f>-Inputs!$C$69*V119</f>
        <v>-49888.880980321905</v>
      </c>
      <c r="W128" s="3">
        <f>-Inputs!$C$69*W119</f>
        <v>-49888.880980321905</v>
      </c>
      <c r="X128" s="3">
        <f>-Inputs!$C$69*X119</f>
        <v>-49888.880980321905</v>
      </c>
      <c r="Y128" s="3">
        <f>-Inputs!$C$69*Y119</f>
        <v>-49888.880980321905</v>
      </c>
      <c r="Z128" s="3">
        <f>-Inputs!$C$69*Z119</f>
        <v>-49888.880980321905</v>
      </c>
      <c r="AA128" s="3">
        <f>-Inputs!$C$69*AA119</f>
        <v>-49888.880980321905</v>
      </c>
      <c r="AB128" s="3">
        <f>-Inputs!$C$69*AB119</f>
        <v>-49888.880980321905</v>
      </c>
      <c r="AC128" s="3">
        <f>-Inputs!$C$69*AC119</f>
        <v>-49888.880980321905</v>
      </c>
      <c r="AD128" s="3">
        <f>-Inputs!$C$69*AD119</f>
        <v>-49888.880980321905</v>
      </c>
      <c r="AE128" s="3">
        <f>-Inputs!$C$69*AE119</f>
        <v>-49888.880980321905</v>
      </c>
      <c r="AF128" s="3">
        <f>-Inputs!$C$69*AF119</f>
        <v>-49888.880980321905</v>
      </c>
      <c r="AG128" s="3">
        <f>-Inputs!$C$69*AG119</f>
        <v>-49888.880980321905</v>
      </c>
      <c r="AH128" s="3">
        <f>-Inputs!$C$69*AH119</f>
        <v>-49888.880980321905</v>
      </c>
      <c r="AI128" s="3">
        <f>-Inputs!$C$69*AI119</f>
        <v>-49888.880980321905</v>
      </c>
      <c r="AJ128" s="3">
        <f>-Inputs!$C$69*AJ119</f>
        <v>-49888.880980321905</v>
      </c>
      <c r="AK128" s="3">
        <f>-Inputs!$C$69*AK119</f>
        <v>-49888.880980321905</v>
      </c>
      <c r="AL128" s="3">
        <f>-Inputs!$C$69*AL119</f>
        <v>-49888.880980321905</v>
      </c>
      <c r="AM128" s="3">
        <f>-Inputs!$C$69*AM119</f>
        <v>-49888.880980321905</v>
      </c>
      <c r="AN128" s="3">
        <f>-Inputs!$C$69*AN119</f>
        <v>-49888.880980321905</v>
      </c>
      <c r="AO128" s="3">
        <f>-Inputs!$C$69*AO119</f>
        <v>-49888.880980321905</v>
      </c>
      <c r="AP128" s="3">
        <f>-Inputs!$C$69*AP119</f>
        <v>-49888.880980321905</v>
      </c>
      <c r="AQ128" s="3">
        <f>-Inputs!$C$69*AQ119</f>
        <v>-49888.880980321905</v>
      </c>
      <c r="AR128" s="3">
        <f>-Inputs!$C$69*AR119</f>
        <v>-49888.880980321905</v>
      </c>
      <c r="AS128" s="3">
        <f>-Inputs!$C$69*AS119</f>
        <v>-49888.880980321905</v>
      </c>
      <c r="AT128" s="3">
        <f>-Inputs!$C$69*AT119</f>
        <v>-49888.880980321905</v>
      </c>
      <c r="AU128" s="3">
        <f>-Inputs!$C$69*AU119</f>
        <v>-49888.880980321905</v>
      </c>
      <c r="AV128" s="3">
        <f>-Inputs!$C$69*AV119</f>
        <v>-49888.880980321905</v>
      </c>
      <c r="AW128" s="3">
        <f>-Inputs!$C$69*AW119</f>
        <v>-49888.880980321905</v>
      </c>
      <c r="AX128" s="3">
        <f>-Inputs!$C$69*AX119</f>
        <v>-49888.880980321905</v>
      </c>
      <c r="AY128" s="3">
        <f>-Inputs!$C$69*AY119</f>
        <v>-49888.880980321905</v>
      </c>
      <c r="AZ128" s="3">
        <f>-Inputs!$C$69*AZ119</f>
        <v>-49888.880980321905</v>
      </c>
      <c r="BA128" s="3">
        <f>-Inputs!$C$69*BA119</f>
        <v>-49888.880980321905</v>
      </c>
      <c r="BB128" s="3">
        <f>-Inputs!$C$69*BB119</f>
        <v>-49888.880980321905</v>
      </c>
    </row>
    <row r="129" spans="1:54" s="4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</row>
    <row r="130" spans="1:54" s="4" customFormat="1">
      <c r="A130" s="7" t="s">
        <v>51</v>
      </c>
      <c r="B130" s="7"/>
      <c r="C130" s="1"/>
      <c r="D130" s="1"/>
      <c r="E130" s="12">
        <f t="shared" ref="E130:BB130" si="18">E119+E123</f>
        <v>5901492.1361199692</v>
      </c>
      <c r="F130" s="12">
        <f t="shared" si="18"/>
        <v>5892579.7563741505</v>
      </c>
      <c r="G130" s="12">
        <f t="shared" si="18"/>
        <v>5883489.1290334146</v>
      </c>
      <c r="H130" s="12">
        <f t="shared" si="18"/>
        <v>5874216.689145864</v>
      </c>
      <c r="I130" s="12">
        <f t="shared" si="18"/>
        <v>5864758.8004605621</v>
      </c>
      <c r="J130" s="12">
        <f t="shared" si="18"/>
        <v>5855111.754001555</v>
      </c>
      <c r="K130" s="12">
        <f t="shared" si="18"/>
        <v>5845271.766613367</v>
      </c>
      <c r="L130" s="12">
        <f t="shared" si="18"/>
        <v>5835234.9794774158</v>
      </c>
      <c r="M130" s="12">
        <f t="shared" si="18"/>
        <v>5824997.4565987457</v>
      </c>
      <c r="N130" s="12">
        <f t="shared" si="18"/>
        <v>5814555.1832625009</v>
      </c>
      <c r="O130" s="12">
        <f t="shared" si="18"/>
        <v>5803904.0644595325</v>
      </c>
      <c r="P130" s="12">
        <f t="shared" si="18"/>
        <v>5793039.9232805045</v>
      </c>
      <c r="Q130" s="12">
        <f t="shared" si="18"/>
        <v>5781958.4992778953</v>
      </c>
      <c r="R130" s="12">
        <f t="shared" si="18"/>
        <v>5770655.4467952345</v>
      </c>
      <c r="S130" s="12">
        <f t="shared" si="18"/>
        <v>5759126.3332629204</v>
      </c>
      <c r="T130" s="12">
        <f t="shared" si="18"/>
        <v>5747366.6374599598</v>
      </c>
      <c r="U130" s="12">
        <f t="shared" si="18"/>
        <v>5735371.7477409411</v>
      </c>
      <c r="V130" s="12">
        <f t="shared" si="18"/>
        <v>5723136.9602275407</v>
      </c>
      <c r="W130" s="12">
        <f t="shared" si="18"/>
        <v>5710657.476963873</v>
      </c>
      <c r="X130" s="12">
        <f t="shared" si="18"/>
        <v>5697928.4040349312</v>
      </c>
      <c r="Y130" s="12">
        <f t="shared" si="18"/>
        <v>5684944.7496474115</v>
      </c>
      <c r="Z130" s="12">
        <f t="shared" si="18"/>
        <v>5671701.4221721403</v>
      </c>
      <c r="AA130" s="12">
        <f t="shared" si="18"/>
        <v>5658193.2281473652</v>
      </c>
      <c r="AB130" s="12">
        <f t="shared" si="18"/>
        <v>5644414.8702420937</v>
      </c>
      <c r="AC130" s="12">
        <f t="shared" si="18"/>
        <v>5630360.9451787164</v>
      </c>
      <c r="AD130" s="12">
        <f t="shared" si="18"/>
        <v>5616025.9416140718</v>
      </c>
      <c r="AE130" s="12">
        <f t="shared" si="18"/>
        <v>5601404.2379781343</v>
      </c>
      <c r="AF130" s="12">
        <f t="shared" si="18"/>
        <v>5586490.1002694787</v>
      </c>
      <c r="AG130" s="12">
        <f t="shared" si="18"/>
        <v>5571277.6798066497</v>
      </c>
      <c r="AH130" s="12">
        <f t="shared" si="18"/>
        <v>5555761.0109345634</v>
      </c>
      <c r="AI130" s="12">
        <f t="shared" si="18"/>
        <v>5539934.0086850356</v>
      </c>
      <c r="AJ130" s="12">
        <f t="shared" si="18"/>
        <v>5523790.4663905175</v>
      </c>
      <c r="AK130" s="12">
        <f t="shared" si="18"/>
        <v>5507324.0532501098</v>
      </c>
      <c r="AL130" s="12">
        <f t="shared" si="18"/>
        <v>5490528.3118468933</v>
      </c>
      <c r="AM130" s="12">
        <f t="shared" si="18"/>
        <v>5473396.6556156119</v>
      </c>
      <c r="AN130" s="12">
        <f t="shared" si="18"/>
        <v>5455922.3662597053</v>
      </c>
      <c r="AO130" s="12">
        <f t="shared" si="18"/>
        <v>5438098.5911166808</v>
      </c>
      <c r="AP130" s="12">
        <f t="shared" si="18"/>
        <v>5419918.3404707955</v>
      </c>
      <c r="AQ130" s="12">
        <f t="shared" si="18"/>
        <v>5401374.4848119933</v>
      </c>
      <c r="AR130" s="12">
        <f t="shared" si="18"/>
        <v>5382459.7520400137</v>
      </c>
      <c r="AS130" s="12">
        <f t="shared" si="18"/>
        <v>5363166.7246125955</v>
      </c>
      <c r="AT130" s="12">
        <f t="shared" si="18"/>
        <v>5343487.836636629</v>
      </c>
      <c r="AU130" s="12">
        <f t="shared" si="18"/>
        <v>5323415.3709011422</v>
      </c>
      <c r="AV130" s="12">
        <f t="shared" si="18"/>
        <v>5302941.4558509467</v>
      </c>
      <c r="AW130" s="12">
        <f t="shared" si="18"/>
        <v>5282058.0624997467</v>
      </c>
      <c r="AX130" s="12">
        <f t="shared" si="18"/>
        <v>5260757.0012815222</v>
      </c>
      <c r="AY130" s="12">
        <f t="shared" si="18"/>
        <v>5239029.918838935</v>
      </c>
      <c r="AZ130" s="12">
        <f t="shared" si="18"/>
        <v>5216868.2947474942</v>
      </c>
      <c r="BA130" s="12">
        <f t="shared" si="18"/>
        <v>5194263.4381742254</v>
      </c>
      <c r="BB130" s="12">
        <f t="shared" si="18"/>
        <v>5171206.4844694911</v>
      </c>
    </row>
    <row r="131" spans="1:54" s="4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</row>
    <row r="132" spans="1:54" s="4" customFormat="1">
      <c r="A132" s="1" t="s">
        <v>19</v>
      </c>
      <c r="B132" s="1"/>
      <c r="C132" s="1"/>
      <c r="D132" s="5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</row>
    <row r="133" spans="1:54" s="4" customFormat="1">
      <c r="A133" s="6" t="s">
        <v>20</v>
      </c>
      <c r="B133" s="6"/>
      <c r="C133" s="1"/>
      <c r="D133" s="65"/>
      <c r="E133" s="65">
        <f>IF(E117&lt;=Inputs!$E$74,(Inputs!$C$40/Calculations!$E$24*SUM('SA +'!$B$147:$D$147)*Inputs!$C$74),0)</f>
        <v>-1130904.1153003573</v>
      </c>
      <c r="F133" s="65">
        <f>IF(F117&lt;=Inputs!$E$74,(Inputs!$C$40/Calculations!$E$24*SUM('SA +'!$B$147:$D$147)*Inputs!$C$74),0)</f>
        <v>-1130904.1153003573</v>
      </c>
      <c r="G133" s="65">
        <f>IF(G117&lt;=Inputs!$E$74,(Inputs!$C$40/Calculations!$E$24*SUM('SA +'!$B$147:$D$147)*Inputs!$C$74),0)</f>
        <v>-1130904.1153003573</v>
      </c>
      <c r="H133" s="65">
        <f>IF(H117&lt;=Inputs!$E$74,(Inputs!$C$40/Calculations!$E$24*SUM('SA +'!$B$147:$D$147)*Inputs!$C$74),0)</f>
        <v>-1130904.1153003573</v>
      </c>
      <c r="I133" s="65">
        <f>IF(I117&lt;=Inputs!$E$74,(Inputs!$C$40/Calculations!$E$24*SUM('SA +'!$B$147:$D$147)*Inputs!$C$74),0)</f>
        <v>-1130904.1153003573</v>
      </c>
      <c r="J133" s="65">
        <f>IF(J117&lt;=Inputs!$E$74,(Inputs!$C$40/Calculations!$E$24*SUM('SA +'!$B$147:$D$147)*Inputs!$C$74),0)</f>
        <v>-1130904.1153003573</v>
      </c>
      <c r="K133" s="65">
        <f>IF(K117&lt;=Inputs!$E$74,(Inputs!$C$40/Calculations!$E$24*SUM('SA +'!$B$147:$D$147)*Inputs!$C$74),0)</f>
        <v>-1130904.1153003573</v>
      </c>
      <c r="L133" s="65">
        <f>IF(L117&lt;=Inputs!$E$74,(Inputs!$C$40/Calculations!$E$24*SUM('SA +'!$B$147:$D$147)*Inputs!$C$74),0)</f>
        <v>-1130904.1153003573</v>
      </c>
      <c r="M133" s="65">
        <f>IF(M117&lt;=Inputs!$E$74,(Inputs!$C$40/Calculations!$E$24*SUM('SA +'!$B$147:$D$147)*Inputs!$C$74),0)</f>
        <v>-1130904.1153003573</v>
      </c>
      <c r="N133" s="65">
        <f>IF(N117&lt;=Inputs!$E$74,(Inputs!$C$40/Calculations!$E$24*SUM('SA +'!$B$147:$D$147)*Inputs!$C$74),0)</f>
        <v>-1130904.1153003573</v>
      </c>
      <c r="O133" s="65">
        <f>IF(O117&lt;=Inputs!$E$74,(Inputs!$C$40/Calculations!$E$24*SUM('SA +'!$B$147:$D$147)*Inputs!$C$74),0)</f>
        <v>-1130904.1153003573</v>
      </c>
      <c r="P133" s="65">
        <f>IF(P117&lt;=Inputs!$E$74,(Inputs!$C$40/Calculations!$E$24*SUM('SA +'!$B$147:$D$147)*Inputs!$C$74),0)</f>
        <v>-1130904.1153003573</v>
      </c>
      <c r="Q133" s="65">
        <f>IF(Q117&lt;=Inputs!$E$74,(Inputs!$C$40/Calculations!$E$24*SUM('SA +'!$B$147:$D$147)*Inputs!$C$74),0)</f>
        <v>-1130904.1153003573</v>
      </c>
      <c r="R133" s="65">
        <f>IF(R117&lt;=Inputs!$E$74,(Inputs!$C$40/Calculations!$E$24*SUM('SA +'!$B$147:$D$147)*Inputs!$C$74),0)</f>
        <v>-1130904.1153003573</v>
      </c>
      <c r="S133" s="65">
        <f>IF(S117&lt;=Inputs!$E$74,(Inputs!$C$40/Calculations!$E$24*SUM('SA +'!$B$147:$D$147)*Inputs!$C$74),0)</f>
        <v>-1130904.1153003573</v>
      </c>
      <c r="T133" s="65">
        <f>IF(T117&lt;=Inputs!$E$74,(Inputs!$C$40/Calculations!$E$24*SUM('SA +'!$B$147:$D$147)*Inputs!$C$74),0)</f>
        <v>-1130904.1153003573</v>
      </c>
      <c r="U133" s="65">
        <f>IF(U117&lt;=Inputs!$E$74,(Inputs!$C$40/Calculations!$E$24*SUM('SA +'!$B$147:$D$147)*Inputs!$C$74),0)</f>
        <v>-1130904.1153003573</v>
      </c>
      <c r="V133" s="65">
        <f>IF(V117&lt;=Inputs!$E$74,(Inputs!$C$40/Calculations!$E$24*SUM('SA +'!$B$147:$D$147)*Inputs!$C$74),0)</f>
        <v>-1130904.1153003573</v>
      </c>
      <c r="W133" s="65">
        <f>IF(W117&lt;=Inputs!$E$74,(Inputs!$C$40/Calculations!$E$24*SUM('SA +'!$B$147:$D$147)*Inputs!$C$74),0)</f>
        <v>-1130904.1153003573</v>
      </c>
      <c r="X133" s="65">
        <f>IF(X117&lt;=Inputs!$E$74,(Inputs!$C$40/Calculations!$E$24*SUM('SA +'!$B$147:$D$147)*Inputs!$C$74),0)</f>
        <v>-1130904.1153003573</v>
      </c>
      <c r="Y133" s="65">
        <f>IF(Y117&lt;=Inputs!$E$74,(Inputs!$C$40/Calculations!$E$24*SUM('SA +'!$B$147:$D$147)*Inputs!$C$74),0)</f>
        <v>0</v>
      </c>
      <c r="Z133" s="65">
        <f>IF(Z117&lt;=Inputs!$E$74,(Inputs!$C$40/Calculations!$E$24*SUM('SA +'!$B$147:$D$147)*Inputs!$C$74),0)</f>
        <v>0</v>
      </c>
      <c r="AA133" s="65">
        <f>IF(AA117&lt;=Inputs!$E$74,(Inputs!$C$40/Calculations!$E$24*SUM('SA +'!$B$147:$D$147)*Inputs!$C$74),0)</f>
        <v>0</v>
      </c>
      <c r="AB133" s="65">
        <f>IF(AB117&lt;=Inputs!$E$74,(Inputs!$C$40/Calculations!$E$24*SUM('SA +'!$B$147:$D$147)*Inputs!$C$74),0)</f>
        <v>0</v>
      </c>
      <c r="AC133" s="65">
        <f>IF(AC117&lt;=Inputs!$E$74,(Inputs!$C$40/Calculations!$E$24*SUM('SA +'!$B$147:$D$147)*Inputs!$C$74),0)</f>
        <v>0</v>
      </c>
      <c r="AD133" s="65">
        <f>IF(AD117&lt;=Inputs!$E$74,(Inputs!$C$40/Calculations!$E$24*SUM('SA +'!$B$147:$D$147)*Inputs!$C$74),0)</f>
        <v>0</v>
      </c>
      <c r="AE133" s="65">
        <f>IF(AE117&lt;=Inputs!$E$74,(Inputs!$C$40/Calculations!$E$24*SUM('SA +'!$B$147:$D$147)*Inputs!$C$74),0)</f>
        <v>0</v>
      </c>
      <c r="AF133" s="65">
        <f>IF(AF117&lt;=Inputs!$E$74,(Inputs!$C$40/Calculations!$E$24*SUM('SA +'!$B$147:$D$147)*Inputs!$C$74),0)</f>
        <v>0</v>
      </c>
      <c r="AG133" s="65">
        <f>IF(AG117&lt;=Inputs!$E$74,(Inputs!$C$40/Calculations!$E$24*SUM('SA +'!$B$147:$D$147)*Inputs!$C$74),0)</f>
        <v>0</v>
      </c>
      <c r="AH133" s="65">
        <f>IF(AH117&lt;=Inputs!$E$74,(Inputs!$C$40/Calculations!$E$24*SUM('SA +'!$B$147:$D$147)*Inputs!$C$74),0)</f>
        <v>0</v>
      </c>
      <c r="AI133" s="65">
        <f>IF(AI117&lt;=Inputs!$E$74,(Inputs!$C$40/Calculations!$E$24*SUM('SA +'!$B$147:$D$147)*Inputs!$C$74),0)</f>
        <v>0</v>
      </c>
      <c r="AJ133" s="65">
        <f>IF(AJ117&lt;=Inputs!$E$74,(Inputs!$C$40/Calculations!$E$24*SUM('SA +'!$B$147:$D$147)*Inputs!$C$74),0)</f>
        <v>0</v>
      </c>
      <c r="AK133" s="65">
        <f>IF(AK117&lt;=Inputs!$E$74,(Inputs!$C$40/Calculations!$E$24*SUM('SA +'!$B$147:$D$147)*Inputs!$C$74),0)</f>
        <v>0</v>
      </c>
      <c r="AL133" s="65">
        <f>IF(AL117&lt;=Inputs!$E$74,(Inputs!$C$40/Calculations!$E$24*SUM('SA +'!$B$147:$D$147)*Inputs!$C$74),0)</f>
        <v>0</v>
      </c>
      <c r="AM133" s="65">
        <f>IF(AM117&lt;=Inputs!$E$74,(Inputs!$C$40/Calculations!$E$24*SUM('SA +'!$B$147:$D$147)*Inputs!$C$74),0)</f>
        <v>0</v>
      </c>
      <c r="AN133" s="65">
        <f>IF(AN117&lt;=Inputs!$E$74,(Inputs!$C$40/Calculations!$E$24*SUM('SA +'!$B$147:$D$147)*Inputs!$C$74),0)</f>
        <v>0</v>
      </c>
      <c r="AO133" s="65">
        <f>IF(AO117&lt;=Inputs!$E$74,(Inputs!$C$40/Calculations!$E$24*SUM('SA +'!$B$147:$D$147)*Inputs!$C$74),0)</f>
        <v>0</v>
      </c>
      <c r="AP133" s="65">
        <f>IF(AP117&lt;=Inputs!$E$74,(Inputs!$C$40/Calculations!$E$24*SUM('SA +'!$B$147:$D$147)*Inputs!$C$74),0)</f>
        <v>0</v>
      </c>
      <c r="AQ133" s="65">
        <f>IF(AQ117&lt;=Inputs!$E$74,(Inputs!$C$40/Calculations!$E$24*SUM('SA +'!$B$147:$D$147)*Inputs!$C$74),0)</f>
        <v>0</v>
      </c>
      <c r="AR133" s="65">
        <f>IF(AR117&lt;=Inputs!$E$74,(Inputs!$C$40/Calculations!$E$24*SUM('SA +'!$B$147:$D$147)*Inputs!$C$74),0)</f>
        <v>0</v>
      </c>
      <c r="AS133" s="65">
        <f>IF(AS117&lt;=Inputs!$E$74,(Inputs!$C$40/Calculations!$E$24*SUM('SA +'!$B$147:$D$147)*Inputs!$C$74),0)</f>
        <v>0</v>
      </c>
      <c r="AT133" s="65">
        <f>IF(AT117&lt;=Inputs!$E$74,(Inputs!$C$40/Calculations!$E$24*SUM('SA +'!$B$147:$D$147)*Inputs!$C$74),0)</f>
        <v>0</v>
      </c>
      <c r="AU133" s="65">
        <f>IF(AU117&lt;=Inputs!$E$74,(Inputs!$C$40/Calculations!$E$24*SUM('SA +'!$B$147:$D$147)*Inputs!$C$74),0)</f>
        <v>0</v>
      </c>
      <c r="AV133" s="65">
        <f>IF(AV117&lt;=Inputs!$E$74,(Inputs!$C$40/Calculations!$E$24*SUM('SA +'!$B$147:$D$147)*Inputs!$C$74),0)</f>
        <v>0</v>
      </c>
      <c r="AW133" s="65">
        <f>IF(AW117&lt;=Inputs!$E$74,(Inputs!$C$40/Calculations!$E$24*SUM('SA +'!$B$147:$D$147)*Inputs!$C$74),0)</f>
        <v>0</v>
      </c>
      <c r="AX133" s="65">
        <f>IF(AX117&lt;=Inputs!$E$74,(Inputs!$C$40/Calculations!$E$24*SUM('SA +'!$B$147:$D$147)*Inputs!$C$74),0)</f>
        <v>0</v>
      </c>
      <c r="AY133" s="65">
        <f>IF(AY117&lt;=Inputs!$E$74,(Inputs!$C$40/Calculations!$E$24*SUM('SA +'!$B$147:$D$147)*Inputs!$C$74),0)</f>
        <v>0</v>
      </c>
      <c r="AZ133" s="65">
        <f>IF(AZ117&lt;=Inputs!$E$74,(Inputs!$C$40/Calculations!$E$24*SUM('SA +'!$B$147:$D$147)*Inputs!$C$74),0)</f>
        <v>0</v>
      </c>
      <c r="BA133" s="65">
        <f>IF(BA117&lt;=Inputs!$E$74,(Inputs!$C$40/Calculations!$E$24*SUM('SA +'!$B$147:$D$147)*Inputs!$C$74),0)</f>
        <v>0</v>
      </c>
      <c r="BB133" s="65">
        <f>IF(BB117&lt;=Inputs!$E$74,(Inputs!$C$40/Calculations!$E$24*SUM('SA +'!$B$147:$D$147)*Inputs!$C$74),0)</f>
        <v>0</v>
      </c>
    </row>
    <row r="134" spans="1:54" s="4" customFormat="1">
      <c r="A134" s="6" t="s">
        <v>52</v>
      </c>
      <c r="B134" s="6"/>
      <c r="C134" s="1"/>
      <c r="D134" s="65"/>
      <c r="E134" s="65">
        <f>IF(E117&lt;=Inputs!$E$76,(Inputs!$C$43/Calculations!$E$24*SUM($B$147:$D$147)*Inputs!$C$76),0)</f>
        <v>-1234628.1524946599</v>
      </c>
      <c r="F134" s="65">
        <f>IF(F117&lt;=Inputs!$E$76,(Inputs!$C$43/Calculations!$E$24*SUM($B$147:$D$147)*Inputs!$C$76),0)</f>
        <v>-1234628.1524946599</v>
      </c>
      <c r="G134" s="65">
        <f>IF(G117&lt;=Inputs!$E$76,(Inputs!$C$43/Calculations!$E$24*SUM($B$147:$D$147)*Inputs!$C$76),0)</f>
        <v>-1234628.1524946599</v>
      </c>
      <c r="H134" s="65">
        <f>IF(H117&lt;=Inputs!$E$76,(Inputs!$C$43/Calculations!$E$24*SUM($B$147:$D$147)*Inputs!$C$76),0)</f>
        <v>-1234628.1524946599</v>
      </c>
      <c r="I134" s="65">
        <f>IF(I117&lt;=Inputs!$E$76,(Inputs!$C$43/Calculations!$E$24*SUM($B$147:$D$147)*Inputs!$C$76),0)</f>
        <v>-1234628.1524946599</v>
      </c>
      <c r="J134" s="65">
        <f>IF(J117&lt;=Inputs!$E$76,(Inputs!$C$43/Calculations!$E$24*SUM($B$147:$D$147)*Inputs!$C$76),0)</f>
        <v>-1234628.1524946599</v>
      </c>
      <c r="K134" s="65">
        <f>IF(K117&lt;=Inputs!$E$76,(Inputs!$C$43/Calculations!$E$24*SUM($B$147:$D$147)*Inputs!$C$76),0)</f>
        <v>-1234628.1524946599</v>
      </c>
      <c r="L134" s="65">
        <f>IF(L117&lt;=Inputs!$E$76,(Inputs!$C$43/Calculations!$E$24*SUM($B$147:$D$147)*Inputs!$C$76),0)</f>
        <v>-1234628.1524946599</v>
      </c>
      <c r="M134" s="65">
        <f>IF(M117&lt;=Inputs!$E$76,(Inputs!$C$43/Calculations!$E$24*SUM($B$147:$D$147)*Inputs!$C$76),0)</f>
        <v>-1234628.1524946599</v>
      </c>
      <c r="N134" s="65">
        <f>IF(N117&lt;=Inputs!$E$76,(Inputs!$C$43/Calculations!$E$24*SUM($B$147:$D$147)*Inputs!$C$76),0)</f>
        <v>-1234628.1524946599</v>
      </c>
      <c r="O134" s="65">
        <f>IF(O117&lt;=Inputs!$E$76,(Inputs!$C$43/Calculations!$E$24*SUM($B$147:$D$147)*Inputs!$C$76),0)</f>
        <v>0</v>
      </c>
      <c r="P134" s="65">
        <f>IF(P117&lt;=Inputs!$E$76,(Inputs!$C$43/Calculations!$E$24*SUM($B$147:$D$147)*Inputs!$C$76),0)</f>
        <v>0</v>
      </c>
      <c r="Q134" s="65">
        <f>IF(Q117&lt;=Inputs!$E$76,(Inputs!$C$43/Calculations!$E$24*SUM($B$147:$D$147)*Inputs!$C$76),0)</f>
        <v>0</v>
      </c>
      <c r="R134" s="65">
        <f>IF(R117&lt;=Inputs!$E$76,(Inputs!$C$43/Calculations!$E$24*SUM($B$147:$D$147)*Inputs!$C$76),0)</f>
        <v>0</v>
      </c>
      <c r="S134" s="65">
        <f>IF(S117&lt;=Inputs!$E$76,(Inputs!$C$43/Calculations!$E$24*SUM($B$147:$D$147)*Inputs!$C$76),0)</f>
        <v>0</v>
      </c>
      <c r="T134" s="65">
        <f>IF(T117&lt;=Inputs!$E$76,(Inputs!$C$43/Calculations!$E$24*SUM($B$147:$D$147)*Inputs!$C$76),0)</f>
        <v>0</v>
      </c>
      <c r="U134" s="65">
        <f>IF(U117&lt;=Inputs!$E$76,(Inputs!$C$43/Calculations!$E$24*SUM($B$147:$D$147)*Inputs!$C$76),0)</f>
        <v>0</v>
      </c>
      <c r="V134" s="65">
        <f>IF(V117&lt;=Inputs!$E$76,(Inputs!$C$43/Calculations!$E$24*SUM($B$147:$D$147)*Inputs!$C$76),0)</f>
        <v>0</v>
      </c>
      <c r="W134" s="65">
        <f>IF(W117&lt;=Inputs!$E$76,(Inputs!$C$43/Calculations!$E$24*SUM($B$147:$D$147)*Inputs!$C$76),0)</f>
        <v>0</v>
      </c>
      <c r="X134" s="65">
        <f>IF(X117&lt;=Inputs!$E$76,(Inputs!$C$43/Calculations!$E$24*SUM($B$147:$D$147)*Inputs!$C$76),0)</f>
        <v>0</v>
      </c>
      <c r="Y134" s="65">
        <f>IF(Y117&lt;=Inputs!$E$76,(Inputs!$C$43/Calculations!$E$24*SUM($B$147:$D$147)*Inputs!$C$76),0)</f>
        <v>0</v>
      </c>
      <c r="Z134" s="65">
        <f>IF(Z117&lt;=Inputs!$E$76,(Inputs!$C$43/Calculations!$E$24*SUM($B$147:$D$147)*Inputs!$C$76),0)</f>
        <v>0</v>
      </c>
      <c r="AA134" s="65">
        <f>IF(AA117&lt;=Inputs!$E$76,(Inputs!$C$43/Calculations!$E$24*SUM($B$147:$D$147)*Inputs!$C$76),0)</f>
        <v>0</v>
      </c>
      <c r="AB134" s="65">
        <f>IF(AB117&lt;=Inputs!$E$76,(Inputs!$C$43/Calculations!$E$24*SUM($B$147:$D$147)*Inputs!$C$76),0)</f>
        <v>0</v>
      </c>
      <c r="AC134" s="65">
        <f>IF(AC117&lt;=Inputs!$E$76,(Inputs!$C$43/Calculations!$E$24*SUM($B$147:$D$147)*Inputs!$C$76),0)</f>
        <v>0</v>
      </c>
      <c r="AD134" s="65">
        <f>IF(AD117&lt;=Inputs!$E$76,(Inputs!$C$43/Calculations!$E$24*SUM($B$147:$D$147)*Inputs!$C$76),0)</f>
        <v>0</v>
      </c>
      <c r="AE134" s="65">
        <f>IF(AE117&lt;=Inputs!$E$76,(Inputs!$C$43/Calculations!$E$24*SUM($B$147:$D$147)*Inputs!$C$76),0)</f>
        <v>0</v>
      </c>
      <c r="AF134" s="65">
        <f>IF(AF117&lt;=Inputs!$E$76,(Inputs!$C$43/Calculations!$E$24*SUM($B$147:$D$147)*Inputs!$C$76),0)</f>
        <v>0</v>
      </c>
      <c r="AG134" s="65">
        <f>IF(AG117&lt;=Inputs!$E$76,(Inputs!$C$43/Calculations!$E$24*SUM($B$147:$D$147)*Inputs!$C$76),0)</f>
        <v>0</v>
      </c>
      <c r="AH134" s="65">
        <f>IF(AH117&lt;=Inputs!$E$76,(Inputs!$C$43/Calculations!$E$24*SUM($B$147:$D$147)*Inputs!$C$76),0)</f>
        <v>0</v>
      </c>
      <c r="AI134" s="65">
        <f>IF(AI117&lt;=Inputs!$E$76,(Inputs!$C$43/Calculations!$E$24*SUM($B$147:$D$147)*Inputs!$C$76),0)</f>
        <v>0</v>
      </c>
      <c r="AJ134" s="65">
        <f>IF(AJ117&lt;=Inputs!$E$76,(Inputs!$C$43/Calculations!$E$24*SUM($B$147:$D$147)*Inputs!$C$76),0)</f>
        <v>0</v>
      </c>
      <c r="AK134" s="65">
        <f>IF(AK117&lt;=Inputs!$E$76,(Inputs!$C$43/Calculations!$E$24*SUM($B$147:$D$147)*Inputs!$C$76),0)</f>
        <v>0</v>
      </c>
      <c r="AL134" s="65">
        <f>IF(AL117&lt;=Inputs!$E$76,(Inputs!$C$43/Calculations!$E$24*SUM($B$147:$D$147)*Inputs!$C$76),0)</f>
        <v>0</v>
      </c>
      <c r="AM134" s="65">
        <f>IF(AM117&lt;=Inputs!$E$76,(Inputs!$C$43/Calculations!$E$24*SUM($B$147:$D$147)*Inputs!$C$76),0)</f>
        <v>0</v>
      </c>
      <c r="AN134" s="65">
        <f>IF(AN117&lt;=Inputs!$E$76,(Inputs!$C$43/Calculations!$E$24*SUM($B$147:$D$147)*Inputs!$C$76),0)</f>
        <v>0</v>
      </c>
      <c r="AO134" s="65">
        <f>IF(AO117&lt;=Inputs!$E$76,(Inputs!$C$43/Calculations!$E$24*SUM($B$147:$D$147)*Inputs!$C$76),0)</f>
        <v>0</v>
      </c>
      <c r="AP134" s="65">
        <f>IF(AP117&lt;=Inputs!$E$76,(Inputs!$C$43/Calculations!$E$24*SUM($B$147:$D$147)*Inputs!$C$76),0)</f>
        <v>0</v>
      </c>
      <c r="AQ134" s="65">
        <f>IF(AQ117&lt;=Inputs!$E$76,(Inputs!$C$43/Calculations!$E$24*SUM($B$147:$D$147)*Inputs!$C$76),0)</f>
        <v>0</v>
      </c>
      <c r="AR134" s="65">
        <f>IF(AR117&lt;=Inputs!$E$76,(Inputs!$C$43/Calculations!$E$24*SUM($B$147:$D$147)*Inputs!$C$76),0)</f>
        <v>0</v>
      </c>
      <c r="AS134" s="65">
        <f>IF(AS117&lt;=Inputs!$E$76,(Inputs!$C$43/Calculations!$E$24*SUM($B$147:$D$147)*Inputs!$C$76),0)</f>
        <v>0</v>
      </c>
      <c r="AT134" s="65">
        <f>IF(AT117&lt;=Inputs!$E$76,(Inputs!$C$43/Calculations!$E$24*SUM($B$147:$D$147)*Inputs!$C$76),0)</f>
        <v>0</v>
      </c>
      <c r="AU134" s="65">
        <f>IF(AU117&lt;=Inputs!$E$76,(Inputs!$C$43/Calculations!$E$24*SUM($B$147:$D$147)*Inputs!$C$76),0)</f>
        <v>0</v>
      </c>
      <c r="AV134" s="65">
        <f>IF(AV117&lt;=Inputs!$E$76,(Inputs!$C$43/Calculations!$E$24*SUM($B$147:$D$147)*Inputs!$C$76),0)</f>
        <v>0</v>
      </c>
      <c r="AW134" s="65">
        <f>IF(AW117&lt;=Inputs!$E$76,(Inputs!$C$43/Calculations!$E$24*SUM($B$147:$D$147)*Inputs!$C$76),0)</f>
        <v>0</v>
      </c>
      <c r="AX134" s="65">
        <f>IF(AX117&lt;=Inputs!$E$76,(Inputs!$C$43/Calculations!$E$24*SUM($B$147:$D$147)*Inputs!$C$76),0)</f>
        <v>0</v>
      </c>
      <c r="AY134" s="65">
        <f>IF(AY117&lt;=Inputs!$E$76,(Inputs!$C$43/Calculations!$E$24*SUM($B$147:$D$147)*Inputs!$C$76),0)</f>
        <v>0</v>
      </c>
      <c r="AZ134" s="65">
        <f>IF(AZ117&lt;=Inputs!$E$76,(Inputs!$C$43/Calculations!$E$24*SUM($B$147:$D$147)*Inputs!$C$76),0)</f>
        <v>0</v>
      </c>
      <c r="BA134" s="65">
        <f>IF(BA117&lt;=Inputs!$E$76,(Inputs!$C$43/Calculations!$E$24*SUM($B$147:$D$147)*Inputs!$C$76),0)</f>
        <v>0</v>
      </c>
      <c r="BB134" s="65">
        <f>IF(BB117&lt;=Inputs!$E$76,(Inputs!$C$43/Calculations!$E$24*SUM($B$147:$D$147)*Inputs!$C$76),0)</f>
        <v>0</v>
      </c>
    </row>
    <row r="135" spans="1:54" s="4" customFormat="1">
      <c r="A135" s="1" t="s">
        <v>230</v>
      </c>
      <c r="B135" s="6"/>
      <c r="C135" s="1"/>
      <c r="D135" s="1"/>
      <c r="E135" s="3">
        <f>(IF(E117&lt;=Inputs!$E$78,(Inputs!$C$48+Inputs!$C$52+Inputs!$C$54)/Calculations!$E$24*SUM('SA +'!$B$147:$D$147)*Inputs!$C$78,0))</f>
        <v>-2241291.2714165477</v>
      </c>
      <c r="F135" s="3">
        <f>(IF(F117&lt;=Inputs!$E$78,(Inputs!$C$48+Inputs!$C$52+Inputs!$C$54)/Calculations!$E$24*SUM('SA +'!$B$147:$D$147)*Inputs!$C$78,0))</f>
        <v>-2241291.2714165477</v>
      </c>
      <c r="G135" s="3">
        <f>(IF(G117&lt;=Inputs!$E$78,(Inputs!$C$48+Inputs!$C$52+Inputs!$C$54)/Calculations!$E$24*SUM('SA +'!$B$147:$D$147)*Inputs!$C$78,0))</f>
        <v>0</v>
      </c>
      <c r="H135" s="3">
        <f>(IF(H117&lt;=Inputs!$E$78,(Inputs!$C$48+Inputs!$C$52+Inputs!$C$54)/Calculations!$E$24*SUM('SA +'!$B$147:$D$147)*Inputs!$C$78,0))</f>
        <v>0</v>
      </c>
      <c r="I135" s="3">
        <f>(IF(I117&lt;=Inputs!$E$78,(Inputs!$C$48+Inputs!$C$52+Inputs!$C$54)/Calculations!$E$24*SUM('SA +'!$B$147:$D$147)*Inputs!$C$78,0))</f>
        <v>0</v>
      </c>
      <c r="J135" s="3">
        <f>(IF(J117&lt;=Inputs!$E$78,(Inputs!$C$48+Inputs!$C$52+Inputs!$C$54)/Calculations!$E$24*SUM('SA +'!$B$147:$D$147)*Inputs!$C$78,0))</f>
        <v>0</v>
      </c>
      <c r="K135" s="3">
        <f>(IF(K117&lt;=Inputs!$E$78,(Inputs!$C$48+Inputs!$C$52+Inputs!$C$54)/Calculations!$E$24*SUM('SA +'!$B$147:$D$147)*Inputs!$C$78,0))</f>
        <v>0</v>
      </c>
      <c r="L135" s="3">
        <f>(IF(L117&lt;=Inputs!$E$78,(Inputs!$C$48+Inputs!$C$52+Inputs!$C$54)/Calculations!$E$24*SUM('SA +'!$B$147:$D$147)*Inputs!$C$78,0))</f>
        <v>0</v>
      </c>
      <c r="M135" s="3">
        <f>(IF(M117&lt;=Inputs!$E$78,(Inputs!$C$48+Inputs!$C$52+Inputs!$C$54)/Calculations!$E$24*SUM('SA +'!$B$147:$D$147)*Inputs!$C$78,0))</f>
        <v>0</v>
      </c>
      <c r="N135" s="3">
        <f>(IF(N117&lt;=Inputs!$E$78,(Inputs!$C$48+Inputs!$C$52+Inputs!$C$54)/Calculations!$E$24*SUM('SA +'!$B$147:$D$147)*Inputs!$C$78,0))</f>
        <v>0</v>
      </c>
      <c r="O135" s="3">
        <f>(IF(O117&lt;=Inputs!$E$78,(Inputs!$C$48+Inputs!$C$52+Inputs!$C$54)/Calculations!$E$24*SUM('SA +'!$B$147:$D$147)*Inputs!$C$78,0))</f>
        <v>0</v>
      </c>
      <c r="P135" s="3">
        <f>(IF(P117&lt;=Inputs!$E$78,(Inputs!$C$48+Inputs!$C$52+Inputs!$C$54)/Calculations!$E$24*SUM('SA +'!$B$147:$D$147)*Inputs!$C$78,0))</f>
        <v>0</v>
      </c>
      <c r="Q135" s="3">
        <f>(IF(Q117&lt;=Inputs!$E$78,(Inputs!$C$48+Inputs!$C$52+Inputs!$C$54)/Calculations!$E$24*SUM('SA +'!$B$147:$D$147)*Inputs!$C$78,0))</f>
        <v>0</v>
      </c>
      <c r="R135" s="3">
        <f>(IF(R117&lt;=Inputs!$E$78,(Inputs!$C$48+Inputs!$C$52+Inputs!$C$54)/Calculations!$E$24*SUM('SA +'!$B$147:$D$147)*Inputs!$C$78,0))</f>
        <v>0</v>
      </c>
      <c r="S135" s="3">
        <f>(IF(S117&lt;=Inputs!$E$78,(Inputs!$C$48+Inputs!$C$52+Inputs!$C$54)/Calculations!$E$24*SUM('SA +'!$B$147:$D$147)*Inputs!$C$78,0))</f>
        <v>0</v>
      </c>
      <c r="T135" s="3">
        <f>(IF(T117&lt;=Inputs!$E$78,(Inputs!$C$48+Inputs!$C$52+Inputs!$C$54)/Calculations!$E$24*SUM('SA +'!$B$147:$D$147)*Inputs!$C$78,0))</f>
        <v>0</v>
      </c>
      <c r="U135" s="3">
        <f>(IF(U117&lt;=Inputs!$E$78,(Inputs!$C$48+Inputs!$C$52+Inputs!$C$54)/Calculations!$E$24*SUM('SA +'!$B$147:$D$147)*Inputs!$C$78,0))</f>
        <v>0</v>
      </c>
      <c r="V135" s="3">
        <f>(IF(V117&lt;=Inputs!$E$78,(Inputs!$C$48+Inputs!$C$52+Inputs!$C$54)/Calculations!$E$24*SUM('SA +'!$B$147:$D$147)*Inputs!$C$78,0))</f>
        <v>0</v>
      </c>
      <c r="W135" s="3">
        <f>(IF(W117&lt;=Inputs!$E$78,(Inputs!$C$48+Inputs!$C$52+Inputs!$C$54)/Calculations!$E$24*SUM('SA +'!$B$147:$D$147)*Inputs!$C$78,0))</f>
        <v>0</v>
      </c>
      <c r="X135" s="3">
        <f>(IF(X117&lt;=Inputs!$E$78,(Inputs!$C$48+Inputs!$C$52+Inputs!$C$54)/Calculations!$E$24*SUM('SA +'!$B$147:$D$147)*Inputs!$C$78,0))</f>
        <v>0</v>
      </c>
      <c r="Y135" s="3">
        <f>(IF(Y117&lt;=Inputs!$E$78,(Inputs!$C$48+Inputs!$C$52+Inputs!$C$54)/Calculations!$E$24*SUM('SA +'!$B$147:$D$147)*Inputs!$C$78,0))</f>
        <v>0</v>
      </c>
      <c r="Z135" s="3">
        <f>(IF(Z117&lt;=Inputs!$E$78,(Inputs!$C$48+Inputs!$C$52+Inputs!$C$54)/Calculations!$E$24*SUM('SA +'!$B$147:$D$147)*Inputs!$C$78,0))</f>
        <v>0</v>
      </c>
      <c r="AA135" s="3">
        <f>(IF(AA117&lt;=Inputs!$E$78,(Inputs!$C$48+Inputs!$C$52+Inputs!$C$54)/Calculations!$E$24*SUM('SA +'!$B$147:$D$147)*Inputs!$C$78,0))</f>
        <v>0</v>
      </c>
      <c r="AB135" s="3">
        <f>(IF(AB117&lt;=Inputs!$E$78,(Inputs!$C$48+Inputs!$C$52+Inputs!$C$54)/Calculations!$E$24*SUM('SA +'!$B$147:$D$147)*Inputs!$C$78,0))</f>
        <v>0</v>
      </c>
      <c r="AC135" s="3">
        <f>(IF(AC117&lt;=Inputs!$E$78,(Inputs!$C$48+Inputs!$C$52+Inputs!$C$54)/Calculations!$E$24*SUM('SA +'!$B$147:$D$147)*Inputs!$C$78,0))</f>
        <v>0</v>
      </c>
      <c r="AD135" s="3">
        <f>(IF(AD117&lt;=Inputs!$E$78,(Inputs!$C$48+Inputs!$C$52+Inputs!$C$54)/Calculations!$E$24*SUM('SA +'!$B$147:$D$147)*Inputs!$C$78,0))</f>
        <v>0</v>
      </c>
      <c r="AE135" s="3">
        <f>(IF(AE117&lt;=Inputs!$E$78,(Inputs!$C$48+Inputs!$C$52+Inputs!$C$54)/Calculations!$E$24*SUM('SA +'!$B$147:$D$147)*Inputs!$C$78,0))</f>
        <v>0</v>
      </c>
      <c r="AF135" s="3">
        <f>(IF(AF117&lt;=Inputs!$E$78,(Inputs!$C$48+Inputs!$C$52+Inputs!$C$54)/Calculations!$E$24*SUM('SA +'!$B$147:$D$147)*Inputs!$C$78,0))</f>
        <v>0</v>
      </c>
      <c r="AG135" s="3">
        <f>(IF(AG117&lt;=Inputs!$E$78,(Inputs!$C$48+Inputs!$C$52+Inputs!$C$54)/Calculations!$E$24*SUM('SA +'!$B$147:$D$147)*Inputs!$C$78,0))</f>
        <v>0</v>
      </c>
      <c r="AH135" s="3">
        <f>(IF(AH117&lt;=Inputs!$E$78,(Inputs!$C$48+Inputs!$C$52+Inputs!$C$54)/Calculations!$E$24*SUM('SA +'!$B$147:$D$147)*Inputs!$C$78,0))</f>
        <v>0</v>
      </c>
      <c r="AI135" s="3">
        <f>(IF(AI117&lt;=Inputs!$E$78,(Inputs!$C$48+Inputs!$C$52+Inputs!$C$54)/Calculations!$E$24*SUM('SA +'!$B$147:$D$147)*Inputs!$C$78,0))</f>
        <v>0</v>
      </c>
      <c r="AJ135" s="3">
        <f>(IF(AJ117&lt;=Inputs!$E$78,(Inputs!$C$48+Inputs!$C$52+Inputs!$C$54)/Calculations!$E$24*SUM('SA +'!$B$147:$D$147)*Inputs!$C$78,0))</f>
        <v>0</v>
      </c>
      <c r="AK135" s="3">
        <f>(IF(AK117&lt;=Inputs!$E$78,(Inputs!$C$48+Inputs!$C$52+Inputs!$C$54)/Calculations!$E$24*SUM('SA +'!$B$147:$D$147)*Inputs!$C$78,0))</f>
        <v>0</v>
      </c>
      <c r="AL135" s="3">
        <f>(IF(AL117&lt;=Inputs!$E$78,(Inputs!$C$48+Inputs!$C$52+Inputs!$C$54)/Calculations!$E$24*SUM('SA +'!$B$147:$D$147)*Inputs!$C$78,0))</f>
        <v>0</v>
      </c>
      <c r="AM135" s="3">
        <f>(IF(AM117&lt;=Inputs!$E$78,(Inputs!$C$48+Inputs!$C$52+Inputs!$C$54)/Calculations!$E$24*SUM('SA +'!$B$147:$D$147)*Inputs!$C$78,0))</f>
        <v>0</v>
      </c>
      <c r="AN135" s="3">
        <f>(IF(AN117&lt;=Inputs!$E$78,(Inputs!$C$48+Inputs!$C$52+Inputs!$C$54)/Calculations!$E$24*SUM('SA +'!$B$147:$D$147)*Inputs!$C$78,0))</f>
        <v>0</v>
      </c>
      <c r="AO135" s="3">
        <f>(IF(AO117&lt;=Inputs!$E$78,(Inputs!$C$48+Inputs!$C$52+Inputs!$C$54)/Calculations!$E$24*SUM('SA +'!$B$147:$D$147)*Inputs!$C$78,0))</f>
        <v>0</v>
      </c>
      <c r="AP135" s="3">
        <f>(IF(AP117&lt;=Inputs!$E$78,(Inputs!$C$48+Inputs!$C$52+Inputs!$C$54)/Calculations!$E$24*SUM('SA +'!$B$147:$D$147)*Inputs!$C$78,0))</f>
        <v>0</v>
      </c>
      <c r="AQ135" s="3">
        <f>(IF(AQ117&lt;=Inputs!$E$78,(Inputs!$C$48+Inputs!$C$52+Inputs!$C$54)/Calculations!$E$24*SUM('SA +'!$B$147:$D$147)*Inputs!$C$78,0))</f>
        <v>0</v>
      </c>
      <c r="AR135" s="3">
        <f>(IF(AR117&lt;=Inputs!$E$78,(Inputs!$C$48+Inputs!$C$52+Inputs!$C$54)/Calculations!$E$24*SUM('SA +'!$B$147:$D$147)*Inputs!$C$78,0))</f>
        <v>0</v>
      </c>
      <c r="AS135" s="3">
        <f>(IF(AS117&lt;=Inputs!$E$78,(Inputs!$C$48+Inputs!$C$52+Inputs!$C$54)/Calculations!$E$24*SUM('SA +'!$B$147:$D$147)*Inputs!$C$78,0))</f>
        <v>0</v>
      </c>
      <c r="AT135" s="3">
        <f>(IF(AT117&lt;=Inputs!$E$78,(Inputs!$C$48+Inputs!$C$52+Inputs!$C$54)/Calculations!$E$24*SUM('SA +'!$B$147:$D$147)*Inputs!$C$78,0))</f>
        <v>0</v>
      </c>
      <c r="AU135" s="3">
        <f>(IF(AU117&lt;=Inputs!$E$78,(Inputs!$C$48+Inputs!$C$52+Inputs!$C$54)/Calculations!$E$24*SUM('SA +'!$B$147:$D$147)*Inputs!$C$78,0))</f>
        <v>0</v>
      </c>
      <c r="AV135" s="3">
        <f>(IF(AV117&lt;=Inputs!$E$78,(Inputs!$C$48+Inputs!$C$52+Inputs!$C$54)/Calculations!$E$24*SUM('SA +'!$B$147:$D$147)*Inputs!$C$78,0))</f>
        <v>0</v>
      </c>
      <c r="AW135" s="3">
        <f>(IF(AW117&lt;=Inputs!$E$78,(Inputs!$C$48+Inputs!$C$52+Inputs!$C$54)/Calculations!$E$24*SUM('SA +'!$B$147:$D$147)*Inputs!$C$78,0))</f>
        <v>0</v>
      </c>
      <c r="AX135" s="3">
        <f>(IF(AX117&lt;=Inputs!$E$78,(Inputs!$C$48+Inputs!$C$52+Inputs!$C$54)/Calculations!$E$24*SUM('SA +'!$B$147:$D$147)*Inputs!$C$78,0))</f>
        <v>0</v>
      </c>
      <c r="AY135" s="3">
        <f>(IF(AY117&lt;=Inputs!$E$78,(Inputs!$C$48+Inputs!$C$52+Inputs!$C$54)/Calculations!$E$24*SUM('SA +'!$B$147:$D$147)*Inputs!$C$78,0))</f>
        <v>0</v>
      </c>
      <c r="AZ135" s="3">
        <f>(IF(AZ117&lt;=Inputs!$E$78,(Inputs!$C$48+Inputs!$C$52+Inputs!$C$54)/Calculations!$E$24*SUM('SA +'!$B$147:$D$147)*Inputs!$C$78,0))</f>
        <v>0</v>
      </c>
      <c r="BA135" s="3">
        <f>(IF(BA117&lt;=Inputs!$E$78,(Inputs!$C$48+Inputs!$C$52+Inputs!$C$54)/Calculations!$E$24*SUM('SA +'!$B$147:$D$147)*Inputs!$C$78,0))</f>
        <v>0</v>
      </c>
      <c r="BB135" s="3">
        <f>(IF(BB117&lt;=Inputs!$E$78,(Inputs!$C$48+Inputs!$C$52+Inputs!$C$54)/Calculations!$E$24*SUM('SA +'!$B$147:$D$147)*Inputs!$C$78,0))</f>
        <v>0</v>
      </c>
    </row>
    <row r="136" spans="1:54" s="4" customFormat="1">
      <c r="A136" s="1"/>
      <c r="B136" s="1"/>
      <c r="C136" s="1"/>
      <c r="D136" s="5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</row>
    <row r="137" spans="1:54" s="4" customFormat="1">
      <c r="A137" s="7" t="s">
        <v>53</v>
      </c>
      <c r="B137" s="7"/>
      <c r="C137" s="1"/>
      <c r="D137" s="1"/>
      <c r="E137" s="12">
        <f>E130+SUM(E133:E135)</f>
        <v>1294668.5969084045</v>
      </c>
      <c r="F137" s="12">
        <f t="shared" ref="F137:BB137" si="19">F130+SUM(F133:F135)</f>
        <v>1285756.2171625858</v>
      </c>
      <c r="G137" s="12">
        <f t="shared" si="19"/>
        <v>3517956.8612383977</v>
      </c>
      <c r="H137" s="12">
        <f t="shared" si="19"/>
        <v>3508684.421350847</v>
      </c>
      <c r="I137" s="12">
        <f t="shared" si="19"/>
        <v>3499226.5326655451</v>
      </c>
      <c r="J137" s="12">
        <f t="shared" si="19"/>
        <v>3489579.486206538</v>
      </c>
      <c r="K137" s="12">
        <f t="shared" si="19"/>
        <v>3479739.49881835</v>
      </c>
      <c r="L137" s="12">
        <f t="shared" si="19"/>
        <v>3469702.7116823988</v>
      </c>
      <c r="M137" s="12">
        <f t="shared" si="19"/>
        <v>3459465.1888037287</v>
      </c>
      <c r="N137" s="12">
        <f t="shared" si="19"/>
        <v>3449022.9154674839</v>
      </c>
      <c r="O137" s="12">
        <f t="shared" si="19"/>
        <v>4672999.9491591752</v>
      </c>
      <c r="P137" s="12">
        <f t="shared" si="19"/>
        <v>4662135.8079801472</v>
      </c>
      <c r="Q137" s="12">
        <f t="shared" si="19"/>
        <v>4651054.383977538</v>
      </c>
      <c r="R137" s="12">
        <f t="shared" si="19"/>
        <v>4639751.3314948771</v>
      </c>
      <c r="S137" s="12">
        <f t="shared" si="19"/>
        <v>4628222.217962563</v>
      </c>
      <c r="T137" s="12">
        <f t="shared" si="19"/>
        <v>4616462.5221596025</v>
      </c>
      <c r="U137" s="12">
        <f t="shared" si="19"/>
        <v>4604467.6324405838</v>
      </c>
      <c r="V137" s="12">
        <f t="shared" si="19"/>
        <v>4592232.8449271834</v>
      </c>
      <c r="W137" s="12">
        <f t="shared" si="19"/>
        <v>4579753.3616635157</v>
      </c>
      <c r="X137" s="12">
        <f t="shared" si="19"/>
        <v>4567024.2887345739</v>
      </c>
      <c r="Y137" s="12">
        <f t="shared" si="19"/>
        <v>5684944.7496474115</v>
      </c>
      <c r="Z137" s="12">
        <f t="shared" si="19"/>
        <v>5671701.4221721403</v>
      </c>
      <c r="AA137" s="12">
        <f t="shared" si="19"/>
        <v>5658193.2281473652</v>
      </c>
      <c r="AB137" s="12">
        <f t="shared" si="19"/>
        <v>5644414.8702420937</v>
      </c>
      <c r="AC137" s="12">
        <f t="shared" si="19"/>
        <v>5630360.9451787164</v>
      </c>
      <c r="AD137" s="12">
        <f t="shared" si="19"/>
        <v>5616025.9416140718</v>
      </c>
      <c r="AE137" s="12">
        <f t="shared" si="19"/>
        <v>5601404.2379781343</v>
      </c>
      <c r="AF137" s="12">
        <f t="shared" si="19"/>
        <v>5586490.1002694787</v>
      </c>
      <c r="AG137" s="12">
        <f t="shared" si="19"/>
        <v>5571277.6798066497</v>
      </c>
      <c r="AH137" s="12">
        <f t="shared" si="19"/>
        <v>5555761.0109345634</v>
      </c>
      <c r="AI137" s="12">
        <f t="shared" si="19"/>
        <v>5539934.0086850356</v>
      </c>
      <c r="AJ137" s="12">
        <f t="shared" si="19"/>
        <v>5523790.4663905175</v>
      </c>
      <c r="AK137" s="12">
        <f t="shared" si="19"/>
        <v>5507324.0532501098</v>
      </c>
      <c r="AL137" s="12">
        <f t="shared" si="19"/>
        <v>5490528.3118468933</v>
      </c>
      <c r="AM137" s="12">
        <f t="shared" si="19"/>
        <v>5473396.6556156119</v>
      </c>
      <c r="AN137" s="12">
        <f t="shared" si="19"/>
        <v>5455922.3662597053</v>
      </c>
      <c r="AO137" s="12">
        <f t="shared" si="19"/>
        <v>5438098.5911166808</v>
      </c>
      <c r="AP137" s="12">
        <f t="shared" si="19"/>
        <v>5419918.3404707955</v>
      </c>
      <c r="AQ137" s="12">
        <f t="shared" si="19"/>
        <v>5401374.4848119933</v>
      </c>
      <c r="AR137" s="12">
        <f t="shared" si="19"/>
        <v>5382459.7520400137</v>
      </c>
      <c r="AS137" s="12">
        <f t="shared" si="19"/>
        <v>5363166.7246125955</v>
      </c>
      <c r="AT137" s="12">
        <f t="shared" si="19"/>
        <v>5343487.836636629</v>
      </c>
      <c r="AU137" s="12">
        <f t="shared" si="19"/>
        <v>5323415.3709011422</v>
      </c>
      <c r="AV137" s="12">
        <f t="shared" si="19"/>
        <v>5302941.4558509467</v>
      </c>
      <c r="AW137" s="12">
        <f t="shared" si="19"/>
        <v>5282058.0624997467</v>
      </c>
      <c r="AX137" s="12">
        <f t="shared" si="19"/>
        <v>5260757.0012815222</v>
      </c>
      <c r="AY137" s="12">
        <f t="shared" si="19"/>
        <v>5239029.918838935</v>
      </c>
      <c r="AZ137" s="12">
        <f t="shared" si="19"/>
        <v>5216868.2947474942</v>
      </c>
      <c r="BA137" s="12">
        <f t="shared" si="19"/>
        <v>5194263.4381742254</v>
      </c>
      <c r="BB137" s="12">
        <f t="shared" si="19"/>
        <v>5171206.4844694911</v>
      </c>
    </row>
    <row r="138" spans="1:54" s="4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</row>
    <row r="139" spans="1:54" s="4" customFormat="1">
      <c r="A139" s="1" t="s">
        <v>39</v>
      </c>
      <c r="B139" s="1"/>
      <c r="C139" s="1"/>
      <c r="D139" s="1"/>
      <c r="E139" s="3">
        <f>(Inputs!$C$84*E137)*-1</f>
        <v>-64733.429845420229</v>
      </c>
      <c r="F139" s="3">
        <f>(Inputs!$C$84*F137)*-1</f>
        <v>-64287.810858129291</v>
      </c>
      <c r="G139" s="3">
        <f>(Inputs!$C$84*G137)*-1</f>
        <v>-175897.84306191991</v>
      </c>
      <c r="H139" s="3">
        <f>(Inputs!$C$84*H137)*-1</f>
        <v>-175434.22106754236</v>
      </c>
      <c r="I139" s="3">
        <f>(Inputs!$C$84*I137)*-1</f>
        <v>-174961.32663327726</v>
      </c>
      <c r="J139" s="3">
        <f>(Inputs!$C$84*J137)*-1</f>
        <v>-174478.97431032691</v>
      </c>
      <c r="K139" s="3">
        <f>(Inputs!$C$84*K137)*-1</f>
        <v>-173986.97494091751</v>
      </c>
      <c r="L139" s="3">
        <f>(Inputs!$C$84*L137)*-1</f>
        <v>-173485.13558411994</v>
      </c>
      <c r="M139" s="3">
        <f>(Inputs!$C$84*M137)*-1</f>
        <v>-172973.25944018643</v>
      </c>
      <c r="N139" s="3">
        <f>(Inputs!$C$84*N137)*-1</f>
        <v>-172451.14577337421</v>
      </c>
      <c r="O139" s="3">
        <f>(Inputs!$C$84*O137)*-1</f>
        <v>-233649.99745795876</v>
      </c>
      <c r="P139" s="3">
        <f>(Inputs!$C$84*P137)*-1</f>
        <v>-233106.79039900738</v>
      </c>
      <c r="Q139" s="3">
        <f>(Inputs!$C$84*Q137)*-1</f>
        <v>-232552.7191988769</v>
      </c>
      <c r="R139" s="3">
        <f>(Inputs!$C$84*R137)*-1</f>
        <v>-231987.56657474386</v>
      </c>
      <c r="S139" s="3">
        <f>(Inputs!$C$84*S137)*-1</f>
        <v>-231411.11089812816</v>
      </c>
      <c r="T139" s="3">
        <f>(Inputs!$C$84*T137)*-1</f>
        <v>-230823.12610798015</v>
      </c>
      <c r="U139" s="3">
        <f>(Inputs!$C$84*U137)*-1</f>
        <v>-230223.38162202921</v>
      </c>
      <c r="V139" s="3">
        <f>(Inputs!$C$84*V137)*-1</f>
        <v>-229611.64224635917</v>
      </c>
      <c r="W139" s="3">
        <f>(Inputs!$C$84*W137)*-1</f>
        <v>-228987.66808317578</v>
      </c>
      <c r="X139" s="3">
        <f>(Inputs!$C$84*X137)*-1</f>
        <v>-228351.21443672871</v>
      </c>
      <c r="Y139" s="3">
        <f>(Inputs!$C$84*Y137)*-1</f>
        <v>-284247.23748237058</v>
      </c>
      <c r="Z139" s="3">
        <f>(Inputs!$C$84*Z137)*-1</f>
        <v>-283585.07110860705</v>
      </c>
      <c r="AA139" s="3">
        <f>(Inputs!$C$84*AA137)*-1</f>
        <v>-282909.66140736826</v>
      </c>
      <c r="AB139" s="3">
        <f>(Inputs!$C$84*AB137)*-1</f>
        <v>-282220.74351210467</v>
      </c>
      <c r="AC139" s="3">
        <f>(Inputs!$C$84*AC137)*-1</f>
        <v>-281518.04725893581</v>
      </c>
      <c r="AD139" s="3">
        <f>(Inputs!$C$84*AD137)*-1</f>
        <v>-280801.2970807036</v>
      </c>
      <c r="AE139" s="3">
        <f>(Inputs!$C$84*AE137)*-1</f>
        <v>-280070.21189890674</v>
      </c>
      <c r="AF139" s="3">
        <f>(Inputs!$C$84*AF137)*-1</f>
        <v>-279324.50501347397</v>
      </c>
      <c r="AG139" s="3">
        <f>(Inputs!$C$84*AG137)*-1</f>
        <v>-278563.88399033248</v>
      </c>
      <c r="AH139" s="3">
        <f>(Inputs!$C$84*AH137)*-1</f>
        <v>-277788.05054672819</v>
      </c>
      <c r="AI139" s="3">
        <f>(Inputs!$C$84*AI137)*-1</f>
        <v>-276996.7004342518</v>
      </c>
      <c r="AJ139" s="3">
        <f>(Inputs!$C$84*AJ137)*-1</f>
        <v>-276189.52331952588</v>
      </c>
      <c r="AK139" s="3">
        <f>(Inputs!$C$84*AK137)*-1</f>
        <v>-275366.2026625055</v>
      </c>
      <c r="AL139" s="3">
        <f>(Inputs!$C$84*AL137)*-1</f>
        <v>-274526.41559234465</v>
      </c>
      <c r="AM139" s="3">
        <f>(Inputs!$C$84*AM137)*-1</f>
        <v>-273669.83278078062</v>
      </c>
      <c r="AN139" s="3">
        <f>(Inputs!$C$84*AN137)*-1</f>
        <v>-272796.11831298529</v>
      </c>
      <c r="AO139" s="3">
        <f>(Inputs!$C$84*AO137)*-1</f>
        <v>-271904.92955583404</v>
      </c>
      <c r="AP139" s="3">
        <f>(Inputs!$C$84*AP137)*-1</f>
        <v>-270995.91702353978</v>
      </c>
      <c r="AQ139" s="3">
        <f>(Inputs!$C$84*AQ137)*-1</f>
        <v>-270068.72424059967</v>
      </c>
      <c r="AR139" s="3">
        <f>(Inputs!$C$84*AR137)*-1</f>
        <v>-269122.98760200071</v>
      </c>
      <c r="AS139" s="3">
        <f>(Inputs!$C$84*AS137)*-1</f>
        <v>-268158.33623062976</v>
      </c>
      <c r="AT139" s="3">
        <f>(Inputs!$C$84*AT137)*-1</f>
        <v>-267174.39183183148</v>
      </c>
      <c r="AU139" s="3">
        <f>(Inputs!$C$84*AU137)*-1</f>
        <v>-266170.7685450571</v>
      </c>
      <c r="AV139" s="3">
        <f>(Inputs!$C$84*AV137)*-1</f>
        <v>-265147.07279254735</v>
      </c>
      <c r="AW139" s="3">
        <f>(Inputs!$C$84*AW137)*-1</f>
        <v>-264102.90312498732</v>
      </c>
      <c r="AX139" s="3">
        <f>(Inputs!$C$84*AX137)*-1</f>
        <v>-263037.85006407613</v>
      </c>
      <c r="AY139" s="3">
        <f>(Inputs!$C$84*AY137)*-1</f>
        <v>-261951.49594194675</v>
      </c>
      <c r="AZ139" s="3">
        <f>(Inputs!$C$84*AZ137)*-1</f>
        <v>-260843.41473737473</v>
      </c>
      <c r="BA139" s="3">
        <f>(Inputs!$C$84*BA137)*-1</f>
        <v>-259713.17190871129</v>
      </c>
      <c r="BB139" s="3">
        <f>(Inputs!$C$84*BB137)*-1</f>
        <v>-258560.32422347457</v>
      </c>
    </row>
    <row r="140" spans="1:54" s="4" customFormat="1">
      <c r="A140" s="1" t="s">
        <v>24</v>
      </c>
      <c r="B140" s="1"/>
      <c r="C140" s="1"/>
      <c r="D140" s="1"/>
      <c r="E140" s="3">
        <f>(Inputs!$C$82*(E137+E139))*-1</f>
        <v>-368980.55011889531</v>
      </c>
      <c r="F140" s="3">
        <f>(Inputs!$C$82*(F137+F139))*-1</f>
        <v>-366440.52189133695</v>
      </c>
      <c r="G140" s="3">
        <f>(Inputs!$C$82*(G137+G139))*-1</f>
        <v>-1002617.7054529433</v>
      </c>
      <c r="H140" s="3">
        <f>(Inputs!$C$82*(H137+H139))*-1</f>
        <v>-999975.06008499139</v>
      </c>
      <c r="I140" s="3">
        <f>(Inputs!$C$82*(I137+I139))*-1</f>
        <v>-997279.56180968031</v>
      </c>
      <c r="J140" s="3">
        <f>(Inputs!$C$82*(J137+J139))*-1</f>
        <v>-994530.15356886329</v>
      </c>
      <c r="K140" s="3">
        <f>(Inputs!$C$82*(K137+K139))*-1</f>
        <v>-991725.75716322975</v>
      </c>
      <c r="L140" s="3">
        <f>(Inputs!$C$82*(L137+L139))*-1</f>
        <v>-988865.27282948373</v>
      </c>
      <c r="M140" s="3">
        <f>(Inputs!$C$82*(M137+M139))*-1</f>
        <v>-985947.5788090626</v>
      </c>
      <c r="N140" s="3">
        <f>(Inputs!$C$82*(N137+N139))*-1</f>
        <v>-982971.5309082329</v>
      </c>
      <c r="O140" s="3">
        <f>(Inputs!$C$82*(O137+O139))*-1</f>
        <v>-1331804.9855103649</v>
      </c>
      <c r="P140" s="3">
        <f>(Inputs!$C$82*(P137+P139))*-1</f>
        <v>-1328708.7052743419</v>
      </c>
      <c r="Q140" s="3">
        <f>(Inputs!$C$82*(Q137+Q139))*-1</f>
        <v>-1325550.4994335982</v>
      </c>
      <c r="R140" s="3">
        <f>(Inputs!$C$82*(R137+R139))*-1</f>
        <v>-1322329.1294760399</v>
      </c>
      <c r="S140" s="3">
        <f>(Inputs!$C$82*(S137+S139))*-1</f>
        <v>-1319043.3321193305</v>
      </c>
      <c r="T140" s="3">
        <f>(Inputs!$C$82*(T137+T139))*-1</f>
        <v>-1315691.8188154865</v>
      </c>
      <c r="U140" s="3">
        <f>(Inputs!$C$82*(U137+U139))*-1</f>
        <v>-1312273.2752455662</v>
      </c>
      <c r="V140" s="3">
        <f>(Inputs!$C$82*(V137+V139))*-1</f>
        <v>-1308786.3608042472</v>
      </c>
      <c r="W140" s="3">
        <f>(Inputs!$C$82*(W137+W139))*-1</f>
        <v>-1305229.7080741019</v>
      </c>
      <c r="X140" s="3">
        <f>(Inputs!$C$82*(X137+X139))*-1</f>
        <v>-1301601.9222893536</v>
      </c>
      <c r="Y140" s="3">
        <f>(Inputs!$C$82*(Y137+Y139))*-1</f>
        <v>-1620209.2536495121</v>
      </c>
      <c r="Z140" s="3">
        <f>(Inputs!$C$82*(Z137+Z139))*-1</f>
        <v>-1616434.90531906</v>
      </c>
      <c r="AA140" s="3">
        <f>(Inputs!$C$82*(AA137+AA139))*-1</f>
        <v>-1612585.0700219991</v>
      </c>
      <c r="AB140" s="3">
        <f>(Inputs!$C$82*(AB137+AB139))*-1</f>
        <v>-1608658.2380189968</v>
      </c>
      <c r="AC140" s="3">
        <f>(Inputs!$C$82*(AC137+AC139))*-1</f>
        <v>-1604652.8693759341</v>
      </c>
      <c r="AD140" s="3">
        <f>(Inputs!$C$82*(AD137+AD139))*-1</f>
        <v>-1600567.3933600103</v>
      </c>
      <c r="AE140" s="3">
        <f>(Inputs!$C$82*(AE137+AE139))*-1</f>
        <v>-1596400.207823768</v>
      </c>
      <c r="AF140" s="3">
        <f>(Inputs!$C$82*(AF137+AF139))*-1</f>
        <v>-1592149.6785768012</v>
      </c>
      <c r="AG140" s="3">
        <f>(Inputs!$C$82*(AG137+AG139))*-1</f>
        <v>-1587814.1387448951</v>
      </c>
      <c r="AH140" s="3">
        <f>(Inputs!$C$82*(AH137+AH139))*-1</f>
        <v>-1583391.8881163506</v>
      </c>
      <c r="AI140" s="3">
        <f>(Inputs!$C$82*(AI137+AI139))*-1</f>
        <v>-1578881.1924752351</v>
      </c>
      <c r="AJ140" s="3">
        <f>(Inputs!$C$82*(AJ137+AJ139))*-1</f>
        <v>-1574280.2829212975</v>
      </c>
      <c r="AK140" s="3">
        <f>(Inputs!$C$82*(AK137+AK139))*-1</f>
        <v>-1569587.3551762814</v>
      </c>
      <c r="AL140" s="3">
        <f>(Inputs!$C$82*(AL137+AL139))*-1</f>
        <v>-1564800.5688763645</v>
      </c>
      <c r="AM140" s="3">
        <f>(Inputs!$C$82*(AM137+AM139))*-1</f>
        <v>-1559918.0468504494</v>
      </c>
      <c r="AN140" s="3">
        <f>(Inputs!$C$82*(AN137+AN139))*-1</f>
        <v>-1554937.8743840158</v>
      </c>
      <c r="AO140" s="3">
        <f>(Inputs!$C$82*(AO137+AO139))*-1</f>
        <v>-1549858.0984682539</v>
      </c>
      <c r="AP140" s="3">
        <f>(Inputs!$C$82*(AP137+AP139))*-1</f>
        <v>-1544676.7270341767</v>
      </c>
      <c r="AQ140" s="3">
        <f>(Inputs!$C$82*(AQ137+AQ139))*-1</f>
        <v>-1539391.7281714182</v>
      </c>
      <c r="AR140" s="3">
        <f>(Inputs!$C$82*(AR137+AR139))*-1</f>
        <v>-1534001.0293314038</v>
      </c>
      <c r="AS140" s="3">
        <f>(Inputs!$C$82*(AS137+AS139))*-1</f>
        <v>-1528502.5165145895</v>
      </c>
      <c r="AT140" s="3">
        <f>(Inputs!$C$82*(AT137+AT139))*-1</f>
        <v>-1522894.0334414393</v>
      </c>
      <c r="AU140" s="3">
        <f>(Inputs!$C$82*(AU137+AU139))*-1</f>
        <v>-1517173.3807068255</v>
      </c>
      <c r="AV140" s="3">
        <f>(Inputs!$C$82*(AV137+AV139))*-1</f>
        <v>-1511338.3149175197</v>
      </c>
      <c r="AW140" s="3">
        <f>(Inputs!$C$82*(AW137+AW139))*-1</f>
        <v>-1505386.5478124279</v>
      </c>
      <c r="AX140" s="3">
        <f>(Inputs!$C$82*(AX137+AX139))*-1</f>
        <v>-1499315.7453652336</v>
      </c>
      <c r="AY140" s="3">
        <f>(Inputs!$C$82*(AY137+AY139))*-1</f>
        <v>-1493123.5268690966</v>
      </c>
      <c r="AZ140" s="3">
        <f>(Inputs!$C$82*(AZ137+AZ139))*-1</f>
        <v>-1486807.4640030358</v>
      </c>
      <c r="BA140" s="3">
        <f>(Inputs!$C$82*(BA137+BA139))*-1</f>
        <v>-1480365.0798796543</v>
      </c>
      <c r="BB140" s="3">
        <f>(Inputs!$C$82*(BB137+BB139))*-1</f>
        <v>-1473793.848073805</v>
      </c>
    </row>
    <row r="141" spans="1:54" s="4" customFormat="1">
      <c r="A141" s="1" t="s">
        <v>202</v>
      </c>
      <c r="B141" s="1"/>
      <c r="C141" s="1"/>
      <c r="D141" s="1"/>
      <c r="E141" s="3">
        <f>+IF(E117&lt;=Inputs!$C$118,Inputs!$C$114,0)</f>
        <v>283943.42330175836</v>
      </c>
      <c r="F141" s="3">
        <f>+IF(F117&lt;=Inputs!$C$118,Inputs!$C$114,0)</f>
        <v>283943.42330175836</v>
      </c>
      <c r="G141" s="3">
        <f>+IF(G117&lt;=Inputs!$C$118,Inputs!$C$114,0)</f>
        <v>283943.42330175836</v>
      </c>
      <c r="H141" s="3">
        <f>+IF(H117&lt;=Inputs!$C$118,Inputs!$C$114,0)</f>
        <v>283943.42330175836</v>
      </c>
      <c r="I141" s="3">
        <f>+IF(I117&lt;=Inputs!$C$118,Inputs!$C$114,0)</f>
        <v>283943.42330175836</v>
      </c>
      <c r="J141" s="3">
        <f>+IF(J117&lt;=Inputs!$C$118,Inputs!$C$114,0)</f>
        <v>283943.42330175836</v>
      </c>
      <c r="K141" s="3">
        <f>+IF(K117&lt;=Inputs!$C$118,Inputs!$C$114,0)</f>
        <v>283943.42330175836</v>
      </c>
      <c r="L141" s="3">
        <f>+IF(L117&lt;=Inputs!$C$118,Inputs!$C$114,0)</f>
        <v>283943.42330175836</v>
      </c>
      <c r="M141" s="3">
        <f>+IF(M117&lt;=Inputs!$C$118,Inputs!$C$114,0)</f>
        <v>283943.42330175836</v>
      </c>
      <c r="N141" s="3">
        <f>+IF(N117&lt;=Inputs!$C$118,Inputs!$C$114,0)</f>
        <v>283943.42330175836</v>
      </c>
      <c r="O141" s="3">
        <f>+IF(O117&lt;=Inputs!$C$118,Inputs!$C$114,0)</f>
        <v>283943.42330175836</v>
      </c>
      <c r="P141" s="3">
        <f>+IF(P117&lt;=Inputs!$C$118,Inputs!$C$114,0)</f>
        <v>283943.42330175836</v>
      </c>
      <c r="Q141" s="3">
        <f>+IF(Q117&lt;=Inputs!$C$118,Inputs!$C$114,0)</f>
        <v>283943.42330175836</v>
      </c>
      <c r="R141" s="3">
        <f>+IF(R117&lt;=Inputs!$C$118,Inputs!$C$114,0)</f>
        <v>283943.42330175836</v>
      </c>
      <c r="S141" s="3">
        <f>+IF(S117&lt;=Inputs!$C$118,Inputs!$C$114,0)</f>
        <v>283943.42330175836</v>
      </c>
      <c r="T141" s="3">
        <f>+IF(T117&lt;=Inputs!$C$118,Inputs!$C$114,0)</f>
        <v>0</v>
      </c>
      <c r="U141" s="3">
        <f>+IF(U117&lt;=Inputs!$C$118,Inputs!$C$114,0)</f>
        <v>0</v>
      </c>
      <c r="V141" s="3">
        <f>+IF(V117&lt;=Inputs!$C$118,Inputs!$C$114,0)</f>
        <v>0</v>
      </c>
      <c r="W141" s="3">
        <f>+IF(W117&lt;=Inputs!$C$118,Inputs!$C$114,0)</f>
        <v>0</v>
      </c>
      <c r="X141" s="3">
        <f>+IF(X117&lt;=Inputs!$C$118,Inputs!$C$114,0)</f>
        <v>0</v>
      </c>
      <c r="Y141" s="3">
        <f>+IF(Y117&lt;=Inputs!$C$118,Inputs!$C$114,0)</f>
        <v>0</v>
      </c>
      <c r="Z141" s="3">
        <f>+IF(Z117&lt;=Inputs!$C$118,Inputs!$C$114,0)</f>
        <v>0</v>
      </c>
      <c r="AA141" s="3">
        <f>+IF(AA117&lt;=Inputs!$C$118,Inputs!$C$114,0)</f>
        <v>0</v>
      </c>
      <c r="AB141" s="3">
        <f>+IF(AB117&lt;=Inputs!$C$118,Inputs!$C$114,0)</f>
        <v>0</v>
      </c>
      <c r="AC141" s="3">
        <f>+IF(AC117&lt;=Inputs!$C$118,Inputs!$C$114,0)</f>
        <v>0</v>
      </c>
      <c r="AD141" s="3">
        <f>+IF(AD117&lt;=Inputs!$C$118,Inputs!$C$114,0)</f>
        <v>0</v>
      </c>
      <c r="AE141" s="3">
        <f>+IF(AE117&lt;=Inputs!$C$118,Inputs!$C$114,0)</f>
        <v>0</v>
      </c>
      <c r="AF141" s="3">
        <f>+IF(AF117&lt;=Inputs!$C$118,Inputs!$C$114,0)</f>
        <v>0</v>
      </c>
      <c r="AG141" s="3">
        <f>+IF(AG117&lt;=Inputs!$C$118,Inputs!$C$114,0)</f>
        <v>0</v>
      </c>
      <c r="AH141" s="3">
        <f>+IF(AH117&lt;=Inputs!$C$118,Inputs!$C$114,0)</f>
        <v>0</v>
      </c>
      <c r="AI141" s="3">
        <f>+IF(AI117&lt;=Inputs!$C$118,Inputs!$C$114,0)</f>
        <v>0</v>
      </c>
      <c r="AJ141" s="3">
        <f>+IF(AJ117&lt;=Inputs!$C$118,Inputs!$C$114,0)</f>
        <v>0</v>
      </c>
      <c r="AK141" s="3">
        <f>+IF(AK117&lt;=Inputs!$C$118,Inputs!$C$114,0)</f>
        <v>0</v>
      </c>
      <c r="AL141" s="3">
        <f>+IF(AL117&lt;=Inputs!$C$118,Inputs!$C$114,0)</f>
        <v>0</v>
      </c>
      <c r="AM141" s="3">
        <f>+IF(AM117&lt;=Inputs!$C$118,Inputs!$C$114,0)</f>
        <v>0</v>
      </c>
      <c r="AN141" s="3">
        <f>+IF(AN117&lt;=Inputs!$C$118,Inputs!$C$114,0)</f>
        <v>0</v>
      </c>
      <c r="AO141" s="3">
        <f>+IF(AO117&lt;=Inputs!$C$118,Inputs!$C$114,0)</f>
        <v>0</v>
      </c>
      <c r="AP141" s="3">
        <f>+IF(AP117&lt;=Inputs!$C$118,Inputs!$C$114,0)</f>
        <v>0</v>
      </c>
      <c r="AQ141" s="3">
        <f>+IF(AQ117&lt;=Inputs!$C$118,Inputs!$C$114,0)</f>
        <v>0</v>
      </c>
      <c r="AR141" s="3">
        <f>+IF(AR117&lt;=Inputs!$C$118,Inputs!$C$114,0)</f>
        <v>0</v>
      </c>
      <c r="AS141" s="3">
        <f>+IF(AS117&lt;=Inputs!$C$118,Inputs!$C$114,0)</f>
        <v>0</v>
      </c>
      <c r="AT141" s="3">
        <f>+IF(AT117&lt;=Inputs!$C$118,Inputs!$C$114,0)</f>
        <v>0</v>
      </c>
      <c r="AU141" s="3">
        <f>+IF(AU117&lt;=Inputs!$C$118,Inputs!$C$114,0)</f>
        <v>0</v>
      </c>
      <c r="AV141" s="3">
        <f>+IF(AV117&lt;=Inputs!$C$118,Inputs!$C$114,0)</f>
        <v>0</v>
      </c>
      <c r="AW141" s="3">
        <f>+IF(AW117&lt;=Inputs!$C$118,Inputs!$C$114,0)</f>
        <v>0</v>
      </c>
      <c r="AX141" s="3">
        <f>+IF(AX117&lt;=Inputs!$C$118,Inputs!$C$114,0)</f>
        <v>0</v>
      </c>
      <c r="AY141" s="3">
        <f>+IF(AY117&lt;=Inputs!$C$118,Inputs!$C$114,0)</f>
        <v>0</v>
      </c>
      <c r="AZ141" s="3">
        <f>+IF(AZ117&lt;=Inputs!$C$118,Inputs!$C$114,0)</f>
        <v>0</v>
      </c>
      <c r="BA141" s="3">
        <f>+IF(BA117&lt;=Inputs!$C$118,Inputs!$C$114,0)</f>
        <v>0</v>
      </c>
      <c r="BB141" s="3">
        <f>+IF(BB117&lt;=Inputs!$C$118,Inputs!$C$114,0)</f>
        <v>0</v>
      </c>
    </row>
    <row r="142" spans="1:54" s="4" customFormat="1">
      <c r="A142" s="1" t="s">
        <v>203</v>
      </c>
      <c r="B142" s="1"/>
      <c r="C142" s="1"/>
      <c r="D142" s="1"/>
      <c r="E142" s="3">
        <f>+IF(E117&lt;=Inputs!$C$120,Inputs!$C$116,0)</f>
        <v>157462.64702806636</v>
      </c>
      <c r="F142" s="3">
        <f>+IF(F117&lt;=Inputs!$C$120,Inputs!$C$116,0)</f>
        <v>157462.64702806636</v>
      </c>
      <c r="G142" s="3">
        <f>+IF(G117&lt;=Inputs!$C$120,Inputs!$C$116,0)</f>
        <v>157462.64702806636</v>
      </c>
      <c r="H142" s="3">
        <f>+IF(H117&lt;=Inputs!$C$120,Inputs!$C$116,0)</f>
        <v>157462.64702806636</v>
      </c>
      <c r="I142" s="3">
        <f>+IF(I117&lt;=Inputs!$C$120,Inputs!$C$116,0)</f>
        <v>157462.64702806636</v>
      </c>
      <c r="J142" s="3">
        <f>+IF(J117&lt;=Inputs!$C$120,Inputs!$C$116,0)</f>
        <v>157462.64702806636</v>
      </c>
      <c r="K142" s="3">
        <f>+IF(K117&lt;=Inputs!$C$120,Inputs!$C$116,0)</f>
        <v>157462.64702806636</v>
      </c>
      <c r="L142" s="3">
        <f>+IF(L117&lt;=Inputs!$C$120,Inputs!$C$116,0)</f>
        <v>157462.64702806636</v>
      </c>
      <c r="M142" s="3">
        <f>+IF(M117&lt;=Inputs!$C$120,Inputs!$C$116,0)</f>
        <v>157462.64702806636</v>
      </c>
      <c r="N142" s="3">
        <f>+IF(N117&lt;=Inputs!$C$120,Inputs!$C$116,0)</f>
        <v>157462.64702806636</v>
      </c>
      <c r="O142" s="3">
        <f>+IF(O117&lt;=Inputs!$C$120,Inputs!$C$116,0)</f>
        <v>157462.64702806636</v>
      </c>
      <c r="P142" s="3">
        <f>+IF(P117&lt;=Inputs!$C$120,Inputs!$C$116,0)</f>
        <v>157462.64702806636</v>
      </c>
      <c r="Q142" s="3">
        <f>+IF(Q117&lt;=Inputs!$C$120,Inputs!$C$116,0)</f>
        <v>0</v>
      </c>
      <c r="R142" s="3">
        <f>+IF(R117&lt;=Inputs!$C$120,Inputs!$C$116,0)</f>
        <v>0</v>
      </c>
      <c r="S142" s="3">
        <f>+IF(S117&lt;=Inputs!$C$120,Inputs!$C$116,0)</f>
        <v>0</v>
      </c>
      <c r="T142" s="3">
        <f>+IF(T117&lt;=Inputs!$C$120,Inputs!$C$116,0)</f>
        <v>0</v>
      </c>
      <c r="U142" s="3">
        <f>+IF(U117&lt;=Inputs!$C$120,Inputs!$C$116,0)</f>
        <v>0</v>
      </c>
      <c r="V142" s="3">
        <f>+IF(V117&lt;=Inputs!$C$120,Inputs!$C$116,0)</f>
        <v>0</v>
      </c>
      <c r="W142" s="3">
        <f>+IF(W117&lt;=Inputs!$C$120,Inputs!$C$116,0)</f>
        <v>0</v>
      </c>
      <c r="X142" s="3">
        <f>+IF(X117&lt;=Inputs!$C$120,Inputs!$C$116,0)</f>
        <v>0</v>
      </c>
      <c r="Y142" s="3">
        <f>+IF(Y117&lt;=Inputs!$C$120,Inputs!$C$116,0)</f>
        <v>0</v>
      </c>
      <c r="Z142" s="3">
        <f>+IF(Z117&lt;=Inputs!$C$120,Inputs!$C$116,0)</f>
        <v>0</v>
      </c>
      <c r="AA142" s="3">
        <f>+IF(AA117&lt;=Inputs!$C$120,Inputs!$C$116,0)</f>
        <v>0</v>
      </c>
      <c r="AB142" s="3">
        <f>+IF(AB117&lt;=Inputs!$C$120,Inputs!$C$116,0)</f>
        <v>0</v>
      </c>
      <c r="AC142" s="3">
        <f>+IF(AC117&lt;=Inputs!$C$120,Inputs!$C$116,0)</f>
        <v>0</v>
      </c>
      <c r="AD142" s="3">
        <f>+IF(AD117&lt;=Inputs!$C$120,Inputs!$C$116,0)</f>
        <v>0</v>
      </c>
      <c r="AE142" s="3">
        <f>+IF(AE117&lt;=Inputs!$C$120,Inputs!$C$116,0)</f>
        <v>0</v>
      </c>
      <c r="AF142" s="3">
        <f>+IF(AF117&lt;=Inputs!$C$120,Inputs!$C$116,0)</f>
        <v>0</v>
      </c>
      <c r="AG142" s="3">
        <f>+IF(AG117&lt;=Inputs!$C$120,Inputs!$C$116,0)</f>
        <v>0</v>
      </c>
      <c r="AH142" s="3">
        <f>+IF(AH117&lt;=Inputs!$C$120,Inputs!$C$116,0)</f>
        <v>0</v>
      </c>
      <c r="AI142" s="3">
        <f>+IF(AI117&lt;=Inputs!$C$120,Inputs!$C$116,0)</f>
        <v>0</v>
      </c>
      <c r="AJ142" s="3">
        <f>+IF(AJ117&lt;=Inputs!$C$120,Inputs!$C$116,0)</f>
        <v>0</v>
      </c>
      <c r="AK142" s="3">
        <f>+IF(AK117&lt;=Inputs!$C$120,Inputs!$C$116,0)</f>
        <v>0</v>
      </c>
      <c r="AL142" s="3">
        <f>+IF(AL117&lt;=Inputs!$C$120,Inputs!$C$116,0)</f>
        <v>0</v>
      </c>
      <c r="AM142" s="3">
        <f>+IF(AM117&lt;=Inputs!$C$120,Inputs!$C$116,0)</f>
        <v>0</v>
      </c>
      <c r="AN142" s="3">
        <f>+IF(AN117&lt;=Inputs!$C$120,Inputs!$C$116,0)</f>
        <v>0</v>
      </c>
      <c r="AO142" s="3">
        <f>+IF(AO117&lt;=Inputs!$C$120,Inputs!$C$116,0)</f>
        <v>0</v>
      </c>
      <c r="AP142" s="3">
        <f>+IF(AP117&lt;=Inputs!$C$120,Inputs!$C$116,0)</f>
        <v>0</v>
      </c>
      <c r="AQ142" s="3">
        <f>+IF(AQ117&lt;=Inputs!$C$120,Inputs!$C$116,0)</f>
        <v>0</v>
      </c>
      <c r="AR142" s="3">
        <f>+IF(AR117&lt;=Inputs!$C$120,Inputs!$C$116,0)</f>
        <v>0</v>
      </c>
      <c r="AS142" s="3">
        <f>+IF(AS117&lt;=Inputs!$C$120,Inputs!$C$116,0)</f>
        <v>0</v>
      </c>
      <c r="AT142" s="3">
        <f>+IF(AT117&lt;=Inputs!$C$120,Inputs!$C$116,0)</f>
        <v>0</v>
      </c>
      <c r="AU142" s="3">
        <f>+IF(AU117&lt;=Inputs!$C$120,Inputs!$C$116,0)</f>
        <v>0</v>
      </c>
      <c r="AV142" s="3">
        <f>+IF(AV117&lt;=Inputs!$C$120,Inputs!$C$116,0)</f>
        <v>0</v>
      </c>
      <c r="AW142" s="3">
        <f>+IF(AW117&lt;=Inputs!$C$120,Inputs!$C$116,0)</f>
        <v>0</v>
      </c>
      <c r="AX142" s="3">
        <f>+IF(AX117&lt;=Inputs!$C$120,Inputs!$C$116,0)</f>
        <v>0</v>
      </c>
      <c r="AY142" s="3">
        <f>+IF(AY117&lt;=Inputs!$C$120,Inputs!$C$116,0)</f>
        <v>0</v>
      </c>
      <c r="AZ142" s="3">
        <f>+IF(AZ117&lt;=Inputs!$C$120,Inputs!$C$116,0)</f>
        <v>0</v>
      </c>
      <c r="BA142" s="3">
        <f>+IF(BA117&lt;=Inputs!$C$120,Inputs!$C$116,0)</f>
        <v>0</v>
      </c>
      <c r="BB142" s="3">
        <f>+IF(BB117&lt;=Inputs!$C$120,Inputs!$C$116,0)</f>
        <v>0</v>
      </c>
    </row>
    <row r="143" spans="1:54" s="4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</row>
    <row r="144" spans="1:54" s="9" customFormat="1">
      <c r="A144" s="7" t="s">
        <v>54</v>
      </c>
      <c r="B144" s="7"/>
      <c r="C144" s="7"/>
      <c r="D144" s="7"/>
      <c r="E144" s="12">
        <f>+E137+SUM(E139:E142)</f>
        <v>1302360.6872739138</v>
      </c>
      <c r="F144" s="12">
        <f t="shared" ref="F144:BB144" si="20">+F137+SUM(F139:F142)</f>
        <v>1296433.9547429443</v>
      </c>
      <c r="G144" s="12">
        <f t="shared" si="20"/>
        <v>2780847.3830533591</v>
      </c>
      <c r="H144" s="12">
        <f t="shared" si="20"/>
        <v>2774681.2105281381</v>
      </c>
      <c r="I144" s="12">
        <f t="shared" si="20"/>
        <v>2768391.7145524123</v>
      </c>
      <c r="J144" s="12">
        <f t="shared" si="20"/>
        <v>2761976.4286571722</v>
      </c>
      <c r="K144" s="12">
        <f t="shared" si="20"/>
        <v>2755432.8370440276</v>
      </c>
      <c r="L144" s="12">
        <f t="shared" si="20"/>
        <v>2748758.3735986198</v>
      </c>
      <c r="M144" s="12">
        <f t="shared" si="20"/>
        <v>2741950.4208843047</v>
      </c>
      <c r="N144" s="12">
        <f t="shared" si="20"/>
        <v>2735006.3091157014</v>
      </c>
      <c r="O144" s="12">
        <f t="shared" si="20"/>
        <v>3548951.0365206767</v>
      </c>
      <c r="P144" s="12">
        <f t="shared" si="20"/>
        <v>3541726.3826366225</v>
      </c>
      <c r="Q144" s="12">
        <f t="shared" si="20"/>
        <v>3376894.5886468212</v>
      </c>
      <c r="R144" s="12">
        <f t="shared" si="20"/>
        <v>3369378.0587458517</v>
      </c>
      <c r="S144" s="12">
        <f t="shared" si="20"/>
        <v>3361711.1982468627</v>
      </c>
      <c r="T144" s="12">
        <f t="shared" si="20"/>
        <v>3069947.577236136</v>
      </c>
      <c r="U144" s="12">
        <f t="shared" si="20"/>
        <v>3061970.9755729884</v>
      </c>
      <c r="V144" s="12">
        <f t="shared" si="20"/>
        <v>3053834.8418765767</v>
      </c>
      <c r="W144" s="12">
        <f t="shared" si="20"/>
        <v>3045535.985506238</v>
      </c>
      <c r="X144" s="12">
        <f t="shared" si="20"/>
        <v>3037071.1520084916</v>
      </c>
      <c r="Y144" s="12">
        <f t="shared" si="20"/>
        <v>3780488.2585155289</v>
      </c>
      <c r="Z144" s="12">
        <f t="shared" si="20"/>
        <v>3771681.4457444735</v>
      </c>
      <c r="AA144" s="12">
        <f t="shared" si="20"/>
        <v>3762698.4967179978</v>
      </c>
      <c r="AB144" s="12">
        <f t="shared" si="20"/>
        <v>3753535.8887109924</v>
      </c>
      <c r="AC144" s="12">
        <f t="shared" si="20"/>
        <v>3744190.0285438467</v>
      </c>
      <c r="AD144" s="12">
        <f t="shared" si="20"/>
        <v>3734657.2511733579</v>
      </c>
      <c r="AE144" s="12">
        <f t="shared" si="20"/>
        <v>3724933.8182554594</v>
      </c>
      <c r="AF144" s="12">
        <f t="shared" si="20"/>
        <v>3715015.9166792035</v>
      </c>
      <c r="AG144" s="12">
        <f t="shared" si="20"/>
        <v>3704899.6570714219</v>
      </c>
      <c r="AH144" s="12">
        <f t="shared" si="20"/>
        <v>3694581.0722714844</v>
      </c>
      <c r="AI144" s="12">
        <f t="shared" si="20"/>
        <v>3684056.1157755489</v>
      </c>
      <c r="AJ144" s="12">
        <f t="shared" si="20"/>
        <v>3673320.6601496944</v>
      </c>
      <c r="AK144" s="12">
        <f t="shared" si="20"/>
        <v>3662370.4954113229</v>
      </c>
      <c r="AL144" s="12">
        <f t="shared" si="20"/>
        <v>3651201.3273781841</v>
      </c>
      <c r="AM144" s="12">
        <f t="shared" si="20"/>
        <v>3639808.7759843818</v>
      </c>
      <c r="AN144" s="12">
        <f t="shared" si="20"/>
        <v>3628188.3735627043</v>
      </c>
      <c r="AO144" s="12">
        <f t="shared" si="20"/>
        <v>3616335.5630925931</v>
      </c>
      <c r="AP144" s="12">
        <f t="shared" si="20"/>
        <v>3604245.6964130793</v>
      </c>
      <c r="AQ144" s="12">
        <f t="shared" si="20"/>
        <v>3591914.0323999757</v>
      </c>
      <c r="AR144" s="12">
        <f t="shared" si="20"/>
        <v>3579335.7351066093</v>
      </c>
      <c r="AS144" s="12">
        <f t="shared" si="20"/>
        <v>3566505.8718673764</v>
      </c>
      <c r="AT144" s="12">
        <f t="shared" si="20"/>
        <v>3553419.4113633581</v>
      </c>
      <c r="AU144" s="12">
        <f t="shared" si="20"/>
        <v>3540071.2216492593</v>
      </c>
      <c r="AV144" s="12">
        <f t="shared" si="20"/>
        <v>3526456.0681408797</v>
      </c>
      <c r="AW144" s="12">
        <f t="shared" si="20"/>
        <v>3512568.6115623312</v>
      </c>
      <c r="AX144" s="12">
        <f t="shared" si="20"/>
        <v>3498403.4058522126</v>
      </c>
      <c r="AY144" s="12">
        <f t="shared" si="20"/>
        <v>3483954.8960278919</v>
      </c>
      <c r="AZ144" s="12">
        <f t="shared" si="20"/>
        <v>3469217.4160070838</v>
      </c>
      <c r="BA144" s="12">
        <f t="shared" si="20"/>
        <v>3454185.1863858597</v>
      </c>
      <c r="BB144" s="12">
        <f t="shared" si="20"/>
        <v>3438852.3121722117</v>
      </c>
    </row>
    <row r="145" spans="1:54" s="4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</row>
    <row r="146" spans="1:54" s="4" customFormat="1">
      <c r="A146" s="1" t="s">
        <v>233</v>
      </c>
      <c r="B146" s="1"/>
      <c r="C146" s="1"/>
      <c r="D146" s="1"/>
      <c r="E146" s="14">
        <f>(SUM(E133:E135))*-1</f>
        <v>4606823.5392115647</v>
      </c>
      <c r="F146" s="14">
        <f t="shared" ref="F146:BB146" si="21">(SUM(F133:F135))*-1</f>
        <v>4606823.5392115647</v>
      </c>
      <c r="G146" s="14">
        <f t="shared" si="21"/>
        <v>2365532.267795017</v>
      </c>
      <c r="H146" s="14">
        <f t="shared" si="21"/>
        <v>2365532.267795017</v>
      </c>
      <c r="I146" s="14">
        <f t="shared" si="21"/>
        <v>2365532.267795017</v>
      </c>
      <c r="J146" s="14">
        <f t="shared" si="21"/>
        <v>2365532.267795017</v>
      </c>
      <c r="K146" s="14">
        <f t="shared" si="21"/>
        <v>2365532.267795017</v>
      </c>
      <c r="L146" s="14">
        <f t="shared" si="21"/>
        <v>2365532.267795017</v>
      </c>
      <c r="M146" s="14">
        <f t="shared" si="21"/>
        <v>2365532.267795017</v>
      </c>
      <c r="N146" s="14">
        <f t="shared" si="21"/>
        <v>2365532.267795017</v>
      </c>
      <c r="O146" s="14">
        <f t="shared" si="21"/>
        <v>1130904.1153003573</v>
      </c>
      <c r="P146" s="14">
        <f t="shared" si="21"/>
        <v>1130904.1153003573</v>
      </c>
      <c r="Q146" s="14">
        <f t="shared" si="21"/>
        <v>1130904.1153003573</v>
      </c>
      <c r="R146" s="14">
        <f t="shared" si="21"/>
        <v>1130904.1153003573</v>
      </c>
      <c r="S146" s="14">
        <f t="shared" si="21"/>
        <v>1130904.1153003573</v>
      </c>
      <c r="T146" s="14">
        <f t="shared" si="21"/>
        <v>1130904.1153003573</v>
      </c>
      <c r="U146" s="14">
        <f t="shared" si="21"/>
        <v>1130904.1153003573</v>
      </c>
      <c r="V146" s="14">
        <f t="shared" si="21"/>
        <v>1130904.1153003573</v>
      </c>
      <c r="W146" s="14">
        <f t="shared" si="21"/>
        <v>1130904.1153003573</v>
      </c>
      <c r="X146" s="14">
        <f t="shared" si="21"/>
        <v>1130904.1153003573</v>
      </c>
      <c r="Y146" s="14">
        <f t="shared" si="21"/>
        <v>0</v>
      </c>
      <c r="Z146" s="14">
        <f t="shared" si="21"/>
        <v>0</v>
      </c>
      <c r="AA146" s="14">
        <f t="shared" si="21"/>
        <v>0</v>
      </c>
      <c r="AB146" s="14">
        <f t="shared" si="21"/>
        <v>0</v>
      </c>
      <c r="AC146" s="14">
        <f t="shared" si="21"/>
        <v>0</v>
      </c>
      <c r="AD146" s="14">
        <f t="shared" si="21"/>
        <v>0</v>
      </c>
      <c r="AE146" s="14">
        <f t="shared" si="21"/>
        <v>0</v>
      </c>
      <c r="AF146" s="14">
        <f t="shared" si="21"/>
        <v>0</v>
      </c>
      <c r="AG146" s="14">
        <f t="shared" si="21"/>
        <v>0</v>
      </c>
      <c r="AH146" s="14">
        <f t="shared" si="21"/>
        <v>0</v>
      </c>
      <c r="AI146" s="14">
        <f t="shared" si="21"/>
        <v>0</v>
      </c>
      <c r="AJ146" s="14">
        <f t="shared" si="21"/>
        <v>0</v>
      </c>
      <c r="AK146" s="14">
        <f t="shared" si="21"/>
        <v>0</v>
      </c>
      <c r="AL146" s="14">
        <f t="shared" si="21"/>
        <v>0</v>
      </c>
      <c r="AM146" s="14">
        <f t="shared" si="21"/>
        <v>0</v>
      </c>
      <c r="AN146" s="14">
        <f t="shared" si="21"/>
        <v>0</v>
      </c>
      <c r="AO146" s="14">
        <f t="shared" si="21"/>
        <v>0</v>
      </c>
      <c r="AP146" s="14">
        <f t="shared" si="21"/>
        <v>0</v>
      </c>
      <c r="AQ146" s="14">
        <f t="shared" si="21"/>
        <v>0</v>
      </c>
      <c r="AR146" s="14">
        <f t="shared" si="21"/>
        <v>0</v>
      </c>
      <c r="AS146" s="14">
        <f t="shared" si="21"/>
        <v>0</v>
      </c>
      <c r="AT146" s="14">
        <f t="shared" si="21"/>
        <v>0</v>
      </c>
      <c r="AU146" s="14">
        <f t="shared" si="21"/>
        <v>0</v>
      </c>
      <c r="AV146" s="14">
        <f t="shared" si="21"/>
        <v>0</v>
      </c>
      <c r="AW146" s="14">
        <f t="shared" si="21"/>
        <v>0</v>
      </c>
      <c r="AX146" s="14">
        <f t="shared" si="21"/>
        <v>0</v>
      </c>
      <c r="AY146" s="14">
        <f t="shared" si="21"/>
        <v>0</v>
      </c>
      <c r="AZ146" s="14">
        <f t="shared" si="21"/>
        <v>0</v>
      </c>
      <c r="BA146" s="14">
        <f t="shared" si="21"/>
        <v>0</v>
      </c>
      <c r="BB146" s="14">
        <f t="shared" si="21"/>
        <v>0</v>
      </c>
    </row>
    <row r="147" spans="1:54" s="4" customFormat="1">
      <c r="A147" s="1" t="s">
        <v>55</v>
      </c>
      <c r="B147" s="3">
        <f>'IRR &amp; S.A.'!B$37*(1+$A$116)</f>
        <v>-7889389.2747573676</v>
      </c>
      <c r="C147" s="3">
        <f>'IRR &amp; S.A.'!C$37*(1+$A$116)</f>
        <v>-19723473.186893418</v>
      </c>
      <c r="D147" s="3">
        <f>'IRR &amp; S.A.'!D$37*(1+$A$116)</f>
        <v>-11834083.91213605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</row>
    <row r="148" spans="1:54" s="4" customFormat="1">
      <c r="A148" s="1"/>
      <c r="B148" s="1"/>
      <c r="C148" s="1"/>
      <c r="D148" s="1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</row>
    <row r="149" spans="1:54" s="13" customFormat="1" ht="10.5">
      <c r="A149" s="31" t="s">
        <v>56</v>
      </c>
      <c r="B149" s="32">
        <f>B144+SUM(B146:B148)</f>
        <v>-7889389.2747573676</v>
      </c>
      <c r="C149" s="32">
        <f>C144+SUM(C146:C148)</f>
        <v>-19723473.186893418</v>
      </c>
      <c r="D149" s="32">
        <f>D144+SUM(D146:D148)</f>
        <v>-11834083.91213605</v>
      </c>
      <c r="E149" s="32">
        <f>E144+E146</f>
        <v>5909184.2264854787</v>
      </c>
      <c r="F149" s="32">
        <f t="shared" ref="F149:BB149" si="22">F144+F146</f>
        <v>5903257.4939545095</v>
      </c>
      <c r="G149" s="32">
        <f t="shared" si="22"/>
        <v>5146379.6508483756</v>
      </c>
      <c r="H149" s="32">
        <f t="shared" si="22"/>
        <v>5140213.4783231551</v>
      </c>
      <c r="I149" s="32">
        <f t="shared" si="22"/>
        <v>5133923.9823474288</v>
      </c>
      <c r="J149" s="32">
        <f t="shared" si="22"/>
        <v>5127508.6964521892</v>
      </c>
      <c r="K149" s="32">
        <f t="shared" si="22"/>
        <v>5120965.1048390446</v>
      </c>
      <c r="L149" s="32">
        <f t="shared" si="22"/>
        <v>5114290.6413936373</v>
      </c>
      <c r="M149" s="32">
        <f t="shared" si="22"/>
        <v>5107482.6886793217</v>
      </c>
      <c r="N149" s="32">
        <f t="shared" si="22"/>
        <v>5100538.5769107183</v>
      </c>
      <c r="O149" s="32">
        <f t="shared" si="22"/>
        <v>4679855.151821034</v>
      </c>
      <c r="P149" s="32">
        <f t="shared" si="22"/>
        <v>4672630.4979369799</v>
      </c>
      <c r="Q149" s="32">
        <f t="shared" si="22"/>
        <v>4507798.703947179</v>
      </c>
      <c r="R149" s="32">
        <f t="shared" si="22"/>
        <v>4500282.1740462091</v>
      </c>
      <c r="S149" s="32">
        <f t="shared" si="22"/>
        <v>4492615.3135472201</v>
      </c>
      <c r="T149" s="32">
        <f t="shared" si="22"/>
        <v>4200851.6925364938</v>
      </c>
      <c r="U149" s="32">
        <f t="shared" si="22"/>
        <v>4192875.0908733457</v>
      </c>
      <c r="V149" s="32">
        <f t="shared" si="22"/>
        <v>4184738.957176934</v>
      </c>
      <c r="W149" s="32">
        <f t="shared" si="22"/>
        <v>4176440.1008065953</v>
      </c>
      <c r="X149" s="32">
        <f t="shared" si="22"/>
        <v>4167975.2673088489</v>
      </c>
      <c r="Y149" s="32">
        <f t="shared" si="22"/>
        <v>3780488.2585155289</v>
      </c>
      <c r="Z149" s="32">
        <f t="shared" si="22"/>
        <v>3771681.4457444735</v>
      </c>
      <c r="AA149" s="32">
        <f t="shared" si="22"/>
        <v>3762698.4967179978</v>
      </c>
      <c r="AB149" s="32">
        <f t="shared" si="22"/>
        <v>3753535.8887109924</v>
      </c>
      <c r="AC149" s="32">
        <f t="shared" si="22"/>
        <v>3744190.0285438467</v>
      </c>
      <c r="AD149" s="32">
        <f t="shared" si="22"/>
        <v>3734657.2511733579</v>
      </c>
      <c r="AE149" s="32">
        <f t="shared" si="22"/>
        <v>3724933.8182554594</v>
      </c>
      <c r="AF149" s="32">
        <f t="shared" si="22"/>
        <v>3715015.9166792035</v>
      </c>
      <c r="AG149" s="32">
        <f t="shared" si="22"/>
        <v>3704899.6570714219</v>
      </c>
      <c r="AH149" s="32">
        <f t="shared" si="22"/>
        <v>3694581.0722714844</v>
      </c>
      <c r="AI149" s="32">
        <f t="shared" si="22"/>
        <v>3684056.1157755489</v>
      </c>
      <c r="AJ149" s="32">
        <f t="shared" si="22"/>
        <v>3673320.6601496944</v>
      </c>
      <c r="AK149" s="32">
        <f t="shared" si="22"/>
        <v>3662370.4954113229</v>
      </c>
      <c r="AL149" s="32">
        <f t="shared" si="22"/>
        <v>3651201.3273781841</v>
      </c>
      <c r="AM149" s="32">
        <f t="shared" si="22"/>
        <v>3639808.7759843818</v>
      </c>
      <c r="AN149" s="32">
        <f t="shared" si="22"/>
        <v>3628188.3735627043</v>
      </c>
      <c r="AO149" s="32">
        <f t="shared" si="22"/>
        <v>3616335.5630925931</v>
      </c>
      <c r="AP149" s="32">
        <f t="shared" si="22"/>
        <v>3604245.6964130793</v>
      </c>
      <c r="AQ149" s="32">
        <f t="shared" si="22"/>
        <v>3591914.0323999757</v>
      </c>
      <c r="AR149" s="32">
        <f t="shared" si="22"/>
        <v>3579335.7351066093</v>
      </c>
      <c r="AS149" s="32">
        <f t="shared" si="22"/>
        <v>3566505.8718673764</v>
      </c>
      <c r="AT149" s="32">
        <f t="shared" si="22"/>
        <v>3553419.4113633581</v>
      </c>
      <c r="AU149" s="32">
        <f t="shared" si="22"/>
        <v>3540071.2216492593</v>
      </c>
      <c r="AV149" s="32">
        <f t="shared" si="22"/>
        <v>3526456.0681408797</v>
      </c>
      <c r="AW149" s="32">
        <f t="shared" si="22"/>
        <v>3512568.6115623312</v>
      </c>
      <c r="AX149" s="32">
        <f t="shared" si="22"/>
        <v>3498403.4058522126</v>
      </c>
      <c r="AY149" s="32">
        <f t="shared" si="22"/>
        <v>3483954.8960278919</v>
      </c>
      <c r="AZ149" s="32">
        <f t="shared" si="22"/>
        <v>3469217.4160070838</v>
      </c>
      <c r="BA149" s="32">
        <f t="shared" si="22"/>
        <v>3454185.1863858597</v>
      </c>
      <c r="BB149" s="32">
        <f t="shared" si="22"/>
        <v>3438852.3121722117</v>
      </c>
    </row>
    <row r="150" spans="1:54" s="4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</row>
    <row r="151" spans="1:54" s="4" customFormat="1">
      <c r="A151" s="31" t="s">
        <v>192</v>
      </c>
      <c r="B151" s="32">
        <f>+B149</f>
        <v>-7889389.2747573676</v>
      </c>
      <c r="C151" s="32">
        <f>+C149</f>
        <v>-19723473.186893418</v>
      </c>
      <c r="D151" s="32">
        <f>+D149</f>
        <v>-11834083.91213605</v>
      </c>
      <c r="E151" s="32">
        <f>+E149/((1+Inputs!$C$100)^E117)</f>
        <v>5793317.8691034103</v>
      </c>
      <c r="F151" s="32">
        <f>+F149/((1+Inputs!$C$100)^F117)</f>
        <v>5674026.8107982595</v>
      </c>
      <c r="G151" s="32">
        <f>+G149/((1+Inputs!$C$100)^G117)</f>
        <v>4849548.4870528458</v>
      </c>
      <c r="H151" s="32">
        <f>+H149/((1+Inputs!$C$100)^H117)</f>
        <v>4748762.7107486855</v>
      </c>
      <c r="I151" s="32">
        <f>+I149/((1+Inputs!$C$100)^I117)</f>
        <v>4649953.126136763</v>
      </c>
      <c r="J151" s="32">
        <f>+J149/((1+Inputs!$C$100)^J117)</f>
        <v>4553080.9843603699</v>
      </c>
      <c r="K151" s="32">
        <f>+K149/((1+Inputs!$C$100)^K117)</f>
        <v>4458108.2963442989</v>
      </c>
      <c r="L151" s="32">
        <f>+L149/((1+Inputs!$C$100)^L117)</f>
        <v>4364997.8178971699</v>
      </c>
      <c r="M151" s="32">
        <f>+M149/((1+Inputs!$C$100)^M117)</f>
        <v>4273713.0351058664</v>
      </c>
      <c r="N151" s="32">
        <f>+N149/((1+Inputs!$C$100)^N117)</f>
        <v>4184218.1500163516</v>
      </c>
      <c r="O151" s="32">
        <f>+O149/((1+Inputs!$C$100)^O117)</f>
        <v>3763834.5269199731</v>
      </c>
      <c r="P151" s="32">
        <f>+P149/((1+Inputs!$C$100)^P117)</f>
        <v>3684337.2596380254</v>
      </c>
      <c r="Q151" s="32">
        <f>+Q149/((1+Inputs!$C$100)^Q117)</f>
        <v>3484675.0146648884</v>
      </c>
      <c r="R151" s="32">
        <f>+R149/((1+Inputs!$C$100)^R117)</f>
        <v>3410651.4633095115</v>
      </c>
      <c r="S151" s="32">
        <f>+S149/((1+Inputs!$C$100)^S117)</f>
        <v>3338079.3541375748</v>
      </c>
      <c r="T151" s="32">
        <f>+T149/((1+Inputs!$C$100)^T117)</f>
        <v>3060092.8294625655</v>
      </c>
      <c r="U151" s="32">
        <f>+U149/((1+Inputs!$C$100)^U117)</f>
        <v>2994394.4189935089</v>
      </c>
      <c r="V151" s="32">
        <f>+V149/((1+Inputs!$C$100)^V117)</f>
        <v>2929984.2126512965</v>
      </c>
      <c r="W151" s="32">
        <f>+W149/((1+Inputs!$C$100)^W117)</f>
        <v>2866836.951531481</v>
      </c>
      <c r="X151" s="32">
        <f>+X149/((1+Inputs!$C$100)^X117)</f>
        <v>2804927.8720022491</v>
      </c>
      <c r="Y151" s="32">
        <f>+Y149/((1+Inputs!$C$100)^Y117)</f>
        <v>2494274.7285613287</v>
      </c>
      <c r="Z151" s="32">
        <f>+Z149/((1+Inputs!$C$100)^Z117)</f>
        <v>2439670.7906589629</v>
      </c>
      <c r="AA151" s="32">
        <f>+AA149/((1+Inputs!$C$100)^AA117)</f>
        <v>2386137.5182056641</v>
      </c>
      <c r="AB151" s="32">
        <f>+AB149/((1+Inputs!$C$100)^AB117)</f>
        <v>2333653.9177612527</v>
      </c>
      <c r="AC151" s="32">
        <f>+AC149/((1+Inputs!$C$100)^AC117)</f>
        <v>2282199.4075216339</v>
      </c>
      <c r="AD151" s="32">
        <f>+AD149/((1+Inputs!$C$100)^AD117)</f>
        <v>2231753.8092474975</v>
      </c>
      <c r="AE151" s="32">
        <f>+AE149/((1+Inputs!$C$100)^AE117)</f>
        <v>2182297.3403512859</v>
      </c>
      <c r="AF151" s="32">
        <f>+AF149/((1+Inputs!$C$100)^AF117)</f>
        <v>2133810.606139313</v>
      </c>
      <c r="AG151" s="32">
        <f>+AG149/((1+Inputs!$C$100)^AG117)</f>
        <v>2086274.5922060071</v>
      </c>
      <c r="AH151" s="32">
        <f>+AH149/((1+Inputs!$C$100)^AH117)</f>
        <v>2039670.6569772749</v>
      </c>
      <c r="AI151" s="32">
        <f>+AI149/((1+Inputs!$C$100)^AI117)</f>
        <v>1993980.5244000875</v>
      </c>
      <c r="AJ151" s="32">
        <f>+AJ149/((1+Inputs!$C$100)^AJ117)</f>
        <v>1949186.2767753932</v>
      </c>
      <c r="AK151" s="32">
        <f>+AK149/((1+Inputs!$C$100)^AK117)</f>
        <v>1905270.3477315754</v>
      </c>
      <c r="AL151" s="32">
        <f>+AL149/((1+Inputs!$C$100)^AL117)</f>
        <v>1862215.515335676</v>
      </c>
      <c r="AM151" s="32">
        <f>+AM149/((1+Inputs!$C$100)^AM117)</f>
        <v>1820004.8953396957</v>
      </c>
      <c r="AN151" s="32">
        <f>+AN149/((1+Inputs!$C$100)^AN117)</f>
        <v>1778621.9345593234</v>
      </c>
      <c r="AO151" s="32">
        <f>+AO149/((1+Inputs!$C$100)^AO117)</f>
        <v>1738050.4043824873</v>
      </c>
      <c r="AP151" s="32">
        <f>+AP149/((1+Inputs!$C$100)^AP117)</f>
        <v>1698274.3944051969</v>
      </c>
      <c r="AQ151" s="32">
        <f>+AQ149/((1+Inputs!$C$100)^AQ117)</f>
        <v>1659278.3061921683</v>
      </c>
      <c r="AR151" s="32">
        <f>+AR149/((1+Inputs!$C$100)^AR117)</f>
        <v>1621046.8471597857</v>
      </c>
      <c r="AS151" s="32">
        <f>+AS149/((1+Inputs!$C$100)^AS117)</f>
        <v>1583565.0245790193</v>
      </c>
      <c r="AT151" s="32">
        <f>+AT149/((1+Inputs!$C$100)^AT117)</f>
        <v>1546818.1396959149</v>
      </c>
      <c r="AU151" s="32">
        <f>+AU149/((1+Inputs!$C$100)^AU117)</f>
        <v>1510791.781967381</v>
      </c>
      <c r="AV151" s="32">
        <f>+AV149/((1+Inputs!$C$100)^AV117)</f>
        <v>1475471.8234099948</v>
      </c>
      <c r="AW151" s="32">
        <f>+AW149/((1+Inputs!$C$100)^AW117)</f>
        <v>1440844.4130596162</v>
      </c>
      <c r="AX151" s="32">
        <f>+AX149/((1+Inputs!$C$100)^AX117)</f>
        <v>1406895.9715396373</v>
      </c>
      <c r="AY151" s="32">
        <f>+AY149/((1+Inputs!$C$100)^AY117)</f>
        <v>1373613.185735737</v>
      </c>
      <c r="AZ151" s="32">
        <f>+AZ149/((1+Inputs!$C$100)^AZ117)</f>
        <v>1340983.0035750496</v>
      </c>
      <c r="BA151" s="32">
        <f>+BA149/((1+Inputs!$C$100)^BA117)</f>
        <v>1308992.6289077089</v>
      </c>
      <c r="BB151" s="32">
        <f>+BB149/((1+Inputs!$C$100)^BB117)</f>
        <v>1277629.5164887479</v>
      </c>
    </row>
    <row r="152" spans="1:54" s="4" customFormat="1" ht="12" thickBo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54" s="4" customFormat="1" ht="12" thickBot="1">
      <c r="A153" s="42" t="s">
        <v>106</v>
      </c>
      <c r="B153" s="43">
        <f>IRR(B151:BB151)</f>
        <v>9.3702779938454842E-2</v>
      </c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6" spans="1:54" s="56" customFormat="1"/>
    <row r="159" spans="1:54">
      <c r="A159" s="53" t="s">
        <v>50</v>
      </c>
    </row>
    <row r="161" spans="1:54">
      <c r="A161" s="87">
        <f>+'IRR &amp; S.A.'!C71</f>
        <v>0.1</v>
      </c>
      <c r="B161" s="53" t="s">
        <v>139</v>
      </c>
    </row>
    <row r="162" spans="1:54" s="5" customFormat="1" ht="36" customHeight="1">
      <c r="A162" s="33" t="s">
        <v>60</v>
      </c>
      <c r="B162" s="34" t="s">
        <v>131</v>
      </c>
      <c r="C162" s="34" t="s">
        <v>78</v>
      </c>
      <c r="D162" s="34" t="s">
        <v>79</v>
      </c>
      <c r="E162" s="34">
        <v>1</v>
      </c>
      <c r="F162" s="34">
        <v>2</v>
      </c>
      <c r="G162" s="34">
        <v>3</v>
      </c>
      <c r="H162" s="34">
        <v>4</v>
      </c>
      <c r="I162" s="34">
        <v>5</v>
      </c>
      <c r="J162" s="34">
        <v>6</v>
      </c>
      <c r="K162" s="34">
        <v>7</v>
      </c>
      <c r="L162" s="34">
        <v>8</v>
      </c>
      <c r="M162" s="34">
        <v>9</v>
      </c>
      <c r="N162" s="34">
        <v>10</v>
      </c>
      <c r="O162" s="34">
        <v>11</v>
      </c>
      <c r="P162" s="34">
        <v>12</v>
      </c>
      <c r="Q162" s="34">
        <v>13</v>
      </c>
      <c r="R162" s="34">
        <v>14</v>
      </c>
      <c r="S162" s="34">
        <v>15</v>
      </c>
      <c r="T162" s="34">
        <v>16</v>
      </c>
      <c r="U162" s="34">
        <v>17</v>
      </c>
      <c r="V162" s="34">
        <v>18</v>
      </c>
      <c r="W162" s="34">
        <v>19</v>
      </c>
      <c r="X162" s="34">
        <v>20</v>
      </c>
      <c r="Y162" s="34">
        <v>21</v>
      </c>
      <c r="Z162" s="34">
        <v>22</v>
      </c>
      <c r="AA162" s="34">
        <v>23</v>
      </c>
      <c r="AB162" s="34">
        <v>24</v>
      </c>
      <c r="AC162" s="34">
        <v>25</v>
      </c>
      <c r="AD162" s="34">
        <v>26</v>
      </c>
      <c r="AE162" s="34">
        <v>27</v>
      </c>
      <c r="AF162" s="34">
        <v>28</v>
      </c>
      <c r="AG162" s="34">
        <v>29</v>
      </c>
      <c r="AH162" s="34">
        <v>30</v>
      </c>
      <c r="AI162" s="34">
        <v>31</v>
      </c>
      <c r="AJ162" s="34">
        <v>32</v>
      </c>
      <c r="AK162" s="34">
        <v>33</v>
      </c>
      <c r="AL162" s="34">
        <v>34</v>
      </c>
      <c r="AM162" s="34">
        <v>35</v>
      </c>
      <c r="AN162" s="34">
        <v>36</v>
      </c>
      <c r="AO162" s="34">
        <v>37</v>
      </c>
      <c r="AP162" s="34">
        <v>38</v>
      </c>
      <c r="AQ162" s="34">
        <v>39</v>
      </c>
      <c r="AR162" s="34">
        <v>40</v>
      </c>
      <c r="AS162" s="34">
        <v>41</v>
      </c>
      <c r="AT162" s="34">
        <v>42</v>
      </c>
      <c r="AU162" s="34">
        <v>43</v>
      </c>
      <c r="AV162" s="34">
        <v>44</v>
      </c>
      <c r="AW162" s="34">
        <v>45</v>
      </c>
      <c r="AX162" s="34">
        <v>46</v>
      </c>
      <c r="AY162" s="34">
        <v>47</v>
      </c>
      <c r="AZ162" s="34">
        <v>48</v>
      </c>
      <c r="BA162" s="34">
        <v>49</v>
      </c>
      <c r="BB162" s="34">
        <v>50</v>
      </c>
    </row>
    <row r="163" spans="1:54" s="4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</row>
    <row r="164" spans="1:54" s="9" customFormat="1">
      <c r="A164" s="7" t="s">
        <v>49</v>
      </c>
      <c r="B164" s="7"/>
      <c r="C164" s="7"/>
      <c r="D164" s="7"/>
      <c r="E164" s="8">
        <f t="shared" ref="E164:BB164" si="23">SUM(E165:E166)</f>
        <v>6651850.7973762546</v>
      </c>
      <c r="F164" s="8">
        <f t="shared" si="23"/>
        <v>6651850.7973762546</v>
      </c>
      <c r="G164" s="8">
        <f t="shared" si="23"/>
        <v>6651850.7973762546</v>
      </c>
      <c r="H164" s="8">
        <f t="shared" si="23"/>
        <v>6651850.7973762546</v>
      </c>
      <c r="I164" s="8">
        <f t="shared" si="23"/>
        <v>6651850.7973762546</v>
      </c>
      <c r="J164" s="8">
        <f t="shared" si="23"/>
        <v>6651850.7973762546</v>
      </c>
      <c r="K164" s="8">
        <f t="shared" si="23"/>
        <v>6651850.7973762546</v>
      </c>
      <c r="L164" s="8">
        <f t="shared" si="23"/>
        <v>6651850.7973762546</v>
      </c>
      <c r="M164" s="8">
        <f t="shared" si="23"/>
        <v>6651850.7973762546</v>
      </c>
      <c r="N164" s="8">
        <f t="shared" si="23"/>
        <v>6651850.7973762546</v>
      </c>
      <c r="O164" s="8">
        <f t="shared" si="23"/>
        <v>6651850.7973762546</v>
      </c>
      <c r="P164" s="8">
        <f t="shared" si="23"/>
        <v>6651850.7973762546</v>
      </c>
      <c r="Q164" s="8">
        <f t="shared" si="23"/>
        <v>6651850.7973762546</v>
      </c>
      <c r="R164" s="8">
        <f t="shared" si="23"/>
        <v>6651850.7973762546</v>
      </c>
      <c r="S164" s="8">
        <f t="shared" si="23"/>
        <v>6651850.7973762546</v>
      </c>
      <c r="T164" s="8">
        <f t="shared" si="23"/>
        <v>6651850.7973762546</v>
      </c>
      <c r="U164" s="8">
        <f t="shared" si="23"/>
        <v>6651850.7973762546</v>
      </c>
      <c r="V164" s="8">
        <f t="shared" si="23"/>
        <v>6651850.7973762546</v>
      </c>
      <c r="W164" s="8">
        <f t="shared" si="23"/>
        <v>6651850.7973762546</v>
      </c>
      <c r="X164" s="8">
        <f t="shared" si="23"/>
        <v>6651850.7973762546</v>
      </c>
      <c r="Y164" s="8">
        <f t="shared" si="23"/>
        <v>6651850.7973762546</v>
      </c>
      <c r="Z164" s="8">
        <f t="shared" si="23"/>
        <v>6651850.7973762546</v>
      </c>
      <c r="AA164" s="8">
        <f t="shared" si="23"/>
        <v>6651850.7973762546</v>
      </c>
      <c r="AB164" s="8">
        <f t="shared" si="23"/>
        <v>6651850.7973762546</v>
      </c>
      <c r="AC164" s="8">
        <f t="shared" si="23"/>
        <v>6651850.7973762546</v>
      </c>
      <c r="AD164" s="8">
        <f t="shared" si="23"/>
        <v>6651850.7973762546</v>
      </c>
      <c r="AE164" s="8">
        <f t="shared" si="23"/>
        <v>6651850.7973762546</v>
      </c>
      <c r="AF164" s="8">
        <f t="shared" si="23"/>
        <v>6651850.7973762546</v>
      </c>
      <c r="AG164" s="8">
        <f t="shared" si="23"/>
        <v>6651850.7973762546</v>
      </c>
      <c r="AH164" s="8">
        <f t="shared" si="23"/>
        <v>6651850.7973762546</v>
      </c>
      <c r="AI164" s="8">
        <f t="shared" si="23"/>
        <v>6651850.7973762546</v>
      </c>
      <c r="AJ164" s="8">
        <f t="shared" si="23"/>
        <v>6651850.7973762546</v>
      </c>
      <c r="AK164" s="8">
        <f t="shared" si="23"/>
        <v>6651850.7973762546</v>
      </c>
      <c r="AL164" s="8">
        <f t="shared" si="23"/>
        <v>6651850.7973762546</v>
      </c>
      <c r="AM164" s="8">
        <f t="shared" si="23"/>
        <v>6651850.7973762546</v>
      </c>
      <c r="AN164" s="8">
        <f t="shared" si="23"/>
        <v>6651850.7973762546</v>
      </c>
      <c r="AO164" s="8">
        <f t="shared" si="23"/>
        <v>6651850.7973762546</v>
      </c>
      <c r="AP164" s="8">
        <f t="shared" si="23"/>
        <v>6651850.7973762546</v>
      </c>
      <c r="AQ164" s="8">
        <f t="shared" si="23"/>
        <v>6651850.7973762546</v>
      </c>
      <c r="AR164" s="8">
        <f t="shared" si="23"/>
        <v>6651850.7973762546</v>
      </c>
      <c r="AS164" s="8">
        <f t="shared" si="23"/>
        <v>6651850.7973762546</v>
      </c>
      <c r="AT164" s="8">
        <f t="shared" si="23"/>
        <v>6651850.7973762546</v>
      </c>
      <c r="AU164" s="8">
        <f t="shared" si="23"/>
        <v>6651850.7973762546</v>
      </c>
      <c r="AV164" s="8">
        <f t="shared" si="23"/>
        <v>6651850.7973762546</v>
      </c>
      <c r="AW164" s="8">
        <f t="shared" si="23"/>
        <v>6651850.7973762546</v>
      </c>
      <c r="AX164" s="8">
        <f t="shared" si="23"/>
        <v>6651850.7973762546</v>
      </c>
      <c r="AY164" s="8">
        <f t="shared" si="23"/>
        <v>6651850.7973762546</v>
      </c>
      <c r="AZ164" s="8">
        <f t="shared" si="23"/>
        <v>6651850.7973762546</v>
      </c>
      <c r="BA164" s="8">
        <f t="shared" si="23"/>
        <v>6651850.7973762546</v>
      </c>
      <c r="BB164" s="8">
        <f t="shared" si="23"/>
        <v>6651850.7973762546</v>
      </c>
    </row>
    <row r="165" spans="1:54" s="9" customFormat="1">
      <c r="A165" s="6" t="s">
        <v>92</v>
      </c>
      <c r="B165" s="6"/>
      <c r="C165" s="7"/>
      <c r="D165" s="7"/>
      <c r="E165" s="3">
        <f>'IRR &amp; S.A.'!E$10</f>
        <v>6118914.3807762545</v>
      </c>
      <c r="F165" s="3">
        <f>'IRR &amp; S.A.'!F$10</f>
        <v>6118914.3807762545</v>
      </c>
      <c r="G165" s="3">
        <f>'IRR &amp; S.A.'!G$10</f>
        <v>6118914.3807762545</v>
      </c>
      <c r="H165" s="3">
        <f>'IRR &amp; S.A.'!H$10</f>
        <v>6118914.3807762545</v>
      </c>
      <c r="I165" s="3">
        <f>'IRR &amp; S.A.'!I$10</f>
        <v>6118914.3807762545</v>
      </c>
      <c r="J165" s="3">
        <f>'IRR &amp; S.A.'!J$10</f>
        <v>6118914.3807762545</v>
      </c>
      <c r="K165" s="3">
        <f>'IRR &amp; S.A.'!K$10</f>
        <v>6118914.3807762545</v>
      </c>
      <c r="L165" s="3">
        <f>'IRR &amp; S.A.'!L$10</f>
        <v>6118914.3807762545</v>
      </c>
      <c r="M165" s="3">
        <f>'IRR &amp; S.A.'!M$10</f>
        <v>6118914.3807762545</v>
      </c>
      <c r="N165" s="3">
        <f>'IRR &amp; S.A.'!N$10</f>
        <v>6118914.3807762545</v>
      </c>
      <c r="O165" s="3">
        <f>'IRR &amp; S.A.'!O$10</f>
        <v>6118914.3807762545</v>
      </c>
      <c r="P165" s="3">
        <f>'IRR &amp; S.A.'!P$10</f>
        <v>6118914.3807762545</v>
      </c>
      <c r="Q165" s="3">
        <f>'IRR &amp; S.A.'!Q$10</f>
        <v>6118914.3807762545</v>
      </c>
      <c r="R165" s="3">
        <f>'IRR &amp; S.A.'!R$10</f>
        <v>6118914.3807762545</v>
      </c>
      <c r="S165" s="3">
        <f>'IRR &amp; S.A.'!S$10</f>
        <v>6118914.3807762545</v>
      </c>
      <c r="T165" s="3">
        <f>'IRR &amp; S.A.'!T$10</f>
        <v>6118914.3807762545</v>
      </c>
      <c r="U165" s="3">
        <f>'IRR &amp; S.A.'!U$10</f>
        <v>6118914.3807762545</v>
      </c>
      <c r="V165" s="3">
        <f>'IRR &amp; S.A.'!V$10</f>
        <v>6118914.3807762545</v>
      </c>
      <c r="W165" s="3">
        <f>'IRR &amp; S.A.'!W$10</f>
        <v>6118914.3807762545</v>
      </c>
      <c r="X165" s="3">
        <f>'IRR &amp; S.A.'!X$10</f>
        <v>6118914.3807762545</v>
      </c>
      <c r="Y165" s="3">
        <f>'IRR &amp; S.A.'!Y$10</f>
        <v>6118914.3807762545</v>
      </c>
      <c r="Z165" s="3">
        <f>'IRR &amp; S.A.'!Z$10</f>
        <v>6118914.3807762545</v>
      </c>
      <c r="AA165" s="3">
        <f>'IRR &amp; S.A.'!AA$10</f>
        <v>6118914.3807762545</v>
      </c>
      <c r="AB165" s="3">
        <f>'IRR &amp; S.A.'!AB$10</f>
        <v>6118914.3807762545</v>
      </c>
      <c r="AC165" s="3">
        <f>'IRR &amp; S.A.'!AC$10</f>
        <v>6118914.3807762545</v>
      </c>
      <c r="AD165" s="3">
        <f>'IRR &amp; S.A.'!AD$10</f>
        <v>6118914.3807762545</v>
      </c>
      <c r="AE165" s="3">
        <f>'IRR &amp; S.A.'!AE$10</f>
        <v>6118914.3807762545</v>
      </c>
      <c r="AF165" s="3">
        <f>'IRR &amp; S.A.'!AF$10</f>
        <v>6118914.3807762545</v>
      </c>
      <c r="AG165" s="3">
        <f>'IRR &amp; S.A.'!AG$10</f>
        <v>6118914.3807762545</v>
      </c>
      <c r="AH165" s="3">
        <f>'IRR &amp; S.A.'!AH$10</f>
        <v>6118914.3807762545</v>
      </c>
      <c r="AI165" s="3">
        <f>'IRR &amp; S.A.'!AI$10</f>
        <v>6118914.3807762545</v>
      </c>
      <c r="AJ165" s="3">
        <f>'IRR &amp; S.A.'!AJ$10</f>
        <v>6118914.3807762545</v>
      </c>
      <c r="AK165" s="3">
        <f>'IRR &amp; S.A.'!AK$10</f>
        <v>6118914.3807762545</v>
      </c>
      <c r="AL165" s="3">
        <f>'IRR &amp; S.A.'!AL$10</f>
        <v>6118914.3807762545</v>
      </c>
      <c r="AM165" s="3">
        <f>'IRR &amp; S.A.'!AM$10</f>
        <v>6118914.3807762545</v>
      </c>
      <c r="AN165" s="3">
        <f>'IRR &amp; S.A.'!AN$10</f>
        <v>6118914.3807762545</v>
      </c>
      <c r="AO165" s="3">
        <f>'IRR &amp; S.A.'!AO$10</f>
        <v>6118914.3807762545</v>
      </c>
      <c r="AP165" s="3">
        <f>'IRR &amp; S.A.'!AP$10</f>
        <v>6118914.3807762545</v>
      </c>
      <c r="AQ165" s="3">
        <f>'IRR &amp; S.A.'!AQ$10</f>
        <v>6118914.3807762545</v>
      </c>
      <c r="AR165" s="3">
        <f>'IRR &amp; S.A.'!AR$10</f>
        <v>6118914.3807762545</v>
      </c>
      <c r="AS165" s="3">
        <f>'IRR &amp; S.A.'!AS$10</f>
        <v>6118914.3807762545</v>
      </c>
      <c r="AT165" s="3">
        <f>'IRR &amp; S.A.'!AT$10</f>
        <v>6118914.3807762545</v>
      </c>
      <c r="AU165" s="3">
        <f>'IRR &amp; S.A.'!AU$10</f>
        <v>6118914.3807762545</v>
      </c>
      <c r="AV165" s="3">
        <f>'IRR &amp; S.A.'!AV$10</f>
        <v>6118914.3807762545</v>
      </c>
      <c r="AW165" s="3">
        <f>'IRR &amp; S.A.'!AW$10</f>
        <v>6118914.3807762545</v>
      </c>
      <c r="AX165" s="3">
        <f>'IRR &amp; S.A.'!AX$10</f>
        <v>6118914.3807762545</v>
      </c>
      <c r="AY165" s="3">
        <f>'IRR &amp; S.A.'!AY$10</f>
        <v>6118914.3807762545</v>
      </c>
      <c r="AZ165" s="3">
        <f>'IRR &amp; S.A.'!AZ$10</f>
        <v>6118914.3807762545</v>
      </c>
      <c r="BA165" s="3">
        <f>'IRR &amp; S.A.'!BA$10</f>
        <v>6118914.3807762545</v>
      </c>
      <c r="BB165" s="3">
        <f>'IRR &amp; S.A.'!BB$10</f>
        <v>6118914.3807762545</v>
      </c>
    </row>
    <row r="166" spans="1:54" s="9" customFormat="1">
      <c r="A166" s="6" t="s">
        <v>100</v>
      </c>
      <c r="B166" s="6"/>
      <c r="C166" s="7"/>
      <c r="D166" s="7"/>
      <c r="E166" s="3">
        <f>'IRR &amp; S.A.'!E$11</f>
        <v>532936.4166</v>
      </c>
      <c r="F166" s="3">
        <f>'IRR &amp; S.A.'!F$11</f>
        <v>532936.4166</v>
      </c>
      <c r="G166" s="3">
        <f>'IRR &amp; S.A.'!G$11</f>
        <v>532936.4166</v>
      </c>
      <c r="H166" s="3">
        <f>'IRR &amp; S.A.'!H$11</f>
        <v>532936.4166</v>
      </c>
      <c r="I166" s="3">
        <f>'IRR &amp; S.A.'!I$11</f>
        <v>532936.4166</v>
      </c>
      <c r="J166" s="3">
        <f>'IRR &amp; S.A.'!J$11</f>
        <v>532936.4166</v>
      </c>
      <c r="K166" s="3">
        <f>'IRR &amp; S.A.'!K$11</f>
        <v>532936.4166</v>
      </c>
      <c r="L166" s="3">
        <f>'IRR &amp; S.A.'!L$11</f>
        <v>532936.4166</v>
      </c>
      <c r="M166" s="3">
        <f>'IRR &amp; S.A.'!M$11</f>
        <v>532936.4166</v>
      </c>
      <c r="N166" s="3">
        <f>'IRR &amp; S.A.'!N$11</f>
        <v>532936.4166</v>
      </c>
      <c r="O166" s="3">
        <f>'IRR &amp; S.A.'!O$11</f>
        <v>532936.4166</v>
      </c>
      <c r="P166" s="3">
        <f>'IRR &amp; S.A.'!P$11</f>
        <v>532936.4166</v>
      </c>
      <c r="Q166" s="3">
        <f>'IRR &amp; S.A.'!Q$11</f>
        <v>532936.4166</v>
      </c>
      <c r="R166" s="3">
        <f>'IRR &amp; S.A.'!R$11</f>
        <v>532936.4166</v>
      </c>
      <c r="S166" s="3">
        <f>'IRR &amp; S.A.'!S$11</f>
        <v>532936.4166</v>
      </c>
      <c r="T166" s="3">
        <f>'IRR &amp; S.A.'!T$11</f>
        <v>532936.4166</v>
      </c>
      <c r="U166" s="3">
        <f>'IRR &amp; S.A.'!U$11</f>
        <v>532936.4166</v>
      </c>
      <c r="V166" s="3">
        <f>'IRR &amp; S.A.'!V$11</f>
        <v>532936.4166</v>
      </c>
      <c r="W166" s="3">
        <f>'IRR &amp; S.A.'!W$11</f>
        <v>532936.4166</v>
      </c>
      <c r="X166" s="3">
        <f>'IRR &amp; S.A.'!X$11</f>
        <v>532936.4166</v>
      </c>
      <c r="Y166" s="3">
        <f>'IRR &amp; S.A.'!Y$11</f>
        <v>532936.4166</v>
      </c>
      <c r="Z166" s="3">
        <f>'IRR &amp; S.A.'!Z$11</f>
        <v>532936.4166</v>
      </c>
      <c r="AA166" s="3">
        <f>'IRR &amp; S.A.'!AA$11</f>
        <v>532936.4166</v>
      </c>
      <c r="AB166" s="3">
        <f>'IRR &amp; S.A.'!AB$11</f>
        <v>532936.4166</v>
      </c>
      <c r="AC166" s="3">
        <f>'IRR &amp; S.A.'!AC$11</f>
        <v>532936.4166</v>
      </c>
      <c r="AD166" s="3">
        <f>'IRR &amp; S.A.'!AD$11</f>
        <v>532936.4166</v>
      </c>
      <c r="AE166" s="3">
        <f>'IRR &amp; S.A.'!AE$11</f>
        <v>532936.4166</v>
      </c>
      <c r="AF166" s="3">
        <f>'IRR &amp; S.A.'!AF$11</f>
        <v>532936.4166</v>
      </c>
      <c r="AG166" s="3">
        <f>'IRR &amp; S.A.'!AG$11</f>
        <v>532936.4166</v>
      </c>
      <c r="AH166" s="3">
        <f>'IRR &amp; S.A.'!AH$11</f>
        <v>532936.4166</v>
      </c>
      <c r="AI166" s="3">
        <f>'IRR &amp; S.A.'!AI$11</f>
        <v>532936.4166</v>
      </c>
      <c r="AJ166" s="3">
        <f>'IRR &amp; S.A.'!AJ$11</f>
        <v>532936.4166</v>
      </c>
      <c r="AK166" s="3">
        <f>'IRR &amp; S.A.'!AK$11</f>
        <v>532936.4166</v>
      </c>
      <c r="AL166" s="3">
        <f>'IRR &amp; S.A.'!AL$11</f>
        <v>532936.4166</v>
      </c>
      <c r="AM166" s="3">
        <f>'IRR &amp; S.A.'!AM$11</f>
        <v>532936.4166</v>
      </c>
      <c r="AN166" s="3">
        <f>'IRR &amp; S.A.'!AN$11</f>
        <v>532936.4166</v>
      </c>
      <c r="AO166" s="3">
        <f>'IRR &amp; S.A.'!AO$11</f>
        <v>532936.4166</v>
      </c>
      <c r="AP166" s="3">
        <f>'IRR &amp; S.A.'!AP$11</f>
        <v>532936.4166</v>
      </c>
      <c r="AQ166" s="3">
        <f>'IRR &amp; S.A.'!AQ$11</f>
        <v>532936.4166</v>
      </c>
      <c r="AR166" s="3">
        <f>'IRR &amp; S.A.'!AR$11</f>
        <v>532936.4166</v>
      </c>
      <c r="AS166" s="3">
        <f>'IRR &amp; S.A.'!AS$11</f>
        <v>532936.4166</v>
      </c>
      <c r="AT166" s="3">
        <f>'IRR &amp; S.A.'!AT$11</f>
        <v>532936.4166</v>
      </c>
      <c r="AU166" s="3">
        <f>'IRR &amp; S.A.'!AU$11</f>
        <v>532936.4166</v>
      </c>
      <c r="AV166" s="3">
        <f>'IRR &amp; S.A.'!AV$11</f>
        <v>532936.4166</v>
      </c>
      <c r="AW166" s="3">
        <f>'IRR &amp; S.A.'!AW$11</f>
        <v>532936.4166</v>
      </c>
      <c r="AX166" s="3">
        <f>'IRR &amp; S.A.'!AX$11</f>
        <v>532936.4166</v>
      </c>
      <c r="AY166" s="3">
        <f>'IRR &amp; S.A.'!AY$11</f>
        <v>532936.4166</v>
      </c>
      <c r="AZ166" s="3">
        <f>'IRR &amp; S.A.'!AZ$11</f>
        <v>532936.4166</v>
      </c>
      <c r="BA166" s="3">
        <f>'IRR &amp; S.A.'!BA$11</f>
        <v>532936.4166</v>
      </c>
      <c r="BB166" s="3">
        <f>'IRR &amp; S.A.'!BB$11</f>
        <v>532936.4166</v>
      </c>
    </row>
    <row r="167" spans="1:54" s="4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</row>
    <row r="168" spans="1:54" s="9" customFormat="1">
      <c r="A168" s="7" t="s">
        <v>50</v>
      </c>
      <c r="B168" s="7"/>
      <c r="C168" s="7"/>
      <c r="D168" s="7"/>
      <c r="E168" s="10">
        <f t="shared" ref="E168:BB168" si="24">(SUM(E169:E170)*(1+$A161))+SUM(E171:E173)</f>
        <v>-807634.87410572893</v>
      </c>
      <c r="F168" s="10">
        <f t="shared" si="24"/>
        <v>-817438.49182613031</v>
      </c>
      <c r="G168" s="10">
        <f t="shared" si="24"/>
        <v>-827438.18190093967</v>
      </c>
      <c r="H168" s="10">
        <f t="shared" si="24"/>
        <v>-837637.86577724514</v>
      </c>
      <c r="I168" s="10">
        <f t="shared" si="24"/>
        <v>-848041.54333107686</v>
      </c>
      <c r="J168" s="10">
        <f t="shared" si="24"/>
        <v>-858653.29443598527</v>
      </c>
      <c r="K168" s="10">
        <f t="shared" si="24"/>
        <v>-869477.28056299151</v>
      </c>
      <c r="L168" s="10">
        <f t="shared" si="24"/>
        <v>-880517.74641253811</v>
      </c>
      <c r="M168" s="10">
        <f t="shared" si="24"/>
        <v>-891779.02157907572</v>
      </c>
      <c r="N168" s="10">
        <f t="shared" si="24"/>
        <v>-903265.52224894403</v>
      </c>
      <c r="O168" s="10">
        <f t="shared" si="24"/>
        <v>-914981.75293220952</v>
      </c>
      <c r="P168" s="10">
        <f t="shared" si="24"/>
        <v>-926932.3082291407</v>
      </c>
      <c r="Q168" s="10">
        <f t="shared" si="24"/>
        <v>-939121.87463201012</v>
      </c>
      <c r="R168" s="10">
        <f t="shared" si="24"/>
        <v>-951555.23236293718</v>
      </c>
      <c r="S168" s="10">
        <f t="shared" si="24"/>
        <v>-964237.25724848243</v>
      </c>
      <c r="T168" s="10">
        <f t="shared" si="24"/>
        <v>-977172.92263173906</v>
      </c>
      <c r="U168" s="10">
        <f t="shared" si="24"/>
        <v>-990367.30132266064</v>
      </c>
      <c r="V168" s="10">
        <f t="shared" si="24"/>
        <v>-1003825.5675874006</v>
      </c>
      <c r="W168" s="10">
        <f t="shared" si="24"/>
        <v>-1017552.9991774352</v>
      </c>
      <c r="X168" s="10">
        <f t="shared" si="24"/>
        <v>-1031554.9793992708</v>
      </c>
      <c r="Y168" s="10">
        <f t="shared" si="24"/>
        <v>-1045836.9992255429</v>
      </c>
      <c r="Z168" s="10">
        <f t="shared" si="24"/>
        <v>-1060404.6594483405</v>
      </c>
      <c r="AA168" s="10">
        <f t="shared" si="24"/>
        <v>-1075263.6728755939</v>
      </c>
      <c r="AB168" s="10">
        <f t="shared" si="24"/>
        <v>-1090419.8665713926</v>
      </c>
      <c r="AC168" s="10">
        <f t="shared" si="24"/>
        <v>-1105879.1841411074</v>
      </c>
      <c r="AD168" s="10">
        <f t="shared" si="24"/>
        <v>-1121647.6880622162</v>
      </c>
      <c r="AE168" s="10">
        <f t="shared" si="24"/>
        <v>-1137731.5620617471</v>
      </c>
      <c r="AF168" s="10">
        <f t="shared" si="24"/>
        <v>-1154137.113541269</v>
      </c>
      <c r="AG168" s="10">
        <f t="shared" si="24"/>
        <v>-1170870.7760503811</v>
      </c>
      <c r="AH168" s="10">
        <f t="shared" si="24"/>
        <v>-1187939.1118096756</v>
      </c>
      <c r="AI168" s="10">
        <f t="shared" si="24"/>
        <v>-1205348.8142841556</v>
      </c>
      <c r="AJ168" s="10">
        <f t="shared" si="24"/>
        <v>-1223106.7108081258</v>
      </c>
      <c r="AK168" s="10">
        <f t="shared" si="24"/>
        <v>-1241219.7652625749</v>
      </c>
      <c r="AL168" s="10">
        <f t="shared" si="24"/>
        <v>-1259695.0808061131</v>
      </c>
      <c r="AM168" s="10">
        <f t="shared" si="24"/>
        <v>-1278539.9026605221</v>
      </c>
      <c r="AN168" s="10">
        <f t="shared" si="24"/>
        <v>-1297761.6209520192</v>
      </c>
      <c r="AO168" s="10">
        <f t="shared" si="24"/>
        <v>-1317367.7736093465</v>
      </c>
      <c r="AP168" s="10">
        <f t="shared" si="24"/>
        <v>-1337366.04931982</v>
      </c>
      <c r="AQ168" s="10">
        <f t="shared" si="24"/>
        <v>-1357764.2905445031</v>
      </c>
      <c r="AR168" s="10">
        <f t="shared" si="24"/>
        <v>-1378570.4965936802</v>
      </c>
      <c r="AS168" s="10">
        <f t="shared" si="24"/>
        <v>-1399792.8267638404</v>
      </c>
      <c r="AT168" s="10">
        <f t="shared" si="24"/>
        <v>-1421439.6035374037</v>
      </c>
      <c r="AU168" s="10">
        <f t="shared" si="24"/>
        <v>-1443519.3158464388</v>
      </c>
      <c r="AV168" s="10">
        <f t="shared" si="24"/>
        <v>-1466040.6224016543</v>
      </c>
      <c r="AW168" s="10">
        <f t="shared" si="24"/>
        <v>-1489012.3550879743</v>
      </c>
      <c r="AX168" s="10">
        <f t="shared" si="24"/>
        <v>-1512443.5224280208</v>
      </c>
      <c r="AY168" s="10">
        <f t="shared" si="24"/>
        <v>-1536343.3131148675</v>
      </c>
      <c r="AZ168" s="10">
        <f t="shared" si="24"/>
        <v>-1560721.0996154516</v>
      </c>
      <c r="BA168" s="10">
        <f t="shared" si="24"/>
        <v>-1585586.4418460475</v>
      </c>
      <c r="BB168" s="10">
        <f t="shared" si="24"/>
        <v>-1610949.0909212553</v>
      </c>
    </row>
    <row r="169" spans="1:54" s="4" customFormat="1">
      <c r="A169" s="6" t="str">
        <f>+'IRR &amp; S.A.'!$A$14</f>
        <v>Operation and maintenance - preventive</v>
      </c>
      <c r="B169" s="6"/>
      <c r="C169" s="1"/>
      <c r="D169" s="1"/>
      <c r="E169" s="3">
        <f>'IRR &amp; S.A.'!E$14</f>
        <v>-445618.98729096988</v>
      </c>
      <c r="F169" s="3">
        <f>'IRR &amp; S.A.'!F$14</f>
        <v>-454531.36703678931</v>
      </c>
      <c r="G169" s="3">
        <f>'IRR &amp; S.A.'!G$14</f>
        <v>-463621.99437752506</v>
      </c>
      <c r="H169" s="3">
        <f>'IRR &amp; S.A.'!H$14</f>
        <v>-472894.43426507554</v>
      </c>
      <c r="I169" s="3">
        <f>'IRR &amp; S.A.'!I$14</f>
        <v>-482352.32295037707</v>
      </c>
      <c r="J169" s="3">
        <f>'IRR &amp; S.A.'!J$14</f>
        <v>-491999.36940938467</v>
      </c>
      <c r="K169" s="3">
        <f>'IRR &amp; S.A.'!K$14</f>
        <v>-501839.35679757223</v>
      </c>
      <c r="L169" s="3">
        <f>'IRR &amp; S.A.'!L$14</f>
        <v>-511876.14393352374</v>
      </c>
      <c r="M169" s="3">
        <f>'IRR &amp; S.A.'!M$14</f>
        <v>-522113.66681219422</v>
      </c>
      <c r="N169" s="3">
        <f>'IRR &amp; S.A.'!N$14</f>
        <v>-532555.94014843809</v>
      </c>
      <c r="O169" s="3">
        <f>'IRR &amp; S.A.'!O$14</f>
        <v>-543207.05895140674</v>
      </c>
      <c r="P169" s="3">
        <f>'IRR &amp; S.A.'!P$14</f>
        <v>-554071.20013043506</v>
      </c>
      <c r="Q169" s="3">
        <f>'IRR &amp; S.A.'!Q$14</f>
        <v>-565152.62413304369</v>
      </c>
      <c r="R169" s="3">
        <f>'IRR &amp; S.A.'!R$14</f>
        <v>-576455.67661570467</v>
      </c>
      <c r="S169" s="3">
        <f>'IRR &amp; S.A.'!S$14</f>
        <v>-587984.79014801851</v>
      </c>
      <c r="T169" s="3">
        <f>'IRR &amp; S.A.'!T$14</f>
        <v>-599744.48595097905</v>
      </c>
      <c r="U169" s="3">
        <f>'IRR &amp; S.A.'!U$14</f>
        <v>-611739.3756699987</v>
      </c>
      <c r="V169" s="3">
        <f>'IRR &amp; S.A.'!V$14</f>
        <v>-623974.16318339854</v>
      </c>
      <c r="W169" s="3">
        <f>'IRR &amp; S.A.'!W$14</f>
        <v>-636453.64644706645</v>
      </c>
      <c r="X169" s="3">
        <f>'IRR &amp; S.A.'!X$14</f>
        <v>-649182.71937600791</v>
      </c>
      <c r="Y169" s="3">
        <f>'IRR &amp; S.A.'!Y$14</f>
        <v>-662166.37376352795</v>
      </c>
      <c r="Z169" s="3">
        <f>'IRR &amp; S.A.'!Z$14</f>
        <v>-675409.70123879856</v>
      </c>
      <c r="AA169" s="3">
        <f>'IRR &amp; S.A.'!AA$14</f>
        <v>-688917.89526357444</v>
      </c>
      <c r="AB169" s="3">
        <f>'IRR &amp; S.A.'!AB$14</f>
        <v>-702696.25316884601</v>
      </c>
      <c r="AC169" s="3">
        <f>'IRR &amp; S.A.'!AC$14</f>
        <v>-716750.17823222291</v>
      </c>
      <c r="AD169" s="3">
        <f>'IRR &amp; S.A.'!AD$14</f>
        <v>-731085.1817968674</v>
      </c>
      <c r="AE169" s="3">
        <f>'IRR &amp; S.A.'!AE$14</f>
        <v>-745706.88543280459</v>
      </c>
      <c r="AF169" s="3">
        <f>'IRR &amp; S.A.'!AF$14</f>
        <v>-760621.02314146084</v>
      </c>
      <c r="AG169" s="3">
        <f>'IRR &amp; S.A.'!AG$14</f>
        <v>-775833.44360429002</v>
      </c>
      <c r="AH169" s="3">
        <f>'IRR &amp; S.A.'!AH$14</f>
        <v>-791350.11247637589</v>
      </c>
      <c r="AI169" s="3">
        <f>'IRR &amp; S.A.'!AI$14</f>
        <v>-807177.11472590314</v>
      </c>
      <c r="AJ169" s="3">
        <f>'IRR &amp; S.A.'!AJ$14</f>
        <v>-823320.65702042147</v>
      </c>
      <c r="AK169" s="3">
        <f>'IRR &amp; S.A.'!AK$14</f>
        <v>-839787.07016082993</v>
      </c>
      <c r="AL169" s="3">
        <f>'IRR &amp; S.A.'!AL$14</f>
        <v>-856582.81156404642</v>
      </c>
      <c r="AM169" s="3">
        <f>'IRR &amp; S.A.'!AM$14</f>
        <v>-873714.46779532731</v>
      </c>
      <c r="AN169" s="3">
        <f>'IRR &amp; S.A.'!AN$14</f>
        <v>-891188.75715123385</v>
      </c>
      <c r="AO169" s="3">
        <f>'IRR &amp; S.A.'!AO$14</f>
        <v>-909012.53229425859</v>
      </c>
      <c r="AP169" s="3">
        <f>'IRR &amp; S.A.'!AP$14</f>
        <v>-927192.78294014384</v>
      </c>
      <c r="AQ169" s="3">
        <f>'IRR &amp; S.A.'!AQ$14</f>
        <v>-945736.63859894639</v>
      </c>
      <c r="AR169" s="3">
        <f>'IRR &amp; S.A.'!AR$14</f>
        <v>-964651.37137092557</v>
      </c>
      <c r="AS169" s="3">
        <f>'IRR &amp; S.A.'!AS$14</f>
        <v>-983944.39879834407</v>
      </c>
      <c r="AT169" s="3">
        <f>'IRR &amp; S.A.'!AT$14</f>
        <v>-1003623.2867743109</v>
      </c>
      <c r="AU169" s="3">
        <f>'IRR &amp; S.A.'!AU$14</f>
        <v>-1023695.752509797</v>
      </c>
      <c r="AV169" s="3">
        <f>'IRR &amp; S.A.'!AV$14</f>
        <v>-1044169.6675599931</v>
      </c>
      <c r="AW169" s="3">
        <f>'IRR &amp; S.A.'!AW$14</f>
        <v>-1065053.060911193</v>
      </c>
      <c r="AX169" s="3">
        <f>'IRR &amp; S.A.'!AX$14</f>
        <v>-1086354.122129417</v>
      </c>
      <c r="AY169" s="3">
        <f>'IRR &amp; S.A.'!AY$14</f>
        <v>-1108081.204572005</v>
      </c>
      <c r="AZ169" s="3">
        <f>'IRR &amp; S.A.'!AZ$14</f>
        <v>-1130242.8286634451</v>
      </c>
      <c r="BA169" s="3">
        <f>'IRR &amp; S.A.'!BA$14</f>
        <v>-1152847.6852367141</v>
      </c>
      <c r="BB169" s="3">
        <f>'IRR &amp; S.A.'!BB$14</f>
        <v>-1175904.6389414484</v>
      </c>
    </row>
    <row r="170" spans="1:54" s="4" customFormat="1">
      <c r="A170" s="6" t="str">
        <f>+'IRR &amp; S.A.'!$A$15</f>
        <v xml:space="preserve">Insurance </v>
      </c>
      <c r="B170" s="6"/>
      <c r="C170" s="1"/>
      <c r="D170" s="1"/>
      <c r="E170" s="3">
        <f>'IRR &amp; S.A.'!E$15</f>
        <v>-127143.14120346816</v>
      </c>
      <c r="F170" s="3">
        <f>'IRR &amp; S.A.'!F$15</f>
        <v>-127143.14120346816</v>
      </c>
      <c r="G170" s="3">
        <f>'IRR &amp; S.A.'!G$15</f>
        <v>-127143.14120346816</v>
      </c>
      <c r="H170" s="3">
        <f>'IRR &amp; S.A.'!H$15</f>
        <v>-127143.14120346816</v>
      </c>
      <c r="I170" s="3">
        <f>'IRR &amp; S.A.'!I$15</f>
        <v>-127143.14120346816</v>
      </c>
      <c r="J170" s="3">
        <f>'IRR &amp; S.A.'!J$15</f>
        <v>-127143.14120346816</v>
      </c>
      <c r="K170" s="3">
        <f>'IRR &amp; S.A.'!K$15</f>
        <v>-127143.14120346816</v>
      </c>
      <c r="L170" s="3">
        <f>'IRR &amp; S.A.'!L$15</f>
        <v>-127143.14120346816</v>
      </c>
      <c r="M170" s="3">
        <f>'IRR &amp; S.A.'!M$15</f>
        <v>-127143.14120346816</v>
      </c>
      <c r="N170" s="3">
        <f>'IRR &amp; S.A.'!N$15</f>
        <v>-127143.14120346816</v>
      </c>
      <c r="O170" s="3">
        <f>'IRR &amp; S.A.'!O$15</f>
        <v>-127143.14120346816</v>
      </c>
      <c r="P170" s="3">
        <f>'IRR &amp; S.A.'!P$15</f>
        <v>-127143.14120346816</v>
      </c>
      <c r="Q170" s="3">
        <f>'IRR &amp; S.A.'!Q$15</f>
        <v>-127143.14120346816</v>
      </c>
      <c r="R170" s="3">
        <f>'IRR &amp; S.A.'!R$15</f>
        <v>-127143.14120346816</v>
      </c>
      <c r="S170" s="3">
        <f>'IRR &amp; S.A.'!S$15</f>
        <v>-127143.14120346816</v>
      </c>
      <c r="T170" s="3">
        <f>'IRR &amp; S.A.'!T$15</f>
        <v>-127143.14120346816</v>
      </c>
      <c r="U170" s="3">
        <f>'IRR &amp; S.A.'!U$15</f>
        <v>-127143.14120346816</v>
      </c>
      <c r="V170" s="3">
        <f>'IRR &amp; S.A.'!V$15</f>
        <v>-127143.14120346816</v>
      </c>
      <c r="W170" s="3">
        <f>'IRR &amp; S.A.'!W$15</f>
        <v>-127143.14120346816</v>
      </c>
      <c r="X170" s="3">
        <f>'IRR &amp; S.A.'!X$15</f>
        <v>-127143.14120346816</v>
      </c>
      <c r="Y170" s="3">
        <f>'IRR &amp; S.A.'!Y$15</f>
        <v>-127143.14120346816</v>
      </c>
      <c r="Z170" s="3">
        <f>'IRR &amp; S.A.'!Z$15</f>
        <v>-127143.14120346816</v>
      </c>
      <c r="AA170" s="3">
        <f>'IRR &amp; S.A.'!AA$15</f>
        <v>-127143.14120346816</v>
      </c>
      <c r="AB170" s="3">
        <f>'IRR &amp; S.A.'!AB$15</f>
        <v>-127143.14120346816</v>
      </c>
      <c r="AC170" s="3">
        <f>'IRR &amp; S.A.'!AC$15</f>
        <v>-127143.14120346816</v>
      </c>
      <c r="AD170" s="3">
        <f>'IRR &amp; S.A.'!AD$15</f>
        <v>-127143.14120346816</v>
      </c>
      <c r="AE170" s="3">
        <f>'IRR &amp; S.A.'!AE$15</f>
        <v>-127143.14120346816</v>
      </c>
      <c r="AF170" s="3">
        <f>'IRR &amp; S.A.'!AF$15</f>
        <v>-127143.14120346816</v>
      </c>
      <c r="AG170" s="3">
        <f>'IRR &amp; S.A.'!AG$15</f>
        <v>-127143.14120346816</v>
      </c>
      <c r="AH170" s="3">
        <f>'IRR &amp; S.A.'!AH$15</f>
        <v>-127143.14120346816</v>
      </c>
      <c r="AI170" s="3">
        <f>'IRR &amp; S.A.'!AI$15</f>
        <v>-127143.14120346816</v>
      </c>
      <c r="AJ170" s="3">
        <f>'IRR &amp; S.A.'!AJ$15</f>
        <v>-127143.14120346816</v>
      </c>
      <c r="AK170" s="3">
        <f>'IRR &amp; S.A.'!AK$15</f>
        <v>-127143.14120346816</v>
      </c>
      <c r="AL170" s="3">
        <f>'IRR &amp; S.A.'!AL$15</f>
        <v>-127143.14120346816</v>
      </c>
      <c r="AM170" s="3">
        <f>'IRR &amp; S.A.'!AM$15</f>
        <v>-127143.14120346816</v>
      </c>
      <c r="AN170" s="3">
        <f>'IRR &amp; S.A.'!AN$15</f>
        <v>-127143.14120346816</v>
      </c>
      <c r="AO170" s="3">
        <f>'IRR &amp; S.A.'!AO$15</f>
        <v>-127143.14120346816</v>
      </c>
      <c r="AP170" s="3">
        <f>'IRR &amp; S.A.'!AP$15</f>
        <v>-127143.14120346816</v>
      </c>
      <c r="AQ170" s="3">
        <f>'IRR &amp; S.A.'!AQ$15</f>
        <v>-127143.14120346816</v>
      </c>
      <c r="AR170" s="3">
        <f>'IRR &amp; S.A.'!AR$15</f>
        <v>-127143.14120346816</v>
      </c>
      <c r="AS170" s="3">
        <f>'IRR &amp; S.A.'!AS$15</f>
        <v>-127143.14120346816</v>
      </c>
      <c r="AT170" s="3">
        <f>'IRR &amp; S.A.'!AT$15</f>
        <v>-127143.14120346816</v>
      </c>
      <c r="AU170" s="3">
        <f>'IRR &amp; S.A.'!AU$15</f>
        <v>-127143.14120346816</v>
      </c>
      <c r="AV170" s="3">
        <f>'IRR &amp; S.A.'!AV$15</f>
        <v>-127143.14120346816</v>
      </c>
      <c r="AW170" s="3">
        <f>'IRR &amp; S.A.'!AW$15</f>
        <v>-127143.14120346816</v>
      </c>
      <c r="AX170" s="3">
        <f>'IRR &amp; S.A.'!AX$15</f>
        <v>-127143.14120346816</v>
      </c>
      <c r="AY170" s="3">
        <f>'IRR &amp; S.A.'!AY$15</f>
        <v>-127143.14120346816</v>
      </c>
      <c r="AZ170" s="3">
        <f>'IRR &amp; S.A.'!AZ$15</f>
        <v>-127143.14120346816</v>
      </c>
      <c r="BA170" s="3">
        <f>'IRR &amp; S.A.'!BA$15</f>
        <v>-127143.14120346816</v>
      </c>
      <c r="BB170" s="3">
        <f>'IRR &amp; S.A.'!BB$15</f>
        <v>-127143.14120346816</v>
      </c>
    </row>
    <row r="171" spans="1:54" s="4" customFormat="1">
      <c r="A171" s="6" t="str">
        <f>+'IRR &amp; S.A.'!$A$16</f>
        <v>Contribution to OSINERG</v>
      </c>
      <c r="B171" s="6"/>
      <c r="C171" s="1"/>
      <c r="D171" s="1"/>
      <c r="E171" s="3">
        <f>-Inputs!$C$65*E164</f>
        <v>-66518.507973762549</v>
      </c>
      <c r="F171" s="3">
        <f>-Inputs!$C$65*F164</f>
        <v>-66518.507973762549</v>
      </c>
      <c r="G171" s="3">
        <f>-Inputs!$C$65*G164</f>
        <v>-66518.507973762549</v>
      </c>
      <c r="H171" s="3">
        <f>-Inputs!$C$65*H164</f>
        <v>-66518.507973762549</v>
      </c>
      <c r="I171" s="3">
        <f>-Inputs!$C$65*I164</f>
        <v>-66518.507973762549</v>
      </c>
      <c r="J171" s="3">
        <f>-Inputs!$C$65*J164</f>
        <v>-66518.507973762549</v>
      </c>
      <c r="K171" s="3">
        <f>-Inputs!$C$65*K164</f>
        <v>-66518.507973762549</v>
      </c>
      <c r="L171" s="3">
        <f>-Inputs!$C$65*L164</f>
        <v>-66518.507973762549</v>
      </c>
      <c r="M171" s="3">
        <f>-Inputs!$C$65*M164</f>
        <v>-66518.507973762549</v>
      </c>
      <c r="N171" s="3">
        <f>-Inputs!$C$65*N164</f>
        <v>-66518.507973762549</v>
      </c>
      <c r="O171" s="3">
        <f>-Inputs!$C$65*O164</f>
        <v>-66518.507973762549</v>
      </c>
      <c r="P171" s="3">
        <f>-Inputs!$C$65*P164</f>
        <v>-66518.507973762549</v>
      </c>
      <c r="Q171" s="3">
        <f>-Inputs!$C$65*Q164</f>
        <v>-66518.507973762549</v>
      </c>
      <c r="R171" s="3">
        <f>-Inputs!$C$65*R164</f>
        <v>-66518.507973762549</v>
      </c>
      <c r="S171" s="3">
        <f>-Inputs!$C$65*S164</f>
        <v>-66518.507973762549</v>
      </c>
      <c r="T171" s="3">
        <f>-Inputs!$C$65*T164</f>
        <v>-66518.507973762549</v>
      </c>
      <c r="U171" s="3">
        <f>-Inputs!$C$65*U164</f>
        <v>-66518.507973762549</v>
      </c>
      <c r="V171" s="3">
        <f>-Inputs!$C$65*V164</f>
        <v>-66518.507973762549</v>
      </c>
      <c r="W171" s="3">
        <f>-Inputs!$C$65*W164</f>
        <v>-66518.507973762549</v>
      </c>
      <c r="X171" s="3">
        <f>-Inputs!$C$65*X164</f>
        <v>-66518.507973762549</v>
      </c>
      <c r="Y171" s="3">
        <f>-Inputs!$C$65*Y164</f>
        <v>-66518.507973762549</v>
      </c>
      <c r="Z171" s="3">
        <f>-Inputs!$C$65*Z164</f>
        <v>-66518.507973762549</v>
      </c>
      <c r="AA171" s="3">
        <f>-Inputs!$C$65*AA164</f>
        <v>-66518.507973762549</v>
      </c>
      <c r="AB171" s="3">
        <f>-Inputs!$C$65*AB164</f>
        <v>-66518.507973762549</v>
      </c>
      <c r="AC171" s="3">
        <f>-Inputs!$C$65*AC164</f>
        <v>-66518.507973762549</v>
      </c>
      <c r="AD171" s="3">
        <f>-Inputs!$C$65*AD164</f>
        <v>-66518.507973762549</v>
      </c>
      <c r="AE171" s="3">
        <f>-Inputs!$C$65*AE164</f>
        <v>-66518.507973762549</v>
      </c>
      <c r="AF171" s="3">
        <f>-Inputs!$C$65*AF164</f>
        <v>-66518.507973762549</v>
      </c>
      <c r="AG171" s="3">
        <f>-Inputs!$C$65*AG164</f>
        <v>-66518.507973762549</v>
      </c>
      <c r="AH171" s="3">
        <f>-Inputs!$C$65*AH164</f>
        <v>-66518.507973762549</v>
      </c>
      <c r="AI171" s="3">
        <f>-Inputs!$C$65*AI164</f>
        <v>-66518.507973762549</v>
      </c>
      <c r="AJ171" s="3">
        <f>-Inputs!$C$65*AJ164</f>
        <v>-66518.507973762549</v>
      </c>
      <c r="AK171" s="3">
        <f>-Inputs!$C$65*AK164</f>
        <v>-66518.507973762549</v>
      </c>
      <c r="AL171" s="3">
        <f>-Inputs!$C$65*AL164</f>
        <v>-66518.507973762549</v>
      </c>
      <c r="AM171" s="3">
        <f>-Inputs!$C$65*AM164</f>
        <v>-66518.507973762549</v>
      </c>
      <c r="AN171" s="3">
        <f>-Inputs!$C$65*AN164</f>
        <v>-66518.507973762549</v>
      </c>
      <c r="AO171" s="3">
        <f>-Inputs!$C$65*AO164</f>
        <v>-66518.507973762549</v>
      </c>
      <c r="AP171" s="3">
        <f>-Inputs!$C$65*AP164</f>
        <v>-66518.507973762549</v>
      </c>
      <c r="AQ171" s="3">
        <f>-Inputs!$C$65*AQ164</f>
        <v>-66518.507973762549</v>
      </c>
      <c r="AR171" s="3">
        <f>-Inputs!$C$65*AR164</f>
        <v>-66518.507973762549</v>
      </c>
      <c r="AS171" s="3">
        <f>-Inputs!$C$65*AS164</f>
        <v>-66518.507973762549</v>
      </c>
      <c r="AT171" s="3">
        <f>-Inputs!$C$65*AT164</f>
        <v>-66518.507973762549</v>
      </c>
      <c r="AU171" s="3">
        <f>-Inputs!$C$65*AU164</f>
        <v>-66518.507973762549</v>
      </c>
      <c r="AV171" s="3">
        <f>-Inputs!$C$65*AV164</f>
        <v>-66518.507973762549</v>
      </c>
      <c r="AW171" s="3">
        <f>-Inputs!$C$65*AW164</f>
        <v>-66518.507973762549</v>
      </c>
      <c r="AX171" s="3">
        <f>-Inputs!$C$65*AX164</f>
        <v>-66518.507973762549</v>
      </c>
      <c r="AY171" s="3">
        <f>-Inputs!$C$65*AY164</f>
        <v>-66518.507973762549</v>
      </c>
      <c r="AZ171" s="3">
        <f>-Inputs!$C$65*AZ164</f>
        <v>-66518.507973762549</v>
      </c>
      <c r="BA171" s="3">
        <f>-Inputs!$C$65*BA164</f>
        <v>-66518.507973762549</v>
      </c>
      <c r="BB171" s="3">
        <f>-Inputs!$C$65*BB164</f>
        <v>-66518.507973762549</v>
      </c>
    </row>
    <row r="172" spans="1:54" s="4" customFormat="1">
      <c r="A172" s="6" t="str">
        <f>+'IRR &amp; S.A.'!$A$17</f>
        <v>Water Canon</v>
      </c>
      <c r="B172" s="6"/>
      <c r="C172" s="1"/>
      <c r="D172" s="1"/>
      <c r="E172" s="3">
        <f>-Inputs!$C$67*(E165)</f>
        <v>-61189.143807762543</v>
      </c>
      <c r="F172" s="3">
        <f>-Inputs!$C$67*(F165)</f>
        <v>-61189.143807762543</v>
      </c>
      <c r="G172" s="3">
        <f>-Inputs!$C$67*(G165)</f>
        <v>-61189.143807762543</v>
      </c>
      <c r="H172" s="3">
        <f>-Inputs!$C$67*(H165)</f>
        <v>-61189.143807762543</v>
      </c>
      <c r="I172" s="3">
        <f>-Inputs!$C$67*(I165)</f>
        <v>-61189.143807762543</v>
      </c>
      <c r="J172" s="3">
        <f>-Inputs!$C$67*(J165)</f>
        <v>-61189.143807762543</v>
      </c>
      <c r="K172" s="3">
        <f>-Inputs!$C$67*(K165)</f>
        <v>-61189.143807762543</v>
      </c>
      <c r="L172" s="3">
        <f>-Inputs!$C$67*(L165)</f>
        <v>-61189.143807762543</v>
      </c>
      <c r="M172" s="3">
        <f>-Inputs!$C$67*(M165)</f>
        <v>-61189.143807762543</v>
      </c>
      <c r="N172" s="3">
        <f>-Inputs!$C$67*(N165)</f>
        <v>-61189.143807762543</v>
      </c>
      <c r="O172" s="3">
        <f>-Inputs!$C$67*(O165)</f>
        <v>-61189.143807762543</v>
      </c>
      <c r="P172" s="3">
        <f>-Inputs!$C$67*(P165)</f>
        <v>-61189.143807762543</v>
      </c>
      <c r="Q172" s="3">
        <f>-Inputs!$C$67*(Q165)</f>
        <v>-61189.143807762543</v>
      </c>
      <c r="R172" s="3">
        <f>-Inputs!$C$67*(R165)</f>
        <v>-61189.143807762543</v>
      </c>
      <c r="S172" s="3">
        <f>-Inputs!$C$67*(S165)</f>
        <v>-61189.143807762543</v>
      </c>
      <c r="T172" s="3">
        <f>-Inputs!$C$67*(T165)</f>
        <v>-61189.143807762543</v>
      </c>
      <c r="U172" s="3">
        <f>-Inputs!$C$67*(U165)</f>
        <v>-61189.143807762543</v>
      </c>
      <c r="V172" s="3">
        <f>-Inputs!$C$67*(V165)</f>
        <v>-61189.143807762543</v>
      </c>
      <c r="W172" s="3">
        <f>-Inputs!$C$67*(W165)</f>
        <v>-61189.143807762543</v>
      </c>
      <c r="X172" s="3">
        <f>-Inputs!$C$67*(X165)</f>
        <v>-61189.143807762543</v>
      </c>
      <c r="Y172" s="3">
        <f>-Inputs!$C$67*(Y165)</f>
        <v>-61189.143807762543</v>
      </c>
      <c r="Z172" s="3">
        <f>-Inputs!$C$67*(Z165)</f>
        <v>-61189.143807762543</v>
      </c>
      <c r="AA172" s="3">
        <f>-Inputs!$C$67*(AA165)</f>
        <v>-61189.143807762543</v>
      </c>
      <c r="AB172" s="3">
        <f>-Inputs!$C$67*(AB165)</f>
        <v>-61189.143807762543</v>
      </c>
      <c r="AC172" s="3">
        <f>-Inputs!$C$67*(AC165)</f>
        <v>-61189.143807762543</v>
      </c>
      <c r="AD172" s="3">
        <f>-Inputs!$C$67*(AD165)</f>
        <v>-61189.143807762543</v>
      </c>
      <c r="AE172" s="3">
        <f>-Inputs!$C$67*(AE165)</f>
        <v>-61189.143807762543</v>
      </c>
      <c r="AF172" s="3">
        <f>-Inputs!$C$67*(AF165)</f>
        <v>-61189.143807762543</v>
      </c>
      <c r="AG172" s="3">
        <f>-Inputs!$C$67*(AG165)</f>
        <v>-61189.143807762543</v>
      </c>
      <c r="AH172" s="3">
        <f>-Inputs!$C$67*(AH165)</f>
        <v>-61189.143807762543</v>
      </c>
      <c r="AI172" s="3">
        <f>-Inputs!$C$67*(AI165)</f>
        <v>-61189.143807762543</v>
      </c>
      <c r="AJ172" s="3">
        <f>-Inputs!$C$67*(AJ165)</f>
        <v>-61189.143807762543</v>
      </c>
      <c r="AK172" s="3">
        <f>-Inputs!$C$67*(AK165)</f>
        <v>-61189.143807762543</v>
      </c>
      <c r="AL172" s="3">
        <f>-Inputs!$C$67*(AL165)</f>
        <v>-61189.143807762543</v>
      </c>
      <c r="AM172" s="3">
        <f>-Inputs!$C$67*(AM165)</f>
        <v>-61189.143807762543</v>
      </c>
      <c r="AN172" s="3">
        <f>-Inputs!$C$67*(AN165)</f>
        <v>-61189.143807762543</v>
      </c>
      <c r="AO172" s="3">
        <f>-Inputs!$C$67*(AO165)</f>
        <v>-61189.143807762543</v>
      </c>
      <c r="AP172" s="3">
        <f>-Inputs!$C$67*(AP165)</f>
        <v>-61189.143807762543</v>
      </c>
      <c r="AQ172" s="3">
        <f>-Inputs!$C$67*(AQ165)</f>
        <v>-61189.143807762543</v>
      </c>
      <c r="AR172" s="3">
        <f>-Inputs!$C$67*(AR165)</f>
        <v>-61189.143807762543</v>
      </c>
      <c r="AS172" s="3">
        <f>-Inputs!$C$67*(AS165)</f>
        <v>-61189.143807762543</v>
      </c>
      <c r="AT172" s="3">
        <f>-Inputs!$C$67*(AT165)</f>
        <v>-61189.143807762543</v>
      </c>
      <c r="AU172" s="3">
        <f>-Inputs!$C$67*(AU165)</f>
        <v>-61189.143807762543</v>
      </c>
      <c r="AV172" s="3">
        <f>-Inputs!$C$67*(AV165)</f>
        <v>-61189.143807762543</v>
      </c>
      <c r="AW172" s="3">
        <f>-Inputs!$C$67*(AW165)</f>
        <v>-61189.143807762543</v>
      </c>
      <c r="AX172" s="3">
        <f>-Inputs!$C$67*(AX165)</f>
        <v>-61189.143807762543</v>
      </c>
      <c r="AY172" s="3">
        <f>-Inputs!$C$67*(AY165)</f>
        <v>-61189.143807762543</v>
      </c>
      <c r="AZ172" s="3">
        <f>-Inputs!$C$67*(AZ165)</f>
        <v>-61189.143807762543</v>
      </c>
      <c r="BA172" s="3">
        <f>-Inputs!$C$67*(BA165)</f>
        <v>-61189.143807762543</v>
      </c>
      <c r="BB172" s="3">
        <f>-Inputs!$C$67*(BB165)</f>
        <v>-61189.143807762543</v>
      </c>
    </row>
    <row r="173" spans="1:54" s="4" customFormat="1">
      <c r="A173" s="6" t="str">
        <f>+'IRR &amp; S.A.'!$A$18</f>
        <v>COES Tariff</v>
      </c>
      <c r="B173" s="6"/>
      <c r="C173" s="1"/>
      <c r="D173" s="1"/>
      <c r="E173" s="3">
        <f>-Inputs!$C$69*E164</f>
        <v>-49888.880980321905</v>
      </c>
      <c r="F173" s="3">
        <f>-Inputs!$C$69*F164</f>
        <v>-49888.880980321905</v>
      </c>
      <c r="G173" s="3">
        <f>-Inputs!$C$69*G164</f>
        <v>-49888.880980321905</v>
      </c>
      <c r="H173" s="3">
        <f>-Inputs!$C$69*H164</f>
        <v>-49888.880980321905</v>
      </c>
      <c r="I173" s="3">
        <f>-Inputs!$C$69*I164</f>
        <v>-49888.880980321905</v>
      </c>
      <c r="J173" s="3">
        <f>-Inputs!$C$69*J164</f>
        <v>-49888.880980321905</v>
      </c>
      <c r="K173" s="3">
        <f>-Inputs!$C$69*K164</f>
        <v>-49888.880980321905</v>
      </c>
      <c r="L173" s="3">
        <f>-Inputs!$C$69*L164</f>
        <v>-49888.880980321905</v>
      </c>
      <c r="M173" s="3">
        <f>-Inputs!$C$69*M164</f>
        <v>-49888.880980321905</v>
      </c>
      <c r="N173" s="3">
        <f>-Inputs!$C$69*N164</f>
        <v>-49888.880980321905</v>
      </c>
      <c r="O173" s="3">
        <f>-Inputs!$C$69*O164</f>
        <v>-49888.880980321905</v>
      </c>
      <c r="P173" s="3">
        <f>-Inputs!$C$69*P164</f>
        <v>-49888.880980321905</v>
      </c>
      <c r="Q173" s="3">
        <f>-Inputs!$C$69*Q164</f>
        <v>-49888.880980321905</v>
      </c>
      <c r="R173" s="3">
        <f>-Inputs!$C$69*R164</f>
        <v>-49888.880980321905</v>
      </c>
      <c r="S173" s="3">
        <f>-Inputs!$C$69*S164</f>
        <v>-49888.880980321905</v>
      </c>
      <c r="T173" s="3">
        <f>-Inputs!$C$69*T164</f>
        <v>-49888.880980321905</v>
      </c>
      <c r="U173" s="3">
        <f>-Inputs!$C$69*U164</f>
        <v>-49888.880980321905</v>
      </c>
      <c r="V173" s="3">
        <f>-Inputs!$C$69*V164</f>
        <v>-49888.880980321905</v>
      </c>
      <c r="W173" s="3">
        <f>-Inputs!$C$69*W164</f>
        <v>-49888.880980321905</v>
      </c>
      <c r="X173" s="3">
        <f>-Inputs!$C$69*X164</f>
        <v>-49888.880980321905</v>
      </c>
      <c r="Y173" s="3">
        <f>-Inputs!$C$69*Y164</f>
        <v>-49888.880980321905</v>
      </c>
      <c r="Z173" s="3">
        <f>-Inputs!$C$69*Z164</f>
        <v>-49888.880980321905</v>
      </c>
      <c r="AA173" s="3">
        <f>-Inputs!$C$69*AA164</f>
        <v>-49888.880980321905</v>
      </c>
      <c r="AB173" s="3">
        <f>-Inputs!$C$69*AB164</f>
        <v>-49888.880980321905</v>
      </c>
      <c r="AC173" s="3">
        <f>-Inputs!$C$69*AC164</f>
        <v>-49888.880980321905</v>
      </c>
      <c r="AD173" s="3">
        <f>-Inputs!$C$69*AD164</f>
        <v>-49888.880980321905</v>
      </c>
      <c r="AE173" s="3">
        <f>-Inputs!$C$69*AE164</f>
        <v>-49888.880980321905</v>
      </c>
      <c r="AF173" s="3">
        <f>-Inputs!$C$69*AF164</f>
        <v>-49888.880980321905</v>
      </c>
      <c r="AG173" s="3">
        <f>-Inputs!$C$69*AG164</f>
        <v>-49888.880980321905</v>
      </c>
      <c r="AH173" s="3">
        <f>-Inputs!$C$69*AH164</f>
        <v>-49888.880980321905</v>
      </c>
      <c r="AI173" s="3">
        <f>-Inputs!$C$69*AI164</f>
        <v>-49888.880980321905</v>
      </c>
      <c r="AJ173" s="3">
        <f>-Inputs!$C$69*AJ164</f>
        <v>-49888.880980321905</v>
      </c>
      <c r="AK173" s="3">
        <f>-Inputs!$C$69*AK164</f>
        <v>-49888.880980321905</v>
      </c>
      <c r="AL173" s="3">
        <f>-Inputs!$C$69*AL164</f>
        <v>-49888.880980321905</v>
      </c>
      <c r="AM173" s="3">
        <f>-Inputs!$C$69*AM164</f>
        <v>-49888.880980321905</v>
      </c>
      <c r="AN173" s="3">
        <f>-Inputs!$C$69*AN164</f>
        <v>-49888.880980321905</v>
      </c>
      <c r="AO173" s="3">
        <f>-Inputs!$C$69*AO164</f>
        <v>-49888.880980321905</v>
      </c>
      <c r="AP173" s="3">
        <f>-Inputs!$C$69*AP164</f>
        <v>-49888.880980321905</v>
      </c>
      <c r="AQ173" s="3">
        <f>-Inputs!$C$69*AQ164</f>
        <v>-49888.880980321905</v>
      </c>
      <c r="AR173" s="3">
        <f>-Inputs!$C$69*AR164</f>
        <v>-49888.880980321905</v>
      </c>
      <c r="AS173" s="3">
        <f>-Inputs!$C$69*AS164</f>
        <v>-49888.880980321905</v>
      </c>
      <c r="AT173" s="3">
        <f>-Inputs!$C$69*AT164</f>
        <v>-49888.880980321905</v>
      </c>
      <c r="AU173" s="3">
        <f>-Inputs!$C$69*AU164</f>
        <v>-49888.880980321905</v>
      </c>
      <c r="AV173" s="3">
        <f>-Inputs!$C$69*AV164</f>
        <v>-49888.880980321905</v>
      </c>
      <c r="AW173" s="3">
        <f>-Inputs!$C$69*AW164</f>
        <v>-49888.880980321905</v>
      </c>
      <c r="AX173" s="3">
        <f>-Inputs!$C$69*AX164</f>
        <v>-49888.880980321905</v>
      </c>
      <c r="AY173" s="3">
        <f>-Inputs!$C$69*AY164</f>
        <v>-49888.880980321905</v>
      </c>
      <c r="AZ173" s="3">
        <f>-Inputs!$C$69*AZ164</f>
        <v>-49888.880980321905</v>
      </c>
      <c r="BA173" s="3">
        <f>-Inputs!$C$69*BA164</f>
        <v>-49888.880980321905</v>
      </c>
      <c r="BB173" s="3">
        <f>-Inputs!$C$69*BB164</f>
        <v>-49888.880980321905</v>
      </c>
    </row>
    <row r="174" spans="1:54" s="4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</row>
    <row r="175" spans="1:54" s="4" customFormat="1">
      <c r="A175" s="7" t="s">
        <v>51</v>
      </c>
      <c r="B175" s="7"/>
      <c r="C175" s="1"/>
      <c r="D175" s="1"/>
      <c r="E175" s="12">
        <f t="shared" ref="E175:BB175" si="25">E164+E168</f>
        <v>5844215.9232705254</v>
      </c>
      <c r="F175" s="12">
        <f t="shared" si="25"/>
        <v>5834412.3055501245</v>
      </c>
      <c r="G175" s="12">
        <f t="shared" si="25"/>
        <v>5824412.6154753147</v>
      </c>
      <c r="H175" s="12">
        <f t="shared" si="25"/>
        <v>5814212.9315990098</v>
      </c>
      <c r="I175" s="12">
        <f t="shared" si="25"/>
        <v>5803809.2540451773</v>
      </c>
      <c r="J175" s="12">
        <f t="shared" si="25"/>
        <v>5793197.5029402692</v>
      </c>
      <c r="K175" s="12">
        <f t="shared" si="25"/>
        <v>5782373.5168132633</v>
      </c>
      <c r="L175" s="12">
        <f t="shared" si="25"/>
        <v>5771333.0509637166</v>
      </c>
      <c r="M175" s="12">
        <f t="shared" si="25"/>
        <v>5760071.775797179</v>
      </c>
      <c r="N175" s="12">
        <f t="shared" si="25"/>
        <v>5748585.2751273103</v>
      </c>
      <c r="O175" s="12">
        <f t="shared" si="25"/>
        <v>5736869.0444440451</v>
      </c>
      <c r="P175" s="12">
        <f t="shared" si="25"/>
        <v>5724918.4891471136</v>
      </c>
      <c r="Q175" s="12">
        <f t="shared" si="25"/>
        <v>5712728.9227442443</v>
      </c>
      <c r="R175" s="12">
        <f t="shared" si="25"/>
        <v>5700295.5650133174</v>
      </c>
      <c r="S175" s="12">
        <f t="shared" si="25"/>
        <v>5687613.5401277719</v>
      </c>
      <c r="T175" s="12">
        <f t="shared" si="25"/>
        <v>5674677.8747445159</v>
      </c>
      <c r="U175" s="12">
        <f t="shared" si="25"/>
        <v>5661483.4960535942</v>
      </c>
      <c r="V175" s="12">
        <f t="shared" si="25"/>
        <v>5648025.2297888538</v>
      </c>
      <c r="W175" s="12">
        <f t="shared" si="25"/>
        <v>5634297.7981988192</v>
      </c>
      <c r="X175" s="12">
        <f t="shared" si="25"/>
        <v>5620295.8179769833</v>
      </c>
      <c r="Y175" s="12">
        <f t="shared" si="25"/>
        <v>5606013.7981507117</v>
      </c>
      <c r="Z175" s="12">
        <f t="shared" si="25"/>
        <v>5591446.137927914</v>
      </c>
      <c r="AA175" s="12">
        <f t="shared" si="25"/>
        <v>5576587.1245006602</v>
      </c>
      <c r="AB175" s="12">
        <f t="shared" si="25"/>
        <v>5561430.9308048617</v>
      </c>
      <c r="AC175" s="12">
        <f t="shared" si="25"/>
        <v>5545971.6132351477</v>
      </c>
      <c r="AD175" s="12">
        <f t="shared" si="25"/>
        <v>5530203.1093140384</v>
      </c>
      <c r="AE175" s="12">
        <f t="shared" si="25"/>
        <v>5514119.235314507</v>
      </c>
      <c r="AF175" s="12">
        <f t="shared" si="25"/>
        <v>5497713.6838349858</v>
      </c>
      <c r="AG175" s="12">
        <f t="shared" si="25"/>
        <v>5480980.0213258732</v>
      </c>
      <c r="AH175" s="12">
        <f t="shared" si="25"/>
        <v>5463911.685566579</v>
      </c>
      <c r="AI175" s="12">
        <f t="shared" si="25"/>
        <v>5446501.9830920994</v>
      </c>
      <c r="AJ175" s="12">
        <f t="shared" si="25"/>
        <v>5428744.0865681283</v>
      </c>
      <c r="AK175" s="12">
        <f t="shared" si="25"/>
        <v>5410631.0321136797</v>
      </c>
      <c r="AL175" s="12">
        <f t="shared" si="25"/>
        <v>5392155.7165701417</v>
      </c>
      <c r="AM175" s="12">
        <f t="shared" si="25"/>
        <v>5373310.894715732</v>
      </c>
      <c r="AN175" s="12">
        <f t="shared" si="25"/>
        <v>5354089.1764242351</v>
      </c>
      <c r="AO175" s="12">
        <f t="shared" si="25"/>
        <v>5334483.0237669079</v>
      </c>
      <c r="AP175" s="12">
        <f t="shared" si="25"/>
        <v>5314484.7480564341</v>
      </c>
      <c r="AQ175" s="12">
        <f t="shared" si="25"/>
        <v>5294086.5068317512</v>
      </c>
      <c r="AR175" s="12">
        <f t="shared" si="25"/>
        <v>5273280.3007825743</v>
      </c>
      <c r="AS175" s="12">
        <f t="shared" si="25"/>
        <v>5252057.9706124142</v>
      </c>
      <c r="AT175" s="12">
        <f t="shared" si="25"/>
        <v>5230411.1938388506</v>
      </c>
      <c r="AU175" s="12">
        <f t="shared" si="25"/>
        <v>5208331.4815298161</v>
      </c>
      <c r="AV175" s="12">
        <f t="shared" si="25"/>
        <v>5185810.1749745999</v>
      </c>
      <c r="AW175" s="12">
        <f t="shared" si="25"/>
        <v>5162838.4422882805</v>
      </c>
      <c r="AX175" s="12">
        <f t="shared" si="25"/>
        <v>5139407.2749482337</v>
      </c>
      <c r="AY175" s="12">
        <f t="shared" si="25"/>
        <v>5115507.484261387</v>
      </c>
      <c r="AZ175" s="12">
        <f t="shared" si="25"/>
        <v>5091129.6977608027</v>
      </c>
      <c r="BA175" s="12">
        <f t="shared" si="25"/>
        <v>5066264.355530207</v>
      </c>
      <c r="BB175" s="12">
        <f t="shared" si="25"/>
        <v>5040901.7064549997</v>
      </c>
    </row>
    <row r="176" spans="1:54" s="4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</row>
    <row r="177" spans="1:54" s="4" customFormat="1">
      <c r="A177" s="1" t="s">
        <v>19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</row>
    <row r="178" spans="1:54" s="4" customFormat="1">
      <c r="A178" s="6" t="s">
        <v>20</v>
      </c>
      <c r="B178" s="6"/>
      <c r="C178" s="1"/>
      <c r="D178" s="1"/>
      <c r="E178" s="3">
        <f>'IRR &amp; S.A.'!E$23</f>
        <v>-1028094.650273052</v>
      </c>
      <c r="F178" s="3">
        <f>'IRR &amp; S.A.'!F$23</f>
        <v>-1028094.650273052</v>
      </c>
      <c r="G178" s="3">
        <f>'IRR &amp; S.A.'!G$23</f>
        <v>-1028094.650273052</v>
      </c>
      <c r="H178" s="3">
        <f>'IRR &amp; S.A.'!H$23</f>
        <v>-1028094.650273052</v>
      </c>
      <c r="I178" s="3">
        <f>'IRR &amp; S.A.'!I$23</f>
        <v>-1028094.650273052</v>
      </c>
      <c r="J178" s="3">
        <f>'IRR &amp; S.A.'!J$23</f>
        <v>-1028094.650273052</v>
      </c>
      <c r="K178" s="3">
        <f>'IRR &amp; S.A.'!K$23</f>
        <v>-1028094.650273052</v>
      </c>
      <c r="L178" s="3">
        <f>'IRR &amp; S.A.'!L$23</f>
        <v>-1028094.650273052</v>
      </c>
      <c r="M178" s="3">
        <f>'IRR &amp; S.A.'!M$23</f>
        <v>-1028094.650273052</v>
      </c>
      <c r="N178" s="3">
        <f>'IRR &amp; S.A.'!N$23</f>
        <v>-1028094.650273052</v>
      </c>
      <c r="O178" s="3">
        <f>'IRR &amp; S.A.'!O$23</f>
        <v>-1028094.650273052</v>
      </c>
      <c r="P178" s="3">
        <f>'IRR &amp; S.A.'!P$23</f>
        <v>-1028094.650273052</v>
      </c>
      <c r="Q178" s="3">
        <f>'IRR &amp; S.A.'!Q$23</f>
        <v>-1028094.650273052</v>
      </c>
      <c r="R178" s="3">
        <f>'IRR &amp; S.A.'!R$23</f>
        <v>-1028094.650273052</v>
      </c>
      <c r="S178" s="3">
        <f>'IRR &amp; S.A.'!S$23</f>
        <v>-1028094.650273052</v>
      </c>
      <c r="T178" s="3">
        <f>'IRR &amp; S.A.'!T$23</f>
        <v>-1028094.650273052</v>
      </c>
      <c r="U178" s="3">
        <f>'IRR &amp; S.A.'!U$23</f>
        <v>-1028094.650273052</v>
      </c>
      <c r="V178" s="3">
        <f>'IRR &amp; S.A.'!V$23</f>
        <v>-1028094.650273052</v>
      </c>
      <c r="W178" s="3">
        <f>'IRR &amp; S.A.'!W$23</f>
        <v>-1028094.650273052</v>
      </c>
      <c r="X178" s="3">
        <f>'IRR &amp; S.A.'!X$23</f>
        <v>-1028094.650273052</v>
      </c>
      <c r="Y178" s="3">
        <f>'IRR &amp; S.A.'!Y$23</f>
        <v>0</v>
      </c>
      <c r="Z178" s="3">
        <f>'IRR &amp; S.A.'!Z$23</f>
        <v>0</v>
      </c>
      <c r="AA178" s="3">
        <f>'IRR &amp; S.A.'!AA$23</f>
        <v>0</v>
      </c>
      <c r="AB178" s="3">
        <f>'IRR &amp; S.A.'!AB$23</f>
        <v>0</v>
      </c>
      <c r="AC178" s="3">
        <f>'IRR &amp; S.A.'!AC$23</f>
        <v>0</v>
      </c>
      <c r="AD178" s="3">
        <f>'IRR &amp; S.A.'!AD$23</f>
        <v>0</v>
      </c>
      <c r="AE178" s="3">
        <f>'IRR &amp; S.A.'!AE$23</f>
        <v>0</v>
      </c>
      <c r="AF178" s="3">
        <f>'IRR &amp; S.A.'!AF$23</f>
        <v>0</v>
      </c>
      <c r="AG178" s="3">
        <f>'IRR &amp; S.A.'!AG$23</f>
        <v>0</v>
      </c>
      <c r="AH178" s="3">
        <f>'IRR &amp; S.A.'!AH$23</f>
        <v>0</v>
      </c>
      <c r="AI178" s="3">
        <f>'IRR &amp; S.A.'!AI$23</f>
        <v>0</v>
      </c>
      <c r="AJ178" s="3">
        <f>'IRR &amp; S.A.'!AJ$23</f>
        <v>0</v>
      </c>
      <c r="AK178" s="3">
        <f>'IRR &amp; S.A.'!AK$23</f>
        <v>0</v>
      </c>
      <c r="AL178" s="3">
        <f>'IRR &amp; S.A.'!AL$23</f>
        <v>0</v>
      </c>
      <c r="AM178" s="3">
        <f>'IRR &amp; S.A.'!AM$23</f>
        <v>0</v>
      </c>
      <c r="AN178" s="3">
        <f>'IRR &amp; S.A.'!AN$23</f>
        <v>0</v>
      </c>
      <c r="AO178" s="3">
        <f>'IRR &amp; S.A.'!AO$23</f>
        <v>0</v>
      </c>
      <c r="AP178" s="3">
        <f>'IRR &amp; S.A.'!AP$23</f>
        <v>0</v>
      </c>
      <c r="AQ178" s="3">
        <f>'IRR &amp; S.A.'!AQ$23</f>
        <v>0</v>
      </c>
      <c r="AR178" s="3">
        <f>'IRR &amp; S.A.'!AR$23</f>
        <v>0</v>
      </c>
      <c r="AS178" s="3">
        <f>'IRR &amp; S.A.'!AS$23</f>
        <v>0</v>
      </c>
      <c r="AT178" s="3">
        <f>'IRR &amp; S.A.'!AT$23</f>
        <v>0</v>
      </c>
      <c r="AU178" s="3">
        <f>'IRR &amp; S.A.'!AU$23</f>
        <v>0</v>
      </c>
      <c r="AV178" s="3">
        <f>'IRR &amp; S.A.'!AV$23</f>
        <v>0</v>
      </c>
      <c r="AW178" s="3">
        <f>'IRR &amp; S.A.'!AW$23</f>
        <v>0</v>
      </c>
      <c r="AX178" s="3">
        <f>'IRR &amp; S.A.'!AX$23</f>
        <v>0</v>
      </c>
      <c r="AY178" s="3">
        <f>'IRR &amp; S.A.'!AY$23</f>
        <v>0</v>
      </c>
      <c r="AZ178" s="3">
        <f>'IRR &amp; S.A.'!AZ$23</f>
        <v>0</v>
      </c>
      <c r="BA178" s="3">
        <f>'IRR &amp; S.A.'!BA$23</f>
        <v>0</v>
      </c>
      <c r="BB178" s="3">
        <f>'IRR &amp; S.A.'!BB$23</f>
        <v>0</v>
      </c>
    </row>
    <row r="179" spans="1:54" s="4" customFormat="1">
      <c r="A179" s="6" t="s">
        <v>52</v>
      </c>
      <c r="B179" s="6"/>
      <c r="C179" s="1"/>
      <c r="D179" s="1"/>
      <c r="E179" s="3">
        <f>'IRR &amp; S.A.'!E$24</f>
        <v>-1122389.2295406</v>
      </c>
      <c r="F179" s="3">
        <f>'IRR &amp; S.A.'!F$24</f>
        <v>-1122389.2295406</v>
      </c>
      <c r="G179" s="3">
        <f>'IRR &amp; S.A.'!G$24</f>
        <v>-1122389.2295406</v>
      </c>
      <c r="H179" s="3">
        <f>'IRR &amp; S.A.'!H$24</f>
        <v>-1122389.2295406</v>
      </c>
      <c r="I179" s="3">
        <f>'IRR &amp; S.A.'!I$24</f>
        <v>-1122389.2295406</v>
      </c>
      <c r="J179" s="3">
        <f>'IRR &amp; S.A.'!J$24</f>
        <v>-1122389.2295406</v>
      </c>
      <c r="K179" s="3">
        <f>'IRR &amp; S.A.'!K$24</f>
        <v>-1122389.2295406</v>
      </c>
      <c r="L179" s="3">
        <f>'IRR &amp; S.A.'!L$24</f>
        <v>-1122389.2295406</v>
      </c>
      <c r="M179" s="3">
        <f>'IRR &amp; S.A.'!M$24</f>
        <v>-1122389.2295406</v>
      </c>
      <c r="N179" s="3">
        <f>'IRR &amp; S.A.'!N$24</f>
        <v>-1122389.2295406</v>
      </c>
      <c r="O179" s="3">
        <f>'IRR &amp; S.A.'!O$24</f>
        <v>0</v>
      </c>
      <c r="P179" s="3">
        <f>'IRR &amp; S.A.'!P$24</f>
        <v>0</v>
      </c>
      <c r="Q179" s="3">
        <f>'IRR &amp; S.A.'!Q$24</f>
        <v>0</v>
      </c>
      <c r="R179" s="3">
        <f>'IRR &amp; S.A.'!R$24</f>
        <v>0</v>
      </c>
      <c r="S179" s="3">
        <f>'IRR &amp; S.A.'!S$24</f>
        <v>0</v>
      </c>
      <c r="T179" s="3">
        <f>'IRR &amp; S.A.'!T$24</f>
        <v>0</v>
      </c>
      <c r="U179" s="3">
        <f>'IRR &amp; S.A.'!U$24</f>
        <v>0</v>
      </c>
      <c r="V179" s="3">
        <f>'IRR &amp; S.A.'!V$24</f>
        <v>0</v>
      </c>
      <c r="W179" s="3">
        <f>'IRR &amp; S.A.'!W$24</f>
        <v>0</v>
      </c>
      <c r="X179" s="3">
        <f>'IRR &amp; S.A.'!X$24</f>
        <v>0</v>
      </c>
      <c r="Y179" s="3">
        <f>'IRR &amp; S.A.'!Y$24</f>
        <v>0</v>
      </c>
      <c r="Z179" s="3">
        <f>'IRR &amp; S.A.'!Z$24</f>
        <v>0</v>
      </c>
      <c r="AA179" s="3">
        <f>'IRR &amp; S.A.'!AA$24</f>
        <v>0</v>
      </c>
      <c r="AB179" s="3">
        <f>'IRR &amp; S.A.'!AB$24</f>
        <v>0</v>
      </c>
      <c r="AC179" s="3">
        <f>'IRR &amp; S.A.'!AC$24</f>
        <v>0</v>
      </c>
      <c r="AD179" s="3">
        <f>'IRR &amp; S.A.'!AD$24</f>
        <v>0</v>
      </c>
      <c r="AE179" s="3">
        <f>'IRR &amp; S.A.'!AE$24</f>
        <v>0</v>
      </c>
      <c r="AF179" s="3">
        <f>'IRR &amp; S.A.'!AF$24</f>
        <v>0</v>
      </c>
      <c r="AG179" s="3">
        <f>'IRR &amp; S.A.'!AG$24</f>
        <v>0</v>
      </c>
      <c r="AH179" s="3">
        <f>'IRR &amp; S.A.'!AH$24</f>
        <v>0</v>
      </c>
      <c r="AI179" s="3">
        <f>'IRR &amp; S.A.'!AI$24</f>
        <v>0</v>
      </c>
      <c r="AJ179" s="3">
        <f>'IRR &amp; S.A.'!AJ$24</f>
        <v>0</v>
      </c>
      <c r="AK179" s="3">
        <f>'IRR &amp; S.A.'!AK$24</f>
        <v>0</v>
      </c>
      <c r="AL179" s="3">
        <f>'IRR &amp; S.A.'!AL$24</f>
        <v>0</v>
      </c>
      <c r="AM179" s="3">
        <f>'IRR &amp; S.A.'!AM$24</f>
        <v>0</v>
      </c>
      <c r="AN179" s="3">
        <f>'IRR &amp; S.A.'!AN$24</f>
        <v>0</v>
      </c>
      <c r="AO179" s="3">
        <f>'IRR &amp; S.A.'!AO$24</f>
        <v>0</v>
      </c>
      <c r="AP179" s="3">
        <f>'IRR &amp; S.A.'!AP$24</f>
        <v>0</v>
      </c>
      <c r="AQ179" s="3">
        <f>'IRR &amp; S.A.'!AQ$24</f>
        <v>0</v>
      </c>
      <c r="AR179" s="3">
        <f>'IRR &amp; S.A.'!AR$24</f>
        <v>0</v>
      </c>
      <c r="AS179" s="3">
        <f>'IRR &amp; S.A.'!AS$24</f>
        <v>0</v>
      </c>
      <c r="AT179" s="3">
        <f>'IRR &amp; S.A.'!AT$24</f>
        <v>0</v>
      </c>
      <c r="AU179" s="3">
        <f>'IRR &amp; S.A.'!AU$24</f>
        <v>0</v>
      </c>
      <c r="AV179" s="3">
        <f>'IRR &amp; S.A.'!AV$24</f>
        <v>0</v>
      </c>
      <c r="AW179" s="3">
        <f>'IRR &amp; S.A.'!AW$24</f>
        <v>0</v>
      </c>
      <c r="AX179" s="3">
        <f>'IRR &amp; S.A.'!AX$24</f>
        <v>0</v>
      </c>
      <c r="AY179" s="3">
        <f>'IRR &amp; S.A.'!AY$24</f>
        <v>0</v>
      </c>
      <c r="AZ179" s="3">
        <f>'IRR &amp; S.A.'!AZ$24</f>
        <v>0</v>
      </c>
      <c r="BA179" s="3">
        <f>'IRR &amp; S.A.'!BA$24</f>
        <v>0</v>
      </c>
      <c r="BB179" s="3">
        <f>'IRR &amp; S.A.'!BB$24</f>
        <v>0</v>
      </c>
    </row>
    <row r="180" spans="1:54" s="4" customFormat="1">
      <c r="A180" s="1" t="s">
        <v>230</v>
      </c>
      <c r="B180" s="6"/>
      <c r="C180" s="1"/>
      <c r="D180" s="1"/>
      <c r="E180" s="3">
        <f>'IRR &amp; S.A.'!E$25</f>
        <v>-2037537.519469589</v>
      </c>
      <c r="F180" s="3">
        <f>'IRR &amp; S.A.'!F$25</f>
        <v>-2037537.519469589</v>
      </c>
      <c r="G180" s="3">
        <f>'IRR &amp; S.A.'!G$25</f>
        <v>0</v>
      </c>
      <c r="H180" s="3">
        <f>'IRR &amp; S.A.'!H$25</f>
        <v>0</v>
      </c>
      <c r="I180" s="3">
        <f>'IRR &amp; S.A.'!I$25</f>
        <v>0</v>
      </c>
      <c r="J180" s="3">
        <f>'IRR &amp; S.A.'!J$25</f>
        <v>0</v>
      </c>
      <c r="K180" s="3">
        <f>'IRR &amp; S.A.'!K$25</f>
        <v>0</v>
      </c>
      <c r="L180" s="3">
        <f>'IRR &amp; S.A.'!L$25</f>
        <v>0</v>
      </c>
      <c r="M180" s="3">
        <f>'IRR &amp; S.A.'!M$25</f>
        <v>0</v>
      </c>
      <c r="N180" s="3">
        <f>'IRR &amp; S.A.'!N$25</f>
        <v>0</v>
      </c>
      <c r="O180" s="3">
        <f>'IRR &amp; S.A.'!O$25</f>
        <v>0</v>
      </c>
      <c r="P180" s="3">
        <f>'IRR &amp; S.A.'!P$25</f>
        <v>0</v>
      </c>
      <c r="Q180" s="3">
        <f>'IRR &amp; S.A.'!Q$25</f>
        <v>0</v>
      </c>
      <c r="R180" s="3">
        <f>'IRR &amp; S.A.'!R$25</f>
        <v>0</v>
      </c>
      <c r="S180" s="3">
        <f>'IRR &amp; S.A.'!S$25</f>
        <v>0</v>
      </c>
      <c r="T180" s="3">
        <f>'IRR &amp; S.A.'!T$25</f>
        <v>0</v>
      </c>
      <c r="U180" s="3">
        <f>'IRR &amp; S.A.'!U$25</f>
        <v>0</v>
      </c>
      <c r="V180" s="3">
        <f>'IRR &amp; S.A.'!V$25</f>
        <v>0</v>
      </c>
      <c r="W180" s="3">
        <f>'IRR &amp; S.A.'!W$25</f>
        <v>0</v>
      </c>
      <c r="X180" s="3">
        <f>'IRR &amp; S.A.'!X$25</f>
        <v>0</v>
      </c>
      <c r="Y180" s="3">
        <f>'IRR &amp; S.A.'!Y$25</f>
        <v>0</v>
      </c>
      <c r="Z180" s="3">
        <f>'IRR &amp; S.A.'!Z$25</f>
        <v>0</v>
      </c>
      <c r="AA180" s="3">
        <f>'IRR &amp; S.A.'!AA$25</f>
        <v>0</v>
      </c>
      <c r="AB180" s="3">
        <f>'IRR &amp; S.A.'!AB$25</f>
        <v>0</v>
      </c>
      <c r="AC180" s="3">
        <f>'IRR &amp; S.A.'!AC$25</f>
        <v>0</v>
      </c>
      <c r="AD180" s="3">
        <f>'IRR &amp; S.A.'!AD$25</f>
        <v>0</v>
      </c>
      <c r="AE180" s="3">
        <f>'IRR &amp; S.A.'!AE$25</f>
        <v>0</v>
      </c>
      <c r="AF180" s="3">
        <f>'IRR &amp; S.A.'!AF$25</f>
        <v>0</v>
      </c>
      <c r="AG180" s="3">
        <f>'IRR &amp; S.A.'!AG$25</f>
        <v>0</v>
      </c>
      <c r="AH180" s="3">
        <f>'IRR &amp; S.A.'!AH$25</f>
        <v>0</v>
      </c>
      <c r="AI180" s="3">
        <f>'IRR &amp; S.A.'!AI$25</f>
        <v>0</v>
      </c>
      <c r="AJ180" s="3">
        <f>'IRR &amp; S.A.'!AJ$25</f>
        <v>0</v>
      </c>
      <c r="AK180" s="3">
        <f>'IRR &amp; S.A.'!AK$25</f>
        <v>0</v>
      </c>
      <c r="AL180" s="3">
        <f>'IRR &amp; S.A.'!AL$25</f>
        <v>0</v>
      </c>
      <c r="AM180" s="3">
        <f>'IRR &amp; S.A.'!AM$25</f>
        <v>0</v>
      </c>
      <c r="AN180" s="3">
        <f>'IRR &amp; S.A.'!AN$25</f>
        <v>0</v>
      </c>
      <c r="AO180" s="3">
        <f>'IRR &amp; S.A.'!AO$25</f>
        <v>0</v>
      </c>
      <c r="AP180" s="3">
        <f>'IRR &amp; S.A.'!AP$25</f>
        <v>0</v>
      </c>
      <c r="AQ180" s="3">
        <f>'IRR &amp; S.A.'!AQ$25</f>
        <v>0</v>
      </c>
      <c r="AR180" s="3">
        <f>'IRR &amp; S.A.'!AR$25</f>
        <v>0</v>
      </c>
      <c r="AS180" s="3">
        <f>'IRR &amp; S.A.'!AS$25</f>
        <v>0</v>
      </c>
      <c r="AT180" s="3">
        <f>'IRR &amp; S.A.'!AT$25</f>
        <v>0</v>
      </c>
      <c r="AU180" s="3">
        <f>'IRR &amp; S.A.'!AU$25</f>
        <v>0</v>
      </c>
      <c r="AV180" s="3">
        <f>'IRR &amp; S.A.'!AV$25</f>
        <v>0</v>
      </c>
      <c r="AW180" s="3">
        <f>'IRR &amp; S.A.'!AW$25</f>
        <v>0</v>
      </c>
      <c r="AX180" s="3">
        <f>'IRR &amp; S.A.'!AX$25</f>
        <v>0</v>
      </c>
      <c r="AY180" s="3">
        <f>'IRR &amp; S.A.'!AY$25</f>
        <v>0</v>
      </c>
      <c r="AZ180" s="3">
        <f>'IRR &amp; S.A.'!AZ$25</f>
        <v>0</v>
      </c>
      <c r="BA180" s="3">
        <f>'IRR &amp; S.A.'!BA$25</f>
        <v>0</v>
      </c>
      <c r="BB180" s="3">
        <f>'IRR &amp; S.A.'!BB$25</f>
        <v>0</v>
      </c>
    </row>
    <row r="181" spans="1:54" s="4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</row>
    <row r="182" spans="1:54" s="4" customFormat="1">
      <c r="A182" s="7" t="s">
        <v>53</v>
      </c>
      <c r="B182" s="7"/>
      <c r="C182" s="1"/>
      <c r="D182" s="1"/>
      <c r="E182" s="12">
        <f>E175+SUM(E178:E180)</f>
        <v>1656194.5239872844</v>
      </c>
      <c r="F182" s="12">
        <f t="shared" ref="F182:BB182" si="26">F175+SUM(F178:F180)</f>
        <v>1646390.9062668835</v>
      </c>
      <c r="G182" s="12">
        <f t="shared" si="26"/>
        <v>3673928.7356616626</v>
      </c>
      <c r="H182" s="12">
        <f t="shared" si="26"/>
        <v>3663729.0517853578</v>
      </c>
      <c r="I182" s="12">
        <f t="shared" si="26"/>
        <v>3653325.3742315252</v>
      </c>
      <c r="J182" s="12">
        <f t="shared" si="26"/>
        <v>3642713.6231266172</v>
      </c>
      <c r="K182" s="12">
        <f t="shared" si="26"/>
        <v>3631889.6369996113</v>
      </c>
      <c r="L182" s="12">
        <f t="shared" si="26"/>
        <v>3620849.1711500646</v>
      </c>
      <c r="M182" s="12">
        <f t="shared" si="26"/>
        <v>3609587.8959835269</v>
      </c>
      <c r="N182" s="12">
        <f t="shared" si="26"/>
        <v>3598101.3953136583</v>
      </c>
      <c r="O182" s="12">
        <f t="shared" si="26"/>
        <v>4708774.394170993</v>
      </c>
      <c r="P182" s="12">
        <f t="shared" si="26"/>
        <v>4696823.8388740616</v>
      </c>
      <c r="Q182" s="12">
        <f t="shared" si="26"/>
        <v>4684634.2724711923</v>
      </c>
      <c r="R182" s="12">
        <f t="shared" si="26"/>
        <v>4672200.9147402653</v>
      </c>
      <c r="S182" s="12">
        <f t="shared" si="26"/>
        <v>4659518.8898547199</v>
      </c>
      <c r="T182" s="12">
        <f t="shared" si="26"/>
        <v>4646583.2244714638</v>
      </c>
      <c r="U182" s="12">
        <f t="shared" si="26"/>
        <v>4633388.8457805421</v>
      </c>
      <c r="V182" s="12">
        <f t="shared" si="26"/>
        <v>4619930.5795158017</v>
      </c>
      <c r="W182" s="12">
        <f t="shared" si="26"/>
        <v>4606203.1479257671</v>
      </c>
      <c r="X182" s="12">
        <f t="shared" si="26"/>
        <v>4592201.1677039312</v>
      </c>
      <c r="Y182" s="12">
        <f t="shared" si="26"/>
        <v>5606013.7981507117</v>
      </c>
      <c r="Z182" s="12">
        <f t="shared" si="26"/>
        <v>5591446.137927914</v>
      </c>
      <c r="AA182" s="12">
        <f t="shared" si="26"/>
        <v>5576587.1245006602</v>
      </c>
      <c r="AB182" s="12">
        <f t="shared" si="26"/>
        <v>5561430.9308048617</v>
      </c>
      <c r="AC182" s="12">
        <f t="shared" si="26"/>
        <v>5545971.6132351477</v>
      </c>
      <c r="AD182" s="12">
        <f t="shared" si="26"/>
        <v>5530203.1093140384</v>
      </c>
      <c r="AE182" s="12">
        <f t="shared" si="26"/>
        <v>5514119.235314507</v>
      </c>
      <c r="AF182" s="12">
        <f t="shared" si="26"/>
        <v>5497713.6838349858</v>
      </c>
      <c r="AG182" s="12">
        <f t="shared" si="26"/>
        <v>5480980.0213258732</v>
      </c>
      <c r="AH182" s="12">
        <f t="shared" si="26"/>
        <v>5463911.685566579</v>
      </c>
      <c r="AI182" s="12">
        <f t="shared" si="26"/>
        <v>5446501.9830920994</v>
      </c>
      <c r="AJ182" s="12">
        <f t="shared" si="26"/>
        <v>5428744.0865681283</v>
      </c>
      <c r="AK182" s="12">
        <f t="shared" si="26"/>
        <v>5410631.0321136797</v>
      </c>
      <c r="AL182" s="12">
        <f t="shared" si="26"/>
        <v>5392155.7165701417</v>
      </c>
      <c r="AM182" s="12">
        <f t="shared" si="26"/>
        <v>5373310.894715732</v>
      </c>
      <c r="AN182" s="12">
        <f t="shared" si="26"/>
        <v>5354089.1764242351</v>
      </c>
      <c r="AO182" s="12">
        <f t="shared" si="26"/>
        <v>5334483.0237669079</v>
      </c>
      <c r="AP182" s="12">
        <f t="shared" si="26"/>
        <v>5314484.7480564341</v>
      </c>
      <c r="AQ182" s="12">
        <f t="shared" si="26"/>
        <v>5294086.5068317512</v>
      </c>
      <c r="AR182" s="12">
        <f t="shared" si="26"/>
        <v>5273280.3007825743</v>
      </c>
      <c r="AS182" s="12">
        <f t="shared" si="26"/>
        <v>5252057.9706124142</v>
      </c>
      <c r="AT182" s="12">
        <f t="shared" si="26"/>
        <v>5230411.1938388506</v>
      </c>
      <c r="AU182" s="12">
        <f t="shared" si="26"/>
        <v>5208331.4815298161</v>
      </c>
      <c r="AV182" s="12">
        <f t="shared" si="26"/>
        <v>5185810.1749745999</v>
      </c>
      <c r="AW182" s="12">
        <f t="shared" si="26"/>
        <v>5162838.4422882805</v>
      </c>
      <c r="AX182" s="12">
        <f t="shared" si="26"/>
        <v>5139407.2749482337</v>
      </c>
      <c r="AY182" s="12">
        <f t="shared" si="26"/>
        <v>5115507.484261387</v>
      </c>
      <c r="AZ182" s="12">
        <f t="shared" si="26"/>
        <v>5091129.6977608027</v>
      </c>
      <c r="BA182" s="12">
        <f t="shared" si="26"/>
        <v>5066264.355530207</v>
      </c>
      <c r="BB182" s="12">
        <f t="shared" si="26"/>
        <v>5040901.7064549997</v>
      </c>
    </row>
    <row r="183" spans="1:54" s="4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</row>
    <row r="184" spans="1:54" s="4" customFormat="1">
      <c r="A184" s="1" t="s">
        <v>39</v>
      </c>
      <c r="B184" s="1"/>
      <c r="C184" s="1"/>
      <c r="D184" s="1"/>
      <c r="E184" s="3">
        <f>(Inputs!$C$84*E182)*-1</f>
        <v>-82809.726199364231</v>
      </c>
      <c r="F184" s="3">
        <f>(Inputs!$C$84*F182)*-1</f>
        <v>-82319.545313344177</v>
      </c>
      <c r="G184" s="3">
        <f>(Inputs!$C$84*G182)*-1</f>
        <v>-183696.43678308313</v>
      </c>
      <c r="H184" s="3">
        <f>(Inputs!$C$84*H182)*-1</f>
        <v>-183186.45258926789</v>
      </c>
      <c r="I184" s="3">
        <f>(Inputs!$C$84*I182)*-1</f>
        <v>-182666.26871157627</v>
      </c>
      <c r="J184" s="3">
        <f>(Inputs!$C$84*J182)*-1</f>
        <v>-182135.68115633086</v>
      </c>
      <c r="K184" s="3">
        <f>(Inputs!$C$84*K182)*-1</f>
        <v>-181594.48184998057</v>
      </c>
      <c r="L184" s="3">
        <f>(Inputs!$C$84*L182)*-1</f>
        <v>-181042.45855750324</v>
      </c>
      <c r="M184" s="3">
        <f>(Inputs!$C$84*M182)*-1</f>
        <v>-180479.39479917637</v>
      </c>
      <c r="N184" s="3">
        <f>(Inputs!$C$84*N182)*-1</f>
        <v>-179905.06976568291</v>
      </c>
      <c r="O184" s="3">
        <f>(Inputs!$C$84*O182)*-1</f>
        <v>-235438.71970854967</v>
      </c>
      <c r="P184" s="3">
        <f>(Inputs!$C$84*P182)*-1</f>
        <v>-234841.1919437031</v>
      </c>
      <c r="Q184" s="3">
        <f>(Inputs!$C$84*Q182)*-1</f>
        <v>-234231.71362355963</v>
      </c>
      <c r="R184" s="3">
        <f>(Inputs!$C$84*R182)*-1</f>
        <v>-233610.04573701328</v>
      </c>
      <c r="S184" s="3">
        <f>(Inputs!$C$84*S182)*-1</f>
        <v>-232975.94449273602</v>
      </c>
      <c r="T184" s="3">
        <f>(Inputs!$C$84*T182)*-1</f>
        <v>-232329.1612235732</v>
      </c>
      <c r="U184" s="3">
        <f>(Inputs!$C$84*U182)*-1</f>
        <v>-231669.44228902712</v>
      </c>
      <c r="V184" s="3">
        <f>(Inputs!$C$84*V182)*-1</f>
        <v>-230996.5289757901</v>
      </c>
      <c r="W184" s="3">
        <f>(Inputs!$C$84*W182)*-1</f>
        <v>-230310.15739628836</v>
      </c>
      <c r="X184" s="3">
        <f>(Inputs!$C$84*X182)*-1</f>
        <v>-229610.05838519658</v>
      </c>
      <c r="Y184" s="3">
        <f>(Inputs!$C$84*Y182)*-1</f>
        <v>-280300.68990753562</v>
      </c>
      <c r="Z184" s="3">
        <f>(Inputs!$C$84*Z182)*-1</f>
        <v>-279572.30689639569</v>
      </c>
      <c r="AA184" s="3">
        <f>(Inputs!$C$84*AA182)*-1</f>
        <v>-278829.356225033</v>
      </c>
      <c r="AB184" s="3">
        <f>(Inputs!$C$84*AB182)*-1</f>
        <v>-278071.54654024309</v>
      </c>
      <c r="AC184" s="3">
        <f>(Inputs!$C$84*AC182)*-1</f>
        <v>-277298.58066175738</v>
      </c>
      <c r="AD184" s="3">
        <f>(Inputs!$C$84*AD182)*-1</f>
        <v>-276510.15546570194</v>
      </c>
      <c r="AE184" s="3">
        <f>(Inputs!$C$84*AE182)*-1</f>
        <v>-275705.96176572534</v>
      </c>
      <c r="AF184" s="3">
        <f>(Inputs!$C$84*AF182)*-1</f>
        <v>-274885.68419174931</v>
      </c>
      <c r="AG184" s="3">
        <f>(Inputs!$C$84*AG182)*-1</f>
        <v>-274049.00106629368</v>
      </c>
      <c r="AH184" s="3">
        <f>(Inputs!$C$84*AH182)*-1</f>
        <v>-273195.58427832898</v>
      </c>
      <c r="AI184" s="3">
        <f>(Inputs!$C$84*AI182)*-1</f>
        <v>-272325.09915460501</v>
      </c>
      <c r="AJ184" s="3">
        <f>(Inputs!$C$84*AJ182)*-1</f>
        <v>-271437.20432840643</v>
      </c>
      <c r="AK184" s="3">
        <f>(Inputs!$C$84*AK182)*-1</f>
        <v>-270531.55160568398</v>
      </c>
      <c r="AL184" s="3">
        <f>(Inputs!$C$84*AL182)*-1</f>
        <v>-269607.7858285071</v>
      </c>
      <c r="AM184" s="3">
        <f>(Inputs!$C$84*AM182)*-1</f>
        <v>-268665.54473578662</v>
      </c>
      <c r="AN184" s="3">
        <f>(Inputs!$C$84*AN182)*-1</f>
        <v>-267704.45882121177</v>
      </c>
      <c r="AO184" s="3">
        <f>(Inputs!$C$84*AO182)*-1</f>
        <v>-266724.15118834539</v>
      </c>
      <c r="AP184" s="3">
        <f>(Inputs!$C$84*AP182)*-1</f>
        <v>-265724.23740282172</v>
      </c>
      <c r="AQ184" s="3">
        <f>(Inputs!$C$84*AQ182)*-1</f>
        <v>-264704.3253415876</v>
      </c>
      <c r="AR184" s="3">
        <f>(Inputs!$C$84*AR182)*-1</f>
        <v>-263664.01503912872</v>
      </c>
      <c r="AS184" s="3">
        <f>(Inputs!$C$84*AS182)*-1</f>
        <v>-262602.89853062073</v>
      </c>
      <c r="AT184" s="3">
        <f>(Inputs!$C$84*AT182)*-1</f>
        <v>-261520.55969194253</v>
      </c>
      <c r="AU184" s="3">
        <f>(Inputs!$C$84*AU182)*-1</f>
        <v>-260416.57407649083</v>
      </c>
      <c r="AV184" s="3">
        <f>(Inputs!$C$84*AV182)*-1</f>
        <v>-259290.50874873</v>
      </c>
      <c r="AW184" s="3">
        <f>(Inputs!$C$84*AW182)*-1</f>
        <v>-258141.92211441405</v>
      </c>
      <c r="AX184" s="3">
        <f>(Inputs!$C$84*AX182)*-1</f>
        <v>-256970.3637474117</v>
      </c>
      <c r="AY184" s="3">
        <f>(Inputs!$C$84*AY182)*-1</f>
        <v>-255775.37421306936</v>
      </c>
      <c r="AZ184" s="3">
        <f>(Inputs!$C$84*AZ182)*-1</f>
        <v>-254556.48488804014</v>
      </c>
      <c r="BA184" s="3">
        <f>(Inputs!$C$84*BA182)*-1</f>
        <v>-253313.21777651037</v>
      </c>
      <c r="BB184" s="3">
        <f>(Inputs!$C$84*BB182)*-1</f>
        <v>-252045.08532275</v>
      </c>
    </row>
    <row r="185" spans="1:54" s="4" customFormat="1">
      <c r="A185" s="1" t="s">
        <v>24</v>
      </c>
      <c r="B185" s="1"/>
      <c r="C185" s="1"/>
      <c r="D185" s="1"/>
      <c r="E185" s="3">
        <f>(Inputs!$C$82*(E182+E184))*-1</f>
        <v>-472015.43933637603</v>
      </c>
      <c r="F185" s="3">
        <f>(Inputs!$C$82*(F182+F184))*-1</f>
        <v>-469221.40828606178</v>
      </c>
      <c r="G185" s="3">
        <f>(Inputs!$C$82*(G182+G184))*-1</f>
        <v>-1047069.6896635738</v>
      </c>
      <c r="H185" s="3">
        <f>(Inputs!$C$82*(H182+H184))*-1</f>
        <v>-1044162.7797588269</v>
      </c>
      <c r="I185" s="3">
        <f>(Inputs!$C$82*(I182+I184))*-1</f>
        <v>-1041197.7316559847</v>
      </c>
      <c r="J185" s="3">
        <f>(Inputs!$C$82*(J182+J184))*-1</f>
        <v>-1038173.3825910859</v>
      </c>
      <c r="K185" s="3">
        <f>(Inputs!$C$82*(K182+K184))*-1</f>
        <v>-1035088.5465448892</v>
      </c>
      <c r="L185" s="3">
        <f>(Inputs!$C$82*(L182+L184))*-1</f>
        <v>-1031942.0137777684</v>
      </c>
      <c r="M185" s="3">
        <f>(Inputs!$C$82*(M182+M184))*-1</f>
        <v>-1028732.5503553052</v>
      </c>
      <c r="N185" s="3">
        <f>(Inputs!$C$82*(N182+N184))*-1</f>
        <v>-1025458.8976643926</v>
      </c>
      <c r="O185" s="3">
        <f>(Inputs!$C$82*(O182+O184))*-1</f>
        <v>-1342000.702338733</v>
      </c>
      <c r="P185" s="3">
        <f>(Inputs!$C$82*(P182+P184))*-1</f>
        <v>-1338594.7940791075</v>
      </c>
      <c r="Q185" s="3">
        <f>(Inputs!$C$82*(Q182+Q184))*-1</f>
        <v>-1335120.7676542897</v>
      </c>
      <c r="R185" s="3">
        <f>(Inputs!$C$82*(R182+R184))*-1</f>
        <v>-1331577.2607009755</v>
      </c>
      <c r="S185" s="3">
        <f>(Inputs!$C$82*(S182+S184))*-1</f>
        <v>-1327962.8836085952</v>
      </c>
      <c r="T185" s="3">
        <f>(Inputs!$C$82*(T182+T184))*-1</f>
        <v>-1324276.218974367</v>
      </c>
      <c r="U185" s="3">
        <f>(Inputs!$C$82*(U182+U184))*-1</f>
        <v>-1320515.8210474544</v>
      </c>
      <c r="V185" s="3">
        <f>(Inputs!$C$82*(V182+V184))*-1</f>
        <v>-1316680.2151620034</v>
      </c>
      <c r="W185" s="3">
        <f>(Inputs!$C$82*(W182+W184))*-1</f>
        <v>-1312767.8971588435</v>
      </c>
      <c r="X185" s="3">
        <f>(Inputs!$C$82*(X182+X184))*-1</f>
        <v>-1308777.3327956204</v>
      </c>
      <c r="Y185" s="3">
        <f>(Inputs!$C$82*(Y182+Y184))*-1</f>
        <v>-1597713.9324729526</v>
      </c>
      <c r="Z185" s="3">
        <f>(Inputs!$C$82*(Z182+Z184))*-1</f>
        <v>-1593562.1493094554</v>
      </c>
      <c r="AA185" s="3">
        <f>(Inputs!$C$82*(AA182+AA184))*-1</f>
        <v>-1589327.330482688</v>
      </c>
      <c r="AB185" s="3">
        <f>(Inputs!$C$82*(AB182+AB184))*-1</f>
        <v>-1585007.8152793853</v>
      </c>
      <c r="AC185" s="3">
        <f>(Inputs!$C$82*(AC182+AC184))*-1</f>
        <v>-1580601.9097720173</v>
      </c>
      <c r="AD185" s="3">
        <f>(Inputs!$C$82*(AD182+AD184))*-1</f>
        <v>-1576107.886154501</v>
      </c>
      <c r="AE185" s="3">
        <f>(Inputs!$C$82*(AE182+AE184))*-1</f>
        <v>-1571523.9820646346</v>
      </c>
      <c r="AF185" s="3">
        <f>(Inputs!$C$82*(AF182+AF184))*-1</f>
        <v>-1566848.3998929709</v>
      </c>
      <c r="AG185" s="3">
        <f>(Inputs!$C$82*(AG182+AG184))*-1</f>
        <v>-1562079.3060778738</v>
      </c>
      <c r="AH185" s="3">
        <f>(Inputs!$C$82*(AH182+AH184))*-1</f>
        <v>-1557214.830386475</v>
      </c>
      <c r="AI185" s="3">
        <f>(Inputs!$C$82*(AI182+AI184))*-1</f>
        <v>-1552253.0651812484</v>
      </c>
      <c r="AJ185" s="3">
        <f>(Inputs!$C$82*(AJ182+AJ184))*-1</f>
        <v>-1547192.0646719164</v>
      </c>
      <c r="AK185" s="3">
        <f>(Inputs!$C$82*(AK182+AK184))*-1</f>
        <v>-1542029.8441523986</v>
      </c>
      <c r="AL185" s="3">
        <f>(Inputs!$C$82*(AL182+AL184))*-1</f>
        <v>-1536764.3792224901</v>
      </c>
      <c r="AM185" s="3">
        <f>(Inputs!$C$82*(AM182+AM184))*-1</f>
        <v>-1531393.6049939836</v>
      </c>
      <c r="AN185" s="3">
        <f>(Inputs!$C$82*(AN182+AN184))*-1</f>
        <v>-1525915.4152809069</v>
      </c>
      <c r="AO185" s="3">
        <f>(Inputs!$C$82*(AO182+AO184))*-1</f>
        <v>-1520327.6617735687</v>
      </c>
      <c r="AP185" s="3">
        <f>(Inputs!$C$82*(AP182+AP184))*-1</f>
        <v>-1514628.1531960836</v>
      </c>
      <c r="AQ185" s="3">
        <f>(Inputs!$C$82*(AQ182+AQ184))*-1</f>
        <v>-1508814.6544470489</v>
      </c>
      <c r="AR185" s="3">
        <f>(Inputs!$C$82*(AR182+AR184))*-1</f>
        <v>-1502884.8857230335</v>
      </c>
      <c r="AS185" s="3">
        <f>(Inputs!$C$82*(AS182+AS184))*-1</f>
        <v>-1496836.5216245379</v>
      </c>
      <c r="AT185" s="3">
        <f>(Inputs!$C$82*(AT182+AT184))*-1</f>
        <v>-1490667.1902440723</v>
      </c>
      <c r="AU185" s="3">
        <f>(Inputs!$C$82*(AU182+AU184))*-1</f>
        <v>-1484374.4722359977</v>
      </c>
      <c r="AV185" s="3">
        <f>(Inputs!$C$82*(AV182+AV184))*-1</f>
        <v>-1477955.8998677609</v>
      </c>
      <c r="AW185" s="3">
        <f>(Inputs!$C$82*(AW182+AW184))*-1</f>
        <v>-1471408.9560521599</v>
      </c>
      <c r="AX185" s="3">
        <f>(Inputs!$C$82*(AX182+AX184))*-1</f>
        <v>-1464731.0733602466</v>
      </c>
      <c r="AY185" s="3">
        <f>(Inputs!$C$82*(AY182+AY184))*-1</f>
        <v>-1457919.6330144953</v>
      </c>
      <c r="AZ185" s="3">
        <f>(Inputs!$C$82*(AZ182+AZ184))*-1</f>
        <v>-1450971.9638618287</v>
      </c>
      <c r="BA185" s="3">
        <f>(Inputs!$C$82*(BA182+BA184))*-1</f>
        <v>-1443885.3413261091</v>
      </c>
      <c r="BB185" s="3">
        <f>(Inputs!$C$82*(BB182+BB184))*-1</f>
        <v>-1436656.986339675</v>
      </c>
    </row>
    <row r="186" spans="1:54" s="4" customFormat="1">
      <c r="A186" s="1" t="s">
        <v>202</v>
      </c>
      <c r="B186" s="1"/>
      <c r="C186" s="1"/>
      <c r="D186" s="1"/>
      <c r="E186" s="3">
        <f>+IF(E162&lt;=Inputs!$C$118,Inputs!$C$114,0)</f>
        <v>283943.42330175836</v>
      </c>
      <c r="F186" s="3">
        <f>+IF(F162&lt;=Inputs!$C$118,Inputs!$C$114,0)</f>
        <v>283943.42330175836</v>
      </c>
      <c r="G186" s="3">
        <f>+IF(G162&lt;=Inputs!$C$118,Inputs!$C$114,0)</f>
        <v>283943.42330175836</v>
      </c>
      <c r="H186" s="3">
        <f>+IF(H162&lt;=Inputs!$C$118,Inputs!$C$114,0)</f>
        <v>283943.42330175836</v>
      </c>
      <c r="I186" s="3">
        <f>+IF(I162&lt;=Inputs!$C$118,Inputs!$C$114,0)</f>
        <v>283943.42330175836</v>
      </c>
      <c r="J186" s="3">
        <f>+IF(J162&lt;=Inputs!$C$118,Inputs!$C$114,0)</f>
        <v>283943.42330175836</v>
      </c>
      <c r="K186" s="3">
        <f>+IF(K162&lt;=Inputs!$C$118,Inputs!$C$114,0)</f>
        <v>283943.42330175836</v>
      </c>
      <c r="L186" s="3">
        <f>+IF(L162&lt;=Inputs!$C$118,Inputs!$C$114,0)</f>
        <v>283943.42330175836</v>
      </c>
      <c r="M186" s="3">
        <f>+IF(M162&lt;=Inputs!$C$118,Inputs!$C$114,0)</f>
        <v>283943.42330175836</v>
      </c>
      <c r="N186" s="3">
        <f>+IF(N162&lt;=Inputs!$C$118,Inputs!$C$114,0)</f>
        <v>283943.42330175836</v>
      </c>
      <c r="O186" s="3">
        <f>+IF(O162&lt;=Inputs!$C$118,Inputs!$C$114,0)</f>
        <v>283943.42330175836</v>
      </c>
      <c r="P186" s="3">
        <f>+IF(P162&lt;=Inputs!$C$118,Inputs!$C$114,0)</f>
        <v>283943.42330175836</v>
      </c>
      <c r="Q186" s="3">
        <f>+IF(Q162&lt;=Inputs!$C$118,Inputs!$C$114,0)</f>
        <v>283943.42330175836</v>
      </c>
      <c r="R186" s="3">
        <f>+IF(R162&lt;=Inputs!$C$118,Inputs!$C$114,0)</f>
        <v>283943.42330175836</v>
      </c>
      <c r="S186" s="3">
        <f>+IF(S162&lt;=Inputs!$C$118,Inputs!$C$114,0)</f>
        <v>283943.42330175836</v>
      </c>
      <c r="T186" s="3">
        <f>+IF(T162&lt;=Inputs!$C$118,Inputs!$C$114,0)</f>
        <v>0</v>
      </c>
      <c r="U186" s="3">
        <f>+IF(U162&lt;=Inputs!$C$118,Inputs!$C$114,0)</f>
        <v>0</v>
      </c>
      <c r="V186" s="3">
        <f>+IF(V162&lt;=Inputs!$C$118,Inputs!$C$114,0)</f>
        <v>0</v>
      </c>
      <c r="W186" s="3">
        <f>+IF(W162&lt;=Inputs!$C$118,Inputs!$C$114,0)</f>
        <v>0</v>
      </c>
      <c r="X186" s="3">
        <f>+IF(X162&lt;=Inputs!$C$118,Inputs!$C$114,0)</f>
        <v>0</v>
      </c>
      <c r="Y186" s="3">
        <f>+IF(Y162&lt;=Inputs!$C$118,Inputs!$C$114,0)</f>
        <v>0</v>
      </c>
      <c r="Z186" s="3">
        <f>+IF(Z162&lt;=Inputs!$C$118,Inputs!$C$114,0)</f>
        <v>0</v>
      </c>
      <c r="AA186" s="3">
        <f>+IF(AA162&lt;=Inputs!$C$118,Inputs!$C$114,0)</f>
        <v>0</v>
      </c>
      <c r="AB186" s="3">
        <f>+IF(AB162&lt;=Inputs!$C$118,Inputs!$C$114,0)</f>
        <v>0</v>
      </c>
      <c r="AC186" s="3">
        <f>+IF(AC162&lt;=Inputs!$C$118,Inputs!$C$114,0)</f>
        <v>0</v>
      </c>
      <c r="AD186" s="3">
        <f>+IF(AD162&lt;=Inputs!$C$118,Inputs!$C$114,0)</f>
        <v>0</v>
      </c>
      <c r="AE186" s="3">
        <f>+IF(AE162&lt;=Inputs!$C$118,Inputs!$C$114,0)</f>
        <v>0</v>
      </c>
      <c r="AF186" s="3">
        <f>+IF(AF162&lt;=Inputs!$C$118,Inputs!$C$114,0)</f>
        <v>0</v>
      </c>
      <c r="AG186" s="3">
        <f>+IF(AG162&lt;=Inputs!$C$118,Inputs!$C$114,0)</f>
        <v>0</v>
      </c>
      <c r="AH186" s="3">
        <f>+IF(AH162&lt;=Inputs!$C$118,Inputs!$C$114,0)</f>
        <v>0</v>
      </c>
      <c r="AI186" s="3">
        <f>+IF(AI162&lt;=Inputs!$C$118,Inputs!$C$114,0)</f>
        <v>0</v>
      </c>
      <c r="AJ186" s="3">
        <f>+IF(AJ162&lt;=Inputs!$C$118,Inputs!$C$114,0)</f>
        <v>0</v>
      </c>
      <c r="AK186" s="3">
        <f>+IF(AK162&lt;=Inputs!$C$118,Inputs!$C$114,0)</f>
        <v>0</v>
      </c>
      <c r="AL186" s="3">
        <f>+IF(AL162&lt;=Inputs!$C$118,Inputs!$C$114,0)</f>
        <v>0</v>
      </c>
      <c r="AM186" s="3">
        <f>+IF(AM162&lt;=Inputs!$C$118,Inputs!$C$114,0)</f>
        <v>0</v>
      </c>
      <c r="AN186" s="3">
        <f>+IF(AN162&lt;=Inputs!$C$118,Inputs!$C$114,0)</f>
        <v>0</v>
      </c>
      <c r="AO186" s="3">
        <f>+IF(AO162&lt;=Inputs!$C$118,Inputs!$C$114,0)</f>
        <v>0</v>
      </c>
      <c r="AP186" s="3">
        <f>+IF(AP162&lt;=Inputs!$C$118,Inputs!$C$114,0)</f>
        <v>0</v>
      </c>
      <c r="AQ186" s="3">
        <f>+IF(AQ162&lt;=Inputs!$C$118,Inputs!$C$114,0)</f>
        <v>0</v>
      </c>
      <c r="AR186" s="3">
        <f>+IF(AR162&lt;=Inputs!$C$118,Inputs!$C$114,0)</f>
        <v>0</v>
      </c>
      <c r="AS186" s="3">
        <f>+IF(AS162&lt;=Inputs!$C$118,Inputs!$C$114,0)</f>
        <v>0</v>
      </c>
      <c r="AT186" s="3">
        <f>+IF(AT162&lt;=Inputs!$C$118,Inputs!$C$114,0)</f>
        <v>0</v>
      </c>
      <c r="AU186" s="3">
        <f>+IF(AU162&lt;=Inputs!$C$118,Inputs!$C$114,0)</f>
        <v>0</v>
      </c>
      <c r="AV186" s="3">
        <f>+IF(AV162&lt;=Inputs!$C$118,Inputs!$C$114,0)</f>
        <v>0</v>
      </c>
      <c r="AW186" s="3">
        <f>+IF(AW162&lt;=Inputs!$C$118,Inputs!$C$114,0)</f>
        <v>0</v>
      </c>
      <c r="AX186" s="3">
        <f>+IF(AX162&lt;=Inputs!$C$118,Inputs!$C$114,0)</f>
        <v>0</v>
      </c>
      <c r="AY186" s="3">
        <f>+IF(AY162&lt;=Inputs!$C$118,Inputs!$C$114,0)</f>
        <v>0</v>
      </c>
      <c r="AZ186" s="3">
        <f>+IF(AZ162&lt;=Inputs!$C$118,Inputs!$C$114,0)</f>
        <v>0</v>
      </c>
      <c r="BA186" s="3">
        <f>+IF(BA162&lt;=Inputs!$C$118,Inputs!$C$114,0)</f>
        <v>0</v>
      </c>
      <c r="BB186" s="3">
        <f>+IF(BB162&lt;=Inputs!$C$118,Inputs!$C$114,0)</f>
        <v>0</v>
      </c>
    </row>
    <row r="187" spans="1:54" s="4" customFormat="1">
      <c r="A187" s="1" t="s">
        <v>203</v>
      </c>
      <c r="B187" s="1"/>
      <c r="C187" s="1"/>
      <c r="D187" s="1"/>
      <c r="E187" s="3">
        <f>+IF(E162&lt;=Inputs!$C$120,Inputs!$C$116,0)</f>
        <v>157462.64702806636</v>
      </c>
      <c r="F187" s="3">
        <f>+IF(F162&lt;=Inputs!$C$120,Inputs!$C$116,0)</f>
        <v>157462.64702806636</v>
      </c>
      <c r="G187" s="3">
        <f>+IF(G162&lt;=Inputs!$C$120,Inputs!$C$116,0)</f>
        <v>157462.64702806636</v>
      </c>
      <c r="H187" s="3">
        <f>+IF(H162&lt;=Inputs!$C$120,Inputs!$C$116,0)</f>
        <v>157462.64702806636</v>
      </c>
      <c r="I187" s="3">
        <f>+IF(I162&lt;=Inputs!$C$120,Inputs!$C$116,0)</f>
        <v>157462.64702806636</v>
      </c>
      <c r="J187" s="3">
        <f>+IF(J162&lt;=Inputs!$C$120,Inputs!$C$116,0)</f>
        <v>157462.64702806636</v>
      </c>
      <c r="K187" s="3">
        <f>+IF(K162&lt;=Inputs!$C$120,Inputs!$C$116,0)</f>
        <v>157462.64702806636</v>
      </c>
      <c r="L187" s="3">
        <f>+IF(L162&lt;=Inputs!$C$120,Inputs!$C$116,0)</f>
        <v>157462.64702806636</v>
      </c>
      <c r="M187" s="3">
        <f>+IF(M162&lt;=Inputs!$C$120,Inputs!$C$116,0)</f>
        <v>157462.64702806636</v>
      </c>
      <c r="N187" s="3">
        <f>+IF(N162&lt;=Inputs!$C$120,Inputs!$C$116,0)</f>
        <v>157462.64702806636</v>
      </c>
      <c r="O187" s="3">
        <f>+IF(O162&lt;=Inputs!$C$120,Inputs!$C$116,0)</f>
        <v>157462.64702806636</v>
      </c>
      <c r="P187" s="3">
        <f>+IF(P162&lt;=Inputs!$C$120,Inputs!$C$116,0)</f>
        <v>157462.64702806636</v>
      </c>
      <c r="Q187" s="3">
        <f>+IF(Q162&lt;=Inputs!$C$120,Inputs!$C$116,0)</f>
        <v>0</v>
      </c>
      <c r="R187" s="3">
        <f>+IF(R162&lt;=Inputs!$C$120,Inputs!$C$116,0)</f>
        <v>0</v>
      </c>
      <c r="S187" s="3">
        <f>+IF(S162&lt;=Inputs!$C$120,Inputs!$C$116,0)</f>
        <v>0</v>
      </c>
      <c r="T187" s="3">
        <f>+IF(T162&lt;=Inputs!$C$120,Inputs!$C$116,0)</f>
        <v>0</v>
      </c>
      <c r="U187" s="3">
        <f>+IF(U162&lt;=Inputs!$C$120,Inputs!$C$116,0)</f>
        <v>0</v>
      </c>
      <c r="V187" s="3">
        <f>+IF(V162&lt;=Inputs!$C$120,Inputs!$C$116,0)</f>
        <v>0</v>
      </c>
      <c r="W187" s="3">
        <f>+IF(W162&lt;=Inputs!$C$120,Inputs!$C$116,0)</f>
        <v>0</v>
      </c>
      <c r="X187" s="3">
        <f>+IF(X162&lt;=Inputs!$C$120,Inputs!$C$116,0)</f>
        <v>0</v>
      </c>
      <c r="Y187" s="3">
        <f>+IF(Y162&lt;=Inputs!$C$120,Inputs!$C$116,0)</f>
        <v>0</v>
      </c>
      <c r="Z187" s="3">
        <f>+IF(Z162&lt;=Inputs!$C$120,Inputs!$C$116,0)</f>
        <v>0</v>
      </c>
      <c r="AA187" s="3">
        <f>+IF(AA162&lt;=Inputs!$C$120,Inputs!$C$116,0)</f>
        <v>0</v>
      </c>
      <c r="AB187" s="3">
        <f>+IF(AB162&lt;=Inputs!$C$120,Inputs!$C$116,0)</f>
        <v>0</v>
      </c>
      <c r="AC187" s="3">
        <f>+IF(AC162&lt;=Inputs!$C$120,Inputs!$C$116,0)</f>
        <v>0</v>
      </c>
      <c r="AD187" s="3">
        <f>+IF(AD162&lt;=Inputs!$C$120,Inputs!$C$116,0)</f>
        <v>0</v>
      </c>
      <c r="AE187" s="3">
        <f>+IF(AE162&lt;=Inputs!$C$120,Inputs!$C$116,0)</f>
        <v>0</v>
      </c>
      <c r="AF187" s="3">
        <f>+IF(AF162&lt;=Inputs!$C$120,Inputs!$C$116,0)</f>
        <v>0</v>
      </c>
      <c r="AG187" s="3">
        <f>+IF(AG162&lt;=Inputs!$C$120,Inputs!$C$116,0)</f>
        <v>0</v>
      </c>
      <c r="AH187" s="3">
        <f>+IF(AH162&lt;=Inputs!$C$120,Inputs!$C$116,0)</f>
        <v>0</v>
      </c>
      <c r="AI187" s="3">
        <f>+IF(AI162&lt;=Inputs!$C$120,Inputs!$C$116,0)</f>
        <v>0</v>
      </c>
      <c r="AJ187" s="3">
        <f>+IF(AJ162&lt;=Inputs!$C$120,Inputs!$C$116,0)</f>
        <v>0</v>
      </c>
      <c r="AK187" s="3">
        <f>+IF(AK162&lt;=Inputs!$C$120,Inputs!$C$116,0)</f>
        <v>0</v>
      </c>
      <c r="AL187" s="3">
        <f>+IF(AL162&lt;=Inputs!$C$120,Inputs!$C$116,0)</f>
        <v>0</v>
      </c>
      <c r="AM187" s="3">
        <f>+IF(AM162&lt;=Inputs!$C$120,Inputs!$C$116,0)</f>
        <v>0</v>
      </c>
      <c r="AN187" s="3">
        <f>+IF(AN162&lt;=Inputs!$C$120,Inputs!$C$116,0)</f>
        <v>0</v>
      </c>
      <c r="AO187" s="3">
        <f>+IF(AO162&lt;=Inputs!$C$120,Inputs!$C$116,0)</f>
        <v>0</v>
      </c>
      <c r="AP187" s="3">
        <f>+IF(AP162&lt;=Inputs!$C$120,Inputs!$C$116,0)</f>
        <v>0</v>
      </c>
      <c r="AQ187" s="3">
        <f>+IF(AQ162&lt;=Inputs!$C$120,Inputs!$C$116,0)</f>
        <v>0</v>
      </c>
      <c r="AR187" s="3">
        <f>+IF(AR162&lt;=Inputs!$C$120,Inputs!$C$116,0)</f>
        <v>0</v>
      </c>
      <c r="AS187" s="3">
        <f>+IF(AS162&lt;=Inputs!$C$120,Inputs!$C$116,0)</f>
        <v>0</v>
      </c>
      <c r="AT187" s="3">
        <f>+IF(AT162&lt;=Inputs!$C$120,Inputs!$C$116,0)</f>
        <v>0</v>
      </c>
      <c r="AU187" s="3">
        <f>+IF(AU162&lt;=Inputs!$C$120,Inputs!$C$116,0)</f>
        <v>0</v>
      </c>
      <c r="AV187" s="3">
        <f>+IF(AV162&lt;=Inputs!$C$120,Inputs!$C$116,0)</f>
        <v>0</v>
      </c>
      <c r="AW187" s="3">
        <f>+IF(AW162&lt;=Inputs!$C$120,Inputs!$C$116,0)</f>
        <v>0</v>
      </c>
      <c r="AX187" s="3">
        <f>+IF(AX162&lt;=Inputs!$C$120,Inputs!$C$116,0)</f>
        <v>0</v>
      </c>
      <c r="AY187" s="3">
        <f>+IF(AY162&lt;=Inputs!$C$120,Inputs!$C$116,0)</f>
        <v>0</v>
      </c>
      <c r="AZ187" s="3">
        <f>+IF(AZ162&lt;=Inputs!$C$120,Inputs!$C$116,0)</f>
        <v>0</v>
      </c>
      <c r="BA187" s="3">
        <f>+IF(BA162&lt;=Inputs!$C$120,Inputs!$C$116,0)</f>
        <v>0</v>
      </c>
      <c r="BB187" s="3">
        <f>+IF(BB162&lt;=Inputs!$C$120,Inputs!$C$116,0)</f>
        <v>0</v>
      </c>
    </row>
    <row r="188" spans="1:54" s="4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</row>
    <row r="189" spans="1:54" s="9" customFormat="1">
      <c r="A189" s="7" t="s">
        <v>54</v>
      </c>
      <c r="B189" s="7"/>
      <c r="C189" s="7"/>
      <c r="D189" s="7"/>
      <c r="E189" s="12">
        <f>+E182+SUM(E184:E187)</f>
        <v>1542775.4287813688</v>
      </c>
      <c r="F189" s="12">
        <f t="shared" ref="F189:BB189" si="27">+F182+SUM(F184:F187)</f>
        <v>1536256.0229973022</v>
      </c>
      <c r="G189" s="12">
        <f t="shared" si="27"/>
        <v>2884568.6795448307</v>
      </c>
      <c r="H189" s="12">
        <f t="shared" si="27"/>
        <v>2877785.8897670875</v>
      </c>
      <c r="I189" s="12">
        <f t="shared" si="27"/>
        <v>2870867.4441937888</v>
      </c>
      <c r="J189" s="12">
        <f t="shared" si="27"/>
        <v>2863810.6297090249</v>
      </c>
      <c r="K189" s="12">
        <f t="shared" si="27"/>
        <v>2856612.6789345662</v>
      </c>
      <c r="L189" s="12">
        <f t="shared" si="27"/>
        <v>2849270.769144618</v>
      </c>
      <c r="M189" s="12">
        <f t="shared" si="27"/>
        <v>2841782.0211588703</v>
      </c>
      <c r="N189" s="12">
        <f t="shared" si="27"/>
        <v>2834143.4982134076</v>
      </c>
      <c r="O189" s="12">
        <f t="shared" si="27"/>
        <v>3572741.0424535349</v>
      </c>
      <c r="P189" s="12">
        <f t="shared" si="27"/>
        <v>3564793.9231810756</v>
      </c>
      <c r="Q189" s="12">
        <f t="shared" si="27"/>
        <v>3399225.2144951015</v>
      </c>
      <c r="R189" s="12">
        <f t="shared" si="27"/>
        <v>3390957.0316040348</v>
      </c>
      <c r="S189" s="12">
        <f t="shared" si="27"/>
        <v>3382523.4850551467</v>
      </c>
      <c r="T189" s="12">
        <f t="shared" si="27"/>
        <v>3089977.8442735234</v>
      </c>
      <c r="U189" s="12">
        <f t="shared" si="27"/>
        <v>3081203.5824440606</v>
      </c>
      <c r="V189" s="12">
        <f t="shared" si="27"/>
        <v>3072253.835378008</v>
      </c>
      <c r="W189" s="12">
        <f t="shared" si="27"/>
        <v>3063125.0933706351</v>
      </c>
      <c r="X189" s="12">
        <f t="shared" si="27"/>
        <v>3053813.7765231142</v>
      </c>
      <c r="Y189" s="12">
        <f t="shared" si="27"/>
        <v>3727999.1757702231</v>
      </c>
      <c r="Z189" s="12">
        <f t="shared" si="27"/>
        <v>3718311.6817220626</v>
      </c>
      <c r="AA189" s="12">
        <f t="shared" si="27"/>
        <v>3708430.4377929391</v>
      </c>
      <c r="AB189" s="12">
        <f t="shared" si="27"/>
        <v>3698351.5689852331</v>
      </c>
      <c r="AC189" s="12">
        <f t="shared" si="27"/>
        <v>3688071.1228013728</v>
      </c>
      <c r="AD189" s="12">
        <f t="shared" si="27"/>
        <v>3677585.0676938356</v>
      </c>
      <c r="AE189" s="12">
        <f t="shared" si="27"/>
        <v>3666889.2914841473</v>
      </c>
      <c r="AF189" s="12">
        <f t="shared" si="27"/>
        <v>3655979.5997502655</v>
      </c>
      <c r="AG189" s="12">
        <f t="shared" si="27"/>
        <v>3644851.7141817058</v>
      </c>
      <c r="AH189" s="12">
        <f t="shared" si="27"/>
        <v>3633501.270901775</v>
      </c>
      <c r="AI189" s="12">
        <f t="shared" si="27"/>
        <v>3621923.818756246</v>
      </c>
      <c r="AJ189" s="12">
        <f t="shared" si="27"/>
        <v>3610114.8175678058</v>
      </c>
      <c r="AK189" s="12">
        <f t="shared" si="27"/>
        <v>3598069.6363555971</v>
      </c>
      <c r="AL189" s="12">
        <f t="shared" si="27"/>
        <v>3585783.5515191443</v>
      </c>
      <c r="AM189" s="12">
        <f t="shared" si="27"/>
        <v>3573251.7449859618</v>
      </c>
      <c r="AN189" s="12">
        <f t="shared" si="27"/>
        <v>3560469.3023221167</v>
      </c>
      <c r="AO189" s="12">
        <f t="shared" si="27"/>
        <v>3547431.2108049938</v>
      </c>
      <c r="AP189" s="12">
        <f t="shared" si="27"/>
        <v>3534132.3574575288</v>
      </c>
      <c r="AQ189" s="12">
        <f t="shared" si="27"/>
        <v>3520567.5270431144</v>
      </c>
      <c r="AR189" s="12">
        <f t="shared" si="27"/>
        <v>3506731.4000204122</v>
      </c>
      <c r="AS189" s="12">
        <f t="shared" si="27"/>
        <v>3492618.5504572554</v>
      </c>
      <c r="AT189" s="12">
        <f t="shared" si="27"/>
        <v>3478223.4439028357</v>
      </c>
      <c r="AU189" s="12">
        <f t="shared" si="27"/>
        <v>3463540.4352173274</v>
      </c>
      <c r="AV189" s="12">
        <f t="shared" si="27"/>
        <v>3448563.7663581092</v>
      </c>
      <c r="AW189" s="12">
        <f t="shared" si="27"/>
        <v>3433287.5641217064</v>
      </c>
      <c r="AX189" s="12">
        <f t="shared" si="27"/>
        <v>3417705.8378405757</v>
      </c>
      <c r="AY189" s="12">
        <f t="shared" si="27"/>
        <v>3401812.4770338223</v>
      </c>
      <c r="AZ189" s="12">
        <f t="shared" si="27"/>
        <v>3385601.2490109336</v>
      </c>
      <c r="BA189" s="12">
        <f t="shared" si="27"/>
        <v>3369065.7964275875</v>
      </c>
      <c r="BB189" s="12">
        <f t="shared" si="27"/>
        <v>3352199.6347925747</v>
      </c>
    </row>
    <row r="190" spans="1:54" s="4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</row>
    <row r="191" spans="1:54" s="4" customFormat="1">
      <c r="A191" s="1" t="s">
        <v>233</v>
      </c>
      <c r="B191" s="1"/>
      <c r="C191" s="1"/>
      <c r="D191" s="1"/>
      <c r="E191" s="14">
        <f>(SUM(E178:E180))*-1</f>
        <v>4188021.399283241</v>
      </c>
      <c r="F191" s="14">
        <f t="shared" ref="F191:BB191" si="28">(SUM(F178:F180))*-1</f>
        <v>4188021.399283241</v>
      </c>
      <c r="G191" s="14">
        <f t="shared" si="28"/>
        <v>2150483.879813652</v>
      </c>
      <c r="H191" s="14">
        <f t="shared" si="28"/>
        <v>2150483.879813652</v>
      </c>
      <c r="I191" s="14">
        <f t="shared" si="28"/>
        <v>2150483.879813652</v>
      </c>
      <c r="J191" s="14">
        <f t="shared" si="28"/>
        <v>2150483.879813652</v>
      </c>
      <c r="K191" s="14">
        <f t="shared" si="28"/>
        <v>2150483.879813652</v>
      </c>
      <c r="L191" s="14">
        <f t="shared" si="28"/>
        <v>2150483.879813652</v>
      </c>
      <c r="M191" s="14">
        <f t="shared" si="28"/>
        <v>2150483.879813652</v>
      </c>
      <c r="N191" s="14">
        <f t="shared" si="28"/>
        <v>2150483.879813652</v>
      </c>
      <c r="O191" s="14">
        <f t="shared" si="28"/>
        <v>1028094.650273052</v>
      </c>
      <c r="P191" s="14">
        <f t="shared" si="28"/>
        <v>1028094.650273052</v>
      </c>
      <c r="Q191" s="14">
        <f t="shared" si="28"/>
        <v>1028094.650273052</v>
      </c>
      <c r="R191" s="14">
        <f t="shared" si="28"/>
        <v>1028094.650273052</v>
      </c>
      <c r="S191" s="14">
        <f t="shared" si="28"/>
        <v>1028094.650273052</v>
      </c>
      <c r="T191" s="14">
        <f t="shared" si="28"/>
        <v>1028094.650273052</v>
      </c>
      <c r="U191" s="14">
        <f t="shared" si="28"/>
        <v>1028094.650273052</v>
      </c>
      <c r="V191" s="14">
        <f t="shared" si="28"/>
        <v>1028094.650273052</v>
      </c>
      <c r="W191" s="14">
        <f t="shared" si="28"/>
        <v>1028094.650273052</v>
      </c>
      <c r="X191" s="14">
        <f t="shared" si="28"/>
        <v>1028094.650273052</v>
      </c>
      <c r="Y191" s="14">
        <f t="shared" si="28"/>
        <v>0</v>
      </c>
      <c r="Z191" s="14">
        <f t="shared" si="28"/>
        <v>0</v>
      </c>
      <c r="AA191" s="14">
        <f t="shared" si="28"/>
        <v>0</v>
      </c>
      <c r="AB191" s="14">
        <f t="shared" si="28"/>
        <v>0</v>
      </c>
      <c r="AC191" s="14">
        <f t="shared" si="28"/>
        <v>0</v>
      </c>
      <c r="AD191" s="14">
        <f t="shared" si="28"/>
        <v>0</v>
      </c>
      <c r="AE191" s="14">
        <f t="shared" si="28"/>
        <v>0</v>
      </c>
      <c r="AF191" s="14">
        <f t="shared" si="28"/>
        <v>0</v>
      </c>
      <c r="AG191" s="14">
        <f t="shared" si="28"/>
        <v>0</v>
      </c>
      <c r="AH191" s="14">
        <f t="shared" si="28"/>
        <v>0</v>
      </c>
      <c r="AI191" s="14">
        <f t="shared" si="28"/>
        <v>0</v>
      </c>
      <c r="AJ191" s="14">
        <f t="shared" si="28"/>
        <v>0</v>
      </c>
      <c r="AK191" s="14">
        <f t="shared" si="28"/>
        <v>0</v>
      </c>
      <c r="AL191" s="14">
        <f t="shared" si="28"/>
        <v>0</v>
      </c>
      <c r="AM191" s="14">
        <f t="shared" si="28"/>
        <v>0</v>
      </c>
      <c r="AN191" s="14">
        <f t="shared" si="28"/>
        <v>0</v>
      </c>
      <c r="AO191" s="14">
        <f t="shared" si="28"/>
        <v>0</v>
      </c>
      <c r="AP191" s="14">
        <f t="shared" si="28"/>
        <v>0</v>
      </c>
      <c r="AQ191" s="14">
        <f t="shared" si="28"/>
        <v>0</v>
      </c>
      <c r="AR191" s="14">
        <f t="shared" si="28"/>
        <v>0</v>
      </c>
      <c r="AS191" s="14">
        <f t="shared" si="28"/>
        <v>0</v>
      </c>
      <c r="AT191" s="14">
        <f t="shared" si="28"/>
        <v>0</v>
      </c>
      <c r="AU191" s="14">
        <f t="shared" si="28"/>
        <v>0</v>
      </c>
      <c r="AV191" s="14">
        <f t="shared" si="28"/>
        <v>0</v>
      </c>
      <c r="AW191" s="14">
        <f t="shared" si="28"/>
        <v>0</v>
      </c>
      <c r="AX191" s="14">
        <f t="shared" si="28"/>
        <v>0</v>
      </c>
      <c r="AY191" s="14">
        <f t="shared" si="28"/>
        <v>0</v>
      </c>
      <c r="AZ191" s="14">
        <f t="shared" si="28"/>
        <v>0</v>
      </c>
      <c r="BA191" s="14">
        <f t="shared" si="28"/>
        <v>0</v>
      </c>
      <c r="BB191" s="14">
        <f t="shared" si="28"/>
        <v>0</v>
      </c>
    </row>
    <row r="192" spans="1:54" s="4" customFormat="1">
      <c r="A192" s="1" t="s">
        <v>55</v>
      </c>
      <c r="B192" s="3">
        <f>'IRR &amp; S.A.'!B$37</f>
        <v>-7172172.067961243</v>
      </c>
      <c r="C192" s="3">
        <f>'IRR &amp; S.A.'!C$37</f>
        <v>-17930430.169903107</v>
      </c>
      <c r="D192" s="3">
        <f>'IRR &amp; S.A.'!D$37</f>
        <v>-10758258.101941863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</row>
    <row r="193" spans="1:54" s="4" customFormat="1">
      <c r="A193" s="1"/>
      <c r="B193" s="1"/>
      <c r="C193" s="1"/>
      <c r="D193" s="1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</row>
    <row r="194" spans="1:54" s="13" customFormat="1" ht="10.5">
      <c r="A194" s="31" t="s">
        <v>56</v>
      </c>
      <c r="B194" s="32">
        <f>B189+SUM(B191:B193)</f>
        <v>-7172172.067961243</v>
      </c>
      <c r="C194" s="32">
        <f>C189+SUM(C191:C193)</f>
        <v>-17930430.169903107</v>
      </c>
      <c r="D194" s="32">
        <f>D189+SUM(D191:D193)</f>
        <v>-10758258.101941863</v>
      </c>
      <c r="E194" s="32">
        <f>E189+E191</f>
        <v>5730796.8280646093</v>
      </c>
      <c r="F194" s="32">
        <f t="shared" ref="F194:BB194" si="29">F189+F191</f>
        <v>5724277.4222805435</v>
      </c>
      <c r="G194" s="32">
        <f t="shared" si="29"/>
        <v>5035052.5593584832</v>
      </c>
      <c r="H194" s="32">
        <f t="shared" si="29"/>
        <v>5028269.7695807396</v>
      </c>
      <c r="I194" s="32">
        <f t="shared" si="29"/>
        <v>5021351.3240074404</v>
      </c>
      <c r="J194" s="32">
        <f t="shared" si="29"/>
        <v>5014294.5095226765</v>
      </c>
      <c r="K194" s="32">
        <f t="shared" si="29"/>
        <v>5007096.5587482182</v>
      </c>
      <c r="L194" s="32">
        <f t="shared" si="29"/>
        <v>4999754.6489582695</v>
      </c>
      <c r="M194" s="32">
        <f t="shared" si="29"/>
        <v>4992265.9009725228</v>
      </c>
      <c r="N194" s="32">
        <f t="shared" si="29"/>
        <v>4984627.3780270591</v>
      </c>
      <c r="O194" s="32">
        <f t="shared" si="29"/>
        <v>4600835.6927265869</v>
      </c>
      <c r="P194" s="32">
        <f t="shared" si="29"/>
        <v>4592888.5734541276</v>
      </c>
      <c r="Q194" s="32">
        <f t="shared" si="29"/>
        <v>4427319.8647681531</v>
      </c>
      <c r="R194" s="32">
        <f t="shared" si="29"/>
        <v>4419051.6818770869</v>
      </c>
      <c r="S194" s="32">
        <f t="shared" si="29"/>
        <v>4410618.1353281988</v>
      </c>
      <c r="T194" s="32">
        <f t="shared" si="29"/>
        <v>4118072.4945465755</v>
      </c>
      <c r="U194" s="32">
        <f t="shared" si="29"/>
        <v>4109298.2327171126</v>
      </c>
      <c r="V194" s="32">
        <f t="shared" si="29"/>
        <v>4100348.48565106</v>
      </c>
      <c r="W194" s="32">
        <f t="shared" si="29"/>
        <v>4091219.7436436871</v>
      </c>
      <c r="X194" s="32">
        <f t="shared" si="29"/>
        <v>4081908.4267961662</v>
      </c>
      <c r="Y194" s="32">
        <f t="shared" si="29"/>
        <v>3727999.1757702231</v>
      </c>
      <c r="Z194" s="32">
        <f t="shared" si="29"/>
        <v>3718311.6817220626</v>
      </c>
      <c r="AA194" s="32">
        <f t="shared" si="29"/>
        <v>3708430.4377929391</v>
      </c>
      <c r="AB194" s="32">
        <f t="shared" si="29"/>
        <v>3698351.5689852331</v>
      </c>
      <c r="AC194" s="32">
        <f t="shared" si="29"/>
        <v>3688071.1228013728</v>
      </c>
      <c r="AD194" s="32">
        <f t="shared" si="29"/>
        <v>3677585.0676938356</v>
      </c>
      <c r="AE194" s="32">
        <f t="shared" si="29"/>
        <v>3666889.2914841473</v>
      </c>
      <c r="AF194" s="32">
        <f t="shared" si="29"/>
        <v>3655979.5997502655</v>
      </c>
      <c r="AG194" s="32">
        <f t="shared" si="29"/>
        <v>3644851.7141817058</v>
      </c>
      <c r="AH194" s="32">
        <f t="shared" si="29"/>
        <v>3633501.270901775</v>
      </c>
      <c r="AI194" s="32">
        <f t="shared" si="29"/>
        <v>3621923.818756246</v>
      </c>
      <c r="AJ194" s="32">
        <f t="shared" si="29"/>
        <v>3610114.8175678058</v>
      </c>
      <c r="AK194" s="32">
        <f t="shared" si="29"/>
        <v>3598069.6363555971</v>
      </c>
      <c r="AL194" s="32">
        <f t="shared" si="29"/>
        <v>3585783.5515191443</v>
      </c>
      <c r="AM194" s="32">
        <f t="shared" si="29"/>
        <v>3573251.7449859618</v>
      </c>
      <c r="AN194" s="32">
        <f t="shared" si="29"/>
        <v>3560469.3023221167</v>
      </c>
      <c r="AO194" s="32">
        <f t="shared" si="29"/>
        <v>3547431.2108049938</v>
      </c>
      <c r="AP194" s="32">
        <f t="shared" si="29"/>
        <v>3534132.3574575288</v>
      </c>
      <c r="AQ194" s="32">
        <f t="shared" si="29"/>
        <v>3520567.5270431144</v>
      </c>
      <c r="AR194" s="32">
        <f t="shared" si="29"/>
        <v>3506731.4000204122</v>
      </c>
      <c r="AS194" s="32">
        <f t="shared" si="29"/>
        <v>3492618.5504572554</v>
      </c>
      <c r="AT194" s="32">
        <f t="shared" si="29"/>
        <v>3478223.4439028357</v>
      </c>
      <c r="AU194" s="32">
        <f t="shared" si="29"/>
        <v>3463540.4352173274</v>
      </c>
      <c r="AV194" s="32">
        <f t="shared" si="29"/>
        <v>3448563.7663581092</v>
      </c>
      <c r="AW194" s="32">
        <f t="shared" si="29"/>
        <v>3433287.5641217064</v>
      </c>
      <c r="AX194" s="32">
        <f t="shared" si="29"/>
        <v>3417705.8378405757</v>
      </c>
      <c r="AY194" s="32">
        <f t="shared" si="29"/>
        <v>3401812.4770338223</v>
      </c>
      <c r="AZ194" s="32">
        <f t="shared" si="29"/>
        <v>3385601.2490109336</v>
      </c>
      <c r="BA194" s="32">
        <f t="shared" si="29"/>
        <v>3369065.7964275875</v>
      </c>
      <c r="BB194" s="32">
        <f t="shared" si="29"/>
        <v>3352199.6347925747</v>
      </c>
    </row>
    <row r="195" spans="1:54" s="4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</row>
    <row r="196" spans="1:54" s="4" customFormat="1">
      <c r="A196" s="31" t="s">
        <v>192</v>
      </c>
      <c r="B196" s="32">
        <f>+B194</f>
        <v>-7172172.067961243</v>
      </c>
      <c r="C196" s="32">
        <f>+C194</f>
        <v>-17930430.169903107</v>
      </c>
      <c r="D196" s="32">
        <f>+D194</f>
        <v>-10758258.101941863</v>
      </c>
      <c r="E196" s="32">
        <f>+E194/((1+Inputs!$C$100)^E162)</f>
        <v>5618428.2628084403</v>
      </c>
      <c r="F196" s="32">
        <f>+F194/((1+Inputs!$C$100)^F162)</f>
        <v>5501996.753441507</v>
      </c>
      <c r="G196" s="32">
        <f>+G194/((1+Inputs!$C$100)^G162)</f>
        <v>4744642.4823017577</v>
      </c>
      <c r="H196" s="32">
        <f>+H194/((1+Inputs!$C$100)^H162)</f>
        <v>4645344.0274545606</v>
      </c>
      <c r="I196" s="32">
        <f>+I194/((1+Inputs!$C$100)^I162)</f>
        <v>4547992.6011337796</v>
      </c>
      <c r="J196" s="32">
        <f>+J194/((1+Inputs!$C$100)^J162)</f>
        <v>4452550.0263094846</v>
      </c>
      <c r="K196" s="32">
        <f>+K194/((1+Inputs!$C$100)^K162)</f>
        <v>4358978.8745209631</v>
      </c>
      <c r="L196" s="32">
        <f>+L194/((1+Inputs!$C$100)^L162)</f>
        <v>4267242.4511988796</v>
      </c>
      <c r="M196" s="32">
        <f>+M194/((1+Inputs!$C$100)^M162)</f>
        <v>4177304.78127527</v>
      </c>
      <c r="N196" s="32">
        <f>+N194/((1+Inputs!$C$100)^N162)</f>
        <v>4089130.5950756511</v>
      </c>
      <c r="O196" s="32">
        <f>+O194/((1+Inputs!$C$100)^O162)</f>
        <v>3700282.0966011654</v>
      </c>
      <c r="P196" s="32">
        <f>+P194/((1+Inputs!$C$100)^P162)</f>
        <v>3621461.2963755489</v>
      </c>
      <c r="Q196" s="32">
        <f>+Q194/((1+Inputs!$C$100)^Q162)</f>
        <v>3422462.2543988144</v>
      </c>
      <c r="R196" s="32">
        <f>+R194/((1+Inputs!$C$100)^R162)</f>
        <v>3349088.9020595192</v>
      </c>
      <c r="S196" s="32">
        <f>+S194/((1+Inputs!$C$100)^S162)</f>
        <v>3277154.2429033481</v>
      </c>
      <c r="T196" s="32">
        <f>+T194/((1+Inputs!$C$100)^T162)</f>
        <v>2999792.6692241877</v>
      </c>
      <c r="U196" s="32">
        <f>+U194/((1+Inputs!$C$100)^U162)</f>
        <v>2934706.9558098847</v>
      </c>
      <c r="V196" s="32">
        <f>+V194/((1+Inputs!$C$100)^V162)</f>
        <v>2870897.4328546864</v>
      </c>
      <c r="W196" s="32">
        <f>+W194/((1+Inputs!$C$100)^W162)</f>
        <v>2808339.0770162567</v>
      </c>
      <c r="X196" s="32">
        <f>+X194/((1+Inputs!$C$100)^X162)</f>
        <v>2747007.3556060307</v>
      </c>
      <c r="Y196" s="32">
        <f>+Y194/((1+Inputs!$C$100)^Y162)</f>
        <v>2459643.7011213996</v>
      </c>
      <c r="Z196" s="32">
        <f>+Z194/((1+Inputs!$C$100)^Z162)</f>
        <v>2405149.1439444064</v>
      </c>
      <c r="AA196" s="32">
        <f>+AA194/((1+Inputs!$C$100)^AA162)</f>
        <v>2351723.1074963748</v>
      </c>
      <c r="AB196" s="32">
        <f>+AB194/((1+Inputs!$C$100)^AB162)</f>
        <v>2299344.6403904608</v>
      </c>
      <c r="AC196" s="32">
        <f>+AC194/((1+Inputs!$C$100)^AC162)</f>
        <v>2247993.2020513294</v>
      </c>
      <c r="AD196" s="32">
        <f>+AD194/((1+Inputs!$C$100)^AD162)</f>
        <v>2197648.6546600237</v>
      </c>
      <c r="AE196" s="32">
        <f>+AE194/((1+Inputs!$C$100)^AE162)</f>
        <v>2148291.2552567837</v>
      </c>
      <c r="AF196" s="32">
        <f>+AF194/((1+Inputs!$C$100)^AF162)</f>
        <v>2099901.6479987046</v>
      </c>
      <c r="AG196" s="32">
        <f>+AG194/((1+Inputs!$C$100)^AG162)</f>
        <v>2052460.8565692157</v>
      </c>
      <c r="AH196" s="32">
        <f>+AH194/((1+Inputs!$C$100)^AH162)</f>
        <v>2005950.2767363831</v>
      </c>
      <c r="AI196" s="32">
        <f>+AI194/((1+Inputs!$C$100)^AI162)</f>
        <v>1960351.6690571362</v>
      </c>
      <c r="AJ196" s="32">
        <f>+AJ194/((1+Inputs!$C$100)^AJ162)</f>
        <v>1915647.1517245399</v>
      </c>
      <c r="AK196" s="32">
        <f>+AK194/((1+Inputs!$C$100)^AK162)</f>
        <v>1871819.1935553285</v>
      </c>
      <c r="AL196" s="32">
        <f>+AL194/((1+Inputs!$C$100)^AL162)</f>
        <v>1828850.6071149255</v>
      </c>
      <c r="AM196" s="32">
        <f>+AM194/((1+Inputs!$C$100)^AM162)</f>
        <v>1786724.5419772749</v>
      </c>
      <c r="AN196" s="32">
        <f>+AN194/((1+Inputs!$C$100)^AN162)</f>
        <v>1745424.4781168338</v>
      </c>
      <c r="AO196" s="32">
        <f>+AO194/((1+Inputs!$C$100)^AO162)</f>
        <v>1704934.2194301262</v>
      </c>
      <c r="AP196" s="32">
        <f>+AP194/((1+Inputs!$C$100)^AP162)</f>
        <v>1665237.8873843346</v>
      </c>
      <c r="AQ196" s="32">
        <f>+AQ194/((1+Inputs!$C$100)^AQ162)</f>
        <v>1626319.914790422</v>
      </c>
      <c r="AR196" s="32">
        <f>+AR194/((1+Inputs!$C$100)^AR162)</f>
        <v>1588165.0396983498</v>
      </c>
      <c r="AS196" s="32">
        <f>+AS194/((1+Inputs!$C$100)^AS162)</f>
        <v>1550758.2994120049</v>
      </c>
      <c r="AT196" s="32">
        <f>+AT194/((1+Inputs!$C$100)^AT162)</f>
        <v>1514085.0246214708</v>
      </c>
      <c r="AU196" s="32">
        <f>+AU194/((1+Inputs!$C$100)^AU162)</f>
        <v>1478130.833650359</v>
      </c>
      <c r="AV196" s="32">
        <f>+AV194/((1+Inputs!$C$100)^AV162)</f>
        <v>1442881.6268159351</v>
      </c>
      <c r="AW196" s="32">
        <f>+AW194/((1+Inputs!$C$100)^AW162)</f>
        <v>1408323.5808998339</v>
      </c>
      <c r="AX196" s="32">
        <f>+AX194/((1+Inputs!$C$100)^AX162)</f>
        <v>1374443.1437271852</v>
      </c>
      <c r="AY196" s="32">
        <f>+AY194/((1+Inputs!$C$100)^AY162)</f>
        <v>1341227.0288520402</v>
      </c>
      <c r="AZ196" s="32">
        <f>+AZ194/((1+Inputs!$C$100)^AZ162)</f>
        <v>1308662.2103469949</v>
      </c>
      <c r="BA196" s="32">
        <f>+BA194/((1+Inputs!$C$100)^BA162)</f>
        <v>1276735.9176949905</v>
      </c>
      <c r="BB196" s="32">
        <f>+BB194/((1+Inputs!$C$100)^BB162)</f>
        <v>1245435.6307812606</v>
      </c>
    </row>
    <row r="197" spans="1:54" s="4" customFormat="1" ht="12" thickBo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54" s="4" customFormat="1" ht="12" thickBot="1">
      <c r="A198" s="42" t="s">
        <v>106</v>
      </c>
      <c r="B198" s="43">
        <f>IRR(B196:BB196)</f>
        <v>0.10238271012889594</v>
      </c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201" spans="1:54" s="56" customFormat="1" hidden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D77"/>
  <sheetViews>
    <sheetView zoomScaleNormal="100" workbookViewId="0">
      <selection activeCell="C14" sqref="C14"/>
    </sheetView>
  </sheetViews>
  <sheetFormatPr baseColWidth="10" defaultColWidth="9.140625" defaultRowHeight="11.25"/>
  <cols>
    <col min="1" max="1" width="9.140625" style="74"/>
    <col min="2" max="2" width="37.42578125" style="74" bestFit="1" customWidth="1"/>
    <col min="3" max="3" width="82.28515625" style="73" customWidth="1"/>
    <col min="4" max="16384" width="9.140625" style="51"/>
  </cols>
  <sheetData>
    <row r="2" spans="1:4">
      <c r="A2" s="83" t="str">
        <f>+Inputs!A3</f>
        <v>Potrero Hydropower Plant, Peru</v>
      </c>
    </row>
    <row r="3" spans="1:4" ht="12" thickBot="1"/>
    <row r="4" spans="1:4" ht="12" thickBot="1">
      <c r="B4" s="86" t="s">
        <v>66</v>
      </c>
      <c r="C4" s="135" t="s">
        <v>67</v>
      </c>
    </row>
    <row r="6" spans="1:4" s="41" customFormat="1" ht="33.75">
      <c r="A6" s="84" t="s">
        <v>4</v>
      </c>
      <c r="B6" s="71" t="s">
        <v>143</v>
      </c>
      <c r="C6" s="72" t="s">
        <v>227</v>
      </c>
    </row>
    <row r="7" spans="1:4" s="41" customFormat="1">
      <c r="A7" s="84"/>
      <c r="B7" s="71"/>
      <c r="C7" s="136"/>
    </row>
    <row r="8" spans="1:4" s="41" customFormat="1" ht="22.5">
      <c r="A8" s="84" t="s">
        <v>7</v>
      </c>
      <c r="B8" s="71" t="s">
        <v>157</v>
      </c>
      <c r="C8" s="72" t="s">
        <v>158</v>
      </c>
    </row>
    <row r="9" spans="1:4" s="41" customFormat="1">
      <c r="A9" s="84"/>
      <c r="B9" s="71"/>
      <c r="C9" s="136"/>
    </row>
    <row r="10" spans="1:4" s="41" customFormat="1" ht="22.5">
      <c r="A10" s="84" t="s">
        <v>10</v>
      </c>
      <c r="B10" s="71" t="s">
        <v>142</v>
      </c>
      <c r="C10" s="73" t="s">
        <v>177</v>
      </c>
    </row>
    <row r="11" spans="1:4" s="41" customFormat="1">
      <c r="A11" s="84"/>
      <c r="B11" s="71"/>
      <c r="C11" s="136"/>
    </row>
    <row r="12" spans="1:4" s="41" customFormat="1" ht="22.5">
      <c r="A12" s="84" t="s">
        <v>9</v>
      </c>
      <c r="B12" s="71" t="s">
        <v>103</v>
      </c>
      <c r="C12" s="73" t="s">
        <v>229</v>
      </c>
    </row>
    <row r="13" spans="1:4" s="41" customFormat="1">
      <c r="A13" s="84"/>
      <c r="B13" s="71"/>
      <c r="C13" s="73"/>
    </row>
    <row r="14" spans="1:4" s="41" customFormat="1" ht="22.5">
      <c r="A14" s="84" t="s">
        <v>11</v>
      </c>
      <c r="B14" s="71" t="s">
        <v>8</v>
      </c>
      <c r="C14" s="73" t="s">
        <v>167</v>
      </c>
    </row>
    <row r="15" spans="1:4" s="41" customFormat="1">
      <c r="A15" s="84"/>
      <c r="B15" s="74"/>
      <c r="C15" s="73"/>
    </row>
    <row r="16" spans="1:4">
      <c r="A16" s="84" t="s">
        <v>12</v>
      </c>
      <c r="B16" s="71" t="s">
        <v>113</v>
      </c>
      <c r="C16" s="73" t="s">
        <v>168</v>
      </c>
      <c r="D16" s="41"/>
    </row>
    <row r="17" spans="1:3">
      <c r="A17" s="84"/>
      <c r="B17" s="71"/>
    </row>
    <row r="18" spans="1:3" ht="22.5">
      <c r="A18" s="85" t="s">
        <v>13</v>
      </c>
      <c r="B18" s="71" t="s">
        <v>126</v>
      </c>
      <c r="C18" s="73" t="s">
        <v>170</v>
      </c>
    </row>
    <row r="19" spans="1:3">
      <c r="B19" s="71"/>
    </row>
    <row r="20" spans="1:3" ht="22.5">
      <c r="A20" s="85" t="s">
        <v>14</v>
      </c>
      <c r="B20" s="71" t="s">
        <v>165</v>
      </c>
      <c r="C20" s="73" t="s">
        <v>169</v>
      </c>
    </row>
    <row r="21" spans="1:3">
      <c r="B21" s="71"/>
    </row>
    <row r="22" spans="1:3" ht="22.5">
      <c r="A22" s="85" t="s">
        <v>22</v>
      </c>
      <c r="B22" s="75" t="s">
        <v>144</v>
      </c>
      <c r="C22" s="73" t="s">
        <v>188</v>
      </c>
    </row>
    <row r="23" spans="1:3">
      <c r="A23" s="85"/>
      <c r="B23" s="75"/>
    </row>
    <row r="24" spans="1:3" ht="33.75">
      <c r="A24" s="85" t="s">
        <v>26</v>
      </c>
      <c r="B24" s="75" t="s">
        <v>145</v>
      </c>
      <c r="C24" s="73" t="s">
        <v>189</v>
      </c>
    </row>
    <row r="25" spans="1:3">
      <c r="A25" s="84"/>
    </row>
    <row r="26" spans="1:3" ht="22.5">
      <c r="A26" s="85" t="s">
        <v>28</v>
      </c>
      <c r="B26" s="75" t="s">
        <v>183</v>
      </c>
      <c r="C26" s="73" t="s">
        <v>212</v>
      </c>
    </row>
    <row r="27" spans="1:3">
      <c r="A27" s="85"/>
      <c r="B27" s="75"/>
    </row>
    <row r="28" spans="1:3">
      <c r="A28" s="85" t="s">
        <v>34</v>
      </c>
      <c r="B28" s="75" t="s">
        <v>185</v>
      </c>
      <c r="C28" s="73" t="s">
        <v>190</v>
      </c>
    </row>
    <row r="29" spans="1:3">
      <c r="A29" s="85"/>
      <c r="B29" s="75"/>
    </row>
    <row r="30" spans="1:3" ht="22.5">
      <c r="A30" s="85" t="s">
        <v>62</v>
      </c>
      <c r="B30" s="75" t="s">
        <v>186</v>
      </c>
      <c r="C30" s="73" t="s">
        <v>225</v>
      </c>
    </row>
    <row r="31" spans="1:3">
      <c r="B31" s="51"/>
      <c r="C31" s="137"/>
    </row>
    <row r="32" spans="1:3">
      <c r="A32" s="85" t="s">
        <v>63</v>
      </c>
      <c r="B32" s="74" t="s">
        <v>94</v>
      </c>
      <c r="C32" s="73" t="s">
        <v>187</v>
      </c>
    </row>
    <row r="34" spans="1:3" ht="22.5">
      <c r="A34" s="85" t="s">
        <v>68</v>
      </c>
      <c r="B34" s="75" t="s">
        <v>95</v>
      </c>
      <c r="C34" s="73" t="s">
        <v>211</v>
      </c>
    </row>
    <row r="36" spans="1:3" ht="22.5">
      <c r="A36" s="85" t="s">
        <v>70</v>
      </c>
      <c r="B36" s="75" t="s">
        <v>119</v>
      </c>
      <c r="C36" s="73" t="s">
        <v>226</v>
      </c>
    </row>
    <row r="38" spans="1:3">
      <c r="A38" s="85" t="s">
        <v>111</v>
      </c>
      <c r="B38" s="75" t="s">
        <v>141</v>
      </c>
      <c r="C38" s="73" t="s">
        <v>155</v>
      </c>
    </row>
    <row r="40" spans="1:3" ht="22.5">
      <c r="A40" s="85" t="s">
        <v>88</v>
      </c>
      <c r="B40" s="74" t="s">
        <v>87</v>
      </c>
      <c r="C40" s="73" t="s">
        <v>72</v>
      </c>
    </row>
    <row r="42" spans="1:3" ht="22.5">
      <c r="A42" s="85" t="s">
        <v>89</v>
      </c>
      <c r="B42" s="74" t="s">
        <v>73</v>
      </c>
      <c r="C42" s="72" t="s">
        <v>171</v>
      </c>
    </row>
    <row r="44" spans="1:3" ht="22.5">
      <c r="A44" s="85" t="s">
        <v>112</v>
      </c>
      <c r="B44" s="74" t="s">
        <v>129</v>
      </c>
      <c r="C44" s="73" t="s">
        <v>154</v>
      </c>
    </row>
    <row r="45" spans="1:3">
      <c r="A45" s="85"/>
    </row>
    <row r="46" spans="1:3">
      <c r="A46" s="85" t="s">
        <v>146</v>
      </c>
      <c r="B46" s="74" t="s">
        <v>19</v>
      </c>
      <c r="C46" s="73" t="s">
        <v>234</v>
      </c>
    </row>
    <row r="48" spans="1:3" ht="20.100000000000001" customHeight="1">
      <c r="A48" s="85" t="s">
        <v>147</v>
      </c>
      <c r="B48" s="74" t="s">
        <v>99</v>
      </c>
      <c r="C48" s="72" t="s">
        <v>235</v>
      </c>
    </row>
    <row r="49" spans="1:3">
      <c r="A49" s="85"/>
      <c r="C49" s="138"/>
    </row>
    <row r="50" spans="1:3" ht="20.100000000000001" customHeight="1">
      <c r="A50" s="85" t="s">
        <v>148</v>
      </c>
      <c r="B50" s="74" t="s">
        <v>39</v>
      </c>
      <c r="C50" s="72" t="s">
        <v>98</v>
      </c>
    </row>
    <row r="52" spans="1:3" ht="22.5">
      <c r="A52" s="85" t="s">
        <v>149</v>
      </c>
      <c r="B52" s="74" t="s">
        <v>27</v>
      </c>
      <c r="C52" s="72" t="s">
        <v>172</v>
      </c>
    </row>
    <row r="54" spans="1:3" ht="22.5">
      <c r="A54" s="85" t="s">
        <v>150</v>
      </c>
      <c r="B54" s="74" t="s">
        <v>109</v>
      </c>
      <c r="C54" s="73" t="s">
        <v>191</v>
      </c>
    </row>
    <row r="56" spans="1:3" ht="24" customHeight="1">
      <c r="A56" s="85" t="s">
        <v>151</v>
      </c>
      <c r="B56" s="74" t="s">
        <v>140</v>
      </c>
      <c r="C56" s="73" t="s">
        <v>161</v>
      </c>
    </row>
    <row r="58" spans="1:3" ht="24" customHeight="1">
      <c r="A58" s="85" t="s">
        <v>152</v>
      </c>
      <c r="B58" s="74" t="s">
        <v>108</v>
      </c>
      <c r="C58" s="73" t="s">
        <v>173</v>
      </c>
    </row>
    <row r="60" spans="1:3" ht="20.100000000000001" customHeight="1">
      <c r="A60" s="85" t="s">
        <v>153</v>
      </c>
      <c r="B60" s="74" t="s">
        <v>104</v>
      </c>
      <c r="C60" s="73" t="s">
        <v>71</v>
      </c>
    </row>
    <row r="61" spans="1:3">
      <c r="A61" s="85"/>
    </row>
    <row r="62" spans="1:3" ht="20.100000000000001" customHeight="1">
      <c r="A62" s="85" t="s">
        <v>184</v>
      </c>
      <c r="B62" s="74" t="s">
        <v>69</v>
      </c>
      <c r="C62" s="73" t="s">
        <v>159</v>
      </c>
    </row>
    <row r="63" spans="1:3">
      <c r="A63" s="85"/>
    </row>
    <row r="64" spans="1:3" ht="20.100000000000001" customHeight="1">
      <c r="A64" s="85" t="s">
        <v>213</v>
      </c>
      <c r="B64" s="74" t="s">
        <v>195</v>
      </c>
      <c r="C64" s="73" t="s">
        <v>194</v>
      </c>
    </row>
    <row r="65" spans="1:3">
      <c r="A65" s="85"/>
    </row>
    <row r="66" spans="1:3" ht="20.100000000000001" customHeight="1">
      <c r="A66" s="85" t="s">
        <v>214</v>
      </c>
      <c r="B66" s="74" t="s">
        <v>205</v>
      </c>
      <c r="C66" s="73" t="s">
        <v>237</v>
      </c>
    </row>
    <row r="67" spans="1:3" ht="12.95" customHeight="1">
      <c r="A67" s="85"/>
    </row>
    <row r="68" spans="1:3" ht="12.95" customHeight="1">
      <c r="A68" s="85" t="s">
        <v>215</v>
      </c>
      <c r="B68" s="74" t="s">
        <v>219</v>
      </c>
      <c r="C68" s="73" t="s">
        <v>239</v>
      </c>
    </row>
    <row r="69" spans="1:3" ht="12.95" customHeight="1">
      <c r="A69" s="85"/>
    </row>
    <row r="70" spans="1:3">
      <c r="A70" s="85" t="s">
        <v>216</v>
      </c>
      <c r="B70" s="74" t="s">
        <v>220</v>
      </c>
      <c r="C70" s="73" t="s">
        <v>238</v>
      </c>
    </row>
    <row r="71" spans="1:3" ht="12.95" customHeight="1"/>
    <row r="72" spans="1:3" ht="12.95" customHeight="1">
      <c r="A72" s="85" t="s">
        <v>221</v>
      </c>
      <c r="B72" s="74" t="s">
        <v>222</v>
      </c>
      <c r="C72" s="73" t="s">
        <v>237</v>
      </c>
    </row>
    <row r="73" spans="1:3" ht="12.95" customHeight="1"/>
    <row r="74" spans="1:3" ht="33.75">
      <c r="A74" s="85" t="s">
        <v>223</v>
      </c>
      <c r="B74" s="74" t="s">
        <v>210</v>
      </c>
      <c r="C74" s="73" t="s">
        <v>224</v>
      </c>
    </row>
    <row r="75" spans="1:3" ht="12.95" customHeight="1"/>
    <row r="76" spans="1:3" ht="12.95" customHeight="1">
      <c r="A76" s="85" t="s">
        <v>231</v>
      </c>
      <c r="B76" s="74" t="s">
        <v>230</v>
      </c>
      <c r="C76" s="73" t="s">
        <v>236</v>
      </c>
    </row>
    <row r="77" spans="1:3" ht="12.95" customHeight="1"/>
  </sheetData>
  <phoneticPr fontId="9" type="noConversion"/>
  <hyperlinks>
    <hyperlink ref="C5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Inputs</vt:lpstr>
      <vt:lpstr>Calculations</vt:lpstr>
      <vt:lpstr>IRR &amp; S.A.</vt:lpstr>
      <vt:lpstr>SA -</vt:lpstr>
      <vt:lpstr>SA +</vt:lpstr>
      <vt:lpstr>Evidence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TOSHIBA</cp:lastModifiedBy>
  <dcterms:created xsi:type="dcterms:W3CDTF">2008-09-22T19:51:20Z</dcterms:created>
  <dcterms:modified xsi:type="dcterms:W3CDTF">2012-11-27T17:41:27Z</dcterms:modified>
</cp:coreProperties>
</file>