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42" yWindow="-140" windowWidth="10450" windowHeight="4919" tabRatio="880" activeTab="4"/>
  </bookViews>
  <sheets>
    <sheet name="Main Parameters" sheetId="1" r:id="rId1"/>
    <sheet name="Loan repayment" sheetId="3" r:id="rId2"/>
    <sheet name="O&amp;M cost" sheetId="7" r:id="rId3"/>
    <sheet name="Profit and Loss Account" sheetId="2" r:id="rId4"/>
    <sheet name="Cash flow" sheetId="5" r:id="rId5"/>
    <sheet name="Sensitivity Analysis" sheetId="6" r:id="rId6"/>
  </sheets>
  <externalReferences>
    <externalReference r:id="rId7"/>
  </externalReferences>
  <definedNames>
    <definedName name="Factor1">'[1]Sensitivity Analysis'!$C$3</definedName>
    <definedName name="Factor4">'[1]Sensitivity Analysis'!$E$3</definedName>
  </definedNames>
  <calcPr calcId="125725"/>
</workbook>
</file>

<file path=xl/calcChain.xml><?xml version="1.0" encoding="utf-8"?>
<calcChain xmlns="http://schemas.openxmlformats.org/spreadsheetml/2006/main">
  <c r="D6" i="6"/>
  <c r="D7"/>
  <c r="D8"/>
  <c r="D9"/>
  <c r="K33" i="1" l="1"/>
  <c r="Y6" i="5"/>
  <c r="E6" i="3" l="1"/>
  <c r="D6" l="1"/>
  <c r="D7" s="1"/>
  <c r="E7" i="5"/>
  <c r="K21" i="1"/>
  <c r="D7" i="5"/>
  <c r="K51" i="1"/>
  <c r="E5" i="3" l="1"/>
  <c r="G6" i="6"/>
  <c r="F8" i="5"/>
  <c r="K12" i="1"/>
  <c r="K11" s="1"/>
  <c r="K41"/>
  <c r="K45"/>
  <c r="K55"/>
  <c r="K66"/>
  <c r="K58" s="1"/>
  <c r="G5" i="6"/>
  <c r="E12" i="5"/>
  <c r="E14" s="1"/>
  <c r="D12"/>
  <c r="E7" i="3" l="1"/>
  <c r="D14" i="5"/>
  <c r="K37" i="1"/>
  <c r="K5" i="2"/>
  <c r="S5"/>
  <c r="Q5"/>
  <c r="V5"/>
  <c r="H5"/>
  <c r="L5"/>
  <c r="G5"/>
  <c r="M5"/>
  <c r="E5"/>
  <c r="U5"/>
  <c r="J5"/>
  <c r="R5"/>
  <c r="P5"/>
  <c r="X5"/>
  <c r="O5"/>
  <c r="N5"/>
  <c r="W5"/>
  <c r="F5"/>
  <c r="I5"/>
  <c r="T5"/>
  <c r="U4" i="5" s="1"/>
  <c r="K47" i="1" l="1"/>
  <c r="Y5" i="5" s="1"/>
  <c r="K20" i="1"/>
  <c r="F5" i="3"/>
  <c r="T7" i="2"/>
  <c r="T8" s="1"/>
  <c r="J4" i="5"/>
  <c r="I7" i="2"/>
  <c r="F7"/>
  <c r="G4" i="5"/>
  <c r="X4"/>
  <c r="W7" i="2"/>
  <c r="P7"/>
  <c r="Q4" i="5"/>
  <c r="K4"/>
  <c r="J7" i="2"/>
  <c r="F4" i="5"/>
  <c r="E7" i="2"/>
  <c r="G7"/>
  <c r="H4" i="5"/>
  <c r="L7" i="2"/>
  <c r="M4" i="5"/>
  <c r="W4"/>
  <c r="V7" i="2"/>
  <c r="Q7"/>
  <c r="R4" i="5"/>
  <c r="L4"/>
  <c r="K7" i="2"/>
  <c r="O4" i="5"/>
  <c r="N7" i="2"/>
  <c r="O7"/>
  <c r="P4" i="5"/>
  <c r="X7" i="2"/>
  <c r="Y4" i="5"/>
  <c r="S4"/>
  <c r="R7" i="2"/>
  <c r="V4" i="5"/>
  <c r="U7" i="2"/>
  <c r="N4" i="5"/>
  <c r="M7" i="2"/>
  <c r="I4" i="5"/>
  <c r="H7" i="2"/>
  <c r="T4" i="5"/>
  <c r="S7" i="2"/>
  <c r="W7" i="7" l="1"/>
  <c r="W9" i="3" s="1"/>
  <c r="P7" i="7"/>
  <c r="I10" i="2" s="1"/>
  <c r="F7" i="7"/>
  <c r="E10" i="2" s="1"/>
  <c r="T7" i="7"/>
  <c r="T9" i="3" s="1"/>
  <c r="S7" i="7"/>
  <c r="S9" i="3" s="1"/>
  <c r="O7" i="7"/>
  <c r="O9" i="3" s="1"/>
  <c r="L7" i="7"/>
  <c r="L9" i="3" s="1"/>
  <c r="Y7" i="7"/>
  <c r="Y9" i="3" s="1"/>
  <c r="I7" i="7"/>
  <c r="I9" i="3" s="1"/>
  <c r="H7" i="7"/>
  <c r="H9" i="3" s="1"/>
  <c r="K53" i="1"/>
  <c r="K39"/>
  <c r="V7" i="7"/>
  <c r="U10" i="2" s="1"/>
  <c r="J7" i="7"/>
  <c r="J9" i="3" s="1"/>
  <c r="X7" i="7"/>
  <c r="X9" i="3" s="1"/>
  <c r="Q7" i="7"/>
  <c r="P10" i="2" s="1"/>
  <c r="R7" i="7"/>
  <c r="R9" i="3" s="1"/>
  <c r="N7" i="7"/>
  <c r="M10" i="2" s="1"/>
  <c r="K7" i="7"/>
  <c r="J10" i="2" s="1"/>
  <c r="G7" i="7"/>
  <c r="G9" i="3" s="1"/>
  <c r="U7" i="7"/>
  <c r="U9" i="3" s="1"/>
  <c r="M7" i="7"/>
  <c r="L10" i="2" s="1"/>
  <c r="T9"/>
  <c r="T6" s="1"/>
  <c r="U10" i="5" s="1"/>
  <c r="X9" i="2"/>
  <c r="X8"/>
  <c r="O8"/>
  <c r="O9"/>
  <c r="Q8"/>
  <c r="Q9"/>
  <c r="L9"/>
  <c r="L8"/>
  <c r="G8"/>
  <c r="G9"/>
  <c r="P8"/>
  <c r="P9"/>
  <c r="F9"/>
  <c r="F8"/>
  <c r="S9"/>
  <c r="S8"/>
  <c r="H8"/>
  <c r="H9"/>
  <c r="M9"/>
  <c r="M8"/>
  <c r="U9"/>
  <c r="U8"/>
  <c r="R8"/>
  <c r="R9"/>
  <c r="N8"/>
  <c r="N9"/>
  <c r="K8"/>
  <c r="K9"/>
  <c r="V9"/>
  <c r="V8"/>
  <c r="E9"/>
  <c r="E8"/>
  <c r="J8"/>
  <c r="J9"/>
  <c r="W9"/>
  <c r="W8"/>
  <c r="I8"/>
  <c r="I9"/>
  <c r="K9" i="3" l="1"/>
  <c r="X10" i="2"/>
  <c r="F9" i="3"/>
  <c r="O10" i="2"/>
  <c r="W10"/>
  <c r="P9" i="3"/>
  <c r="K10" i="2"/>
  <c r="V10"/>
  <c r="G10"/>
  <c r="S10"/>
  <c r="H10"/>
  <c r="N10"/>
  <c r="R10"/>
  <c r="N9" i="3"/>
  <c r="K36" i="1"/>
  <c r="Q10" i="2"/>
  <c r="M9" i="3"/>
  <c r="Q9"/>
  <c r="F10" i="2"/>
  <c r="T10"/>
  <c r="V9" i="3"/>
  <c r="W6" i="2"/>
  <c r="X10" i="5" s="1"/>
  <c r="E6" i="2"/>
  <c r="F10" i="5" s="1"/>
  <c r="V6" i="2"/>
  <c r="W10" i="5" s="1"/>
  <c r="U6" i="2"/>
  <c r="V10" i="5" s="1"/>
  <c r="M6" i="2"/>
  <c r="N10" i="5" s="1"/>
  <c r="S6" i="2"/>
  <c r="T10" i="5" s="1"/>
  <c r="F6" i="2"/>
  <c r="G10" i="5" s="1"/>
  <c r="L6" i="2"/>
  <c r="M10" i="5" s="1"/>
  <c r="X6" i="2"/>
  <c r="Y10" i="5" s="1"/>
  <c r="I6" i="2"/>
  <c r="J10" i="5" s="1"/>
  <c r="J6" i="2"/>
  <c r="K10" i="5" s="1"/>
  <c r="K6" i="2"/>
  <c r="L10" i="5" s="1"/>
  <c r="N6" i="2"/>
  <c r="O10" i="5" s="1"/>
  <c r="R6" i="2"/>
  <c r="S10" i="5" s="1"/>
  <c r="H6" i="2"/>
  <c r="I10" i="5" s="1"/>
  <c r="P6" i="2"/>
  <c r="Q10" i="5" s="1"/>
  <c r="G6" i="2"/>
  <c r="H10" i="5" s="1"/>
  <c r="Q6" i="2"/>
  <c r="R10" i="5" s="1"/>
  <c r="O6" i="2"/>
  <c r="P10" i="5" s="1"/>
  <c r="F7" i="3"/>
  <c r="H6" i="7" l="1"/>
  <c r="G11" i="2" s="1"/>
  <c r="H9" i="5" s="1"/>
  <c r="W6" i="7"/>
  <c r="V11" i="2" s="1"/>
  <c r="W9" i="5" s="1"/>
  <c r="P6" i="7"/>
  <c r="O11" i="2" s="1"/>
  <c r="P9" i="5" s="1"/>
  <c r="R6" i="7"/>
  <c r="Q11" i="2" s="1"/>
  <c r="R9" i="5" s="1"/>
  <c r="T6" i="7"/>
  <c r="S11" i="2" s="1"/>
  <c r="T9" i="5" s="1"/>
  <c r="Q6" i="7"/>
  <c r="P11" i="2" s="1"/>
  <c r="Q9" i="5" s="1"/>
  <c r="K6" i="7"/>
  <c r="J11" i="2" s="1"/>
  <c r="K9" i="5" s="1"/>
  <c r="V6" i="7"/>
  <c r="U11" i="2" s="1"/>
  <c r="V9" i="5" s="1"/>
  <c r="J6" i="7"/>
  <c r="I11" i="2" s="1"/>
  <c r="J9" i="5" s="1"/>
  <c r="O6" i="7"/>
  <c r="N11" i="2" s="1"/>
  <c r="O9" i="5" s="1"/>
  <c r="I6" i="7"/>
  <c r="H11" i="2" s="1"/>
  <c r="I9" i="5" s="1"/>
  <c r="F6" i="7"/>
  <c r="E11" i="2" s="1"/>
  <c r="F9" i="5" s="1"/>
  <c r="X6" i="7"/>
  <c r="W11" i="2" s="1"/>
  <c r="X9" i="5" s="1"/>
  <c r="M6" i="7"/>
  <c r="L11" i="2" s="1"/>
  <c r="M9" i="5" s="1"/>
  <c r="N6" i="7"/>
  <c r="M11" i="2" s="1"/>
  <c r="N9" i="5" s="1"/>
  <c r="G6" i="7"/>
  <c r="F11" i="2" s="1"/>
  <c r="G9" i="5" s="1"/>
  <c r="S6" i="7"/>
  <c r="R11" i="2" s="1"/>
  <c r="S9" i="5" s="1"/>
  <c r="L6" i="7"/>
  <c r="K11" i="2" s="1"/>
  <c r="L9" i="5" s="1"/>
  <c r="Y6" i="7"/>
  <c r="X11" i="2" s="1"/>
  <c r="Y9" i="5" s="1"/>
  <c r="U6" i="7"/>
  <c r="T11" i="2" s="1"/>
  <c r="U9" i="5" s="1"/>
  <c r="F8" i="7"/>
  <c r="F9" l="1"/>
  <c r="E12" i="2"/>
  <c r="F10" i="3" s="1"/>
  <c r="E13" i="2" l="1"/>
  <c r="F11" i="5" s="1"/>
  <c r="F12" s="1"/>
  <c r="F14" s="1"/>
  <c r="E14" i="2" l="1"/>
  <c r="E16" s="1"/>
  <c r="E15" l="1"/>
  <c r="E17" s="1"/>
  <c r="F8" i="3" s="1"/>
  <c r="G5" s="1"/>
  <c r="G7" s="1"/>
  <c r="F12" i="2" l="1"/>
  <c r="G8" i="7"/>
  <c r="G9" s="1"/>
  <c r="F13" i="2" l="1"/>
  <c r="G11" i="5" s="1"/>
  <c r="G12" s="1"/>
  <c r="G10" i="3"/>
  <c r="F14" i="2" l="1"/>
  <c r="G14" i="5"/>
  <c r="F15" i="2" l="1"/>
  <c r="F16"/>
  <c r="F17" l="1"/>
  <c r="G8" i="3" s="1"/>
  <c r="H5" s="1"/>
  <c r="H7" s="1"/>
  <c r="G12" i="2" l="1"/>
  <c r="H8" i="7"/>
  <c r="H9" s="1"/>
  <c r="H10" i="3" l="1"/>
  <c r="G13" i="2"/>
  <c r="H11" i="5" s="1"/>
  <c r="H12" s="1"/>
  <c r="G14" i="2" l="1"/>
  <c r="G15" s="1"/>
  <c r="H14" i="5"/>
  <c r="G16" i="2" l="1"/>
  <c r="G17" s="1"/>
  <c r="H8" i="3" s="1"/>
  <c r="I5" s="1"/>
  <c r="I7" s="1"/>
  <c r="I8" i="7" l="1"/>
  <c r="I9" s="1"/>
  <c r="H12" i="2"/>
  <c r="H13" l="1"/>
  <c r="I11" i="5" s="1"/>
  <c r="I12" s="1"/>
  <c r="I10" i="3"/>
  <c r="H14" i="2" l="1"/>
  <c r="H16" s="1"/>
  <c r="I14" i="5"/>
  <c r="H15" i="2" l="1"/>
  <c r="H17" s="1"/>
  <c r="I8" i="3" s="1"/>
  <c r="J5" s="1"/>
  <c r="J7" s="1"/>
  <c r="J8" i="7" l="1"/>
  <c r="J9" s="1"/>
  <c r="I12" i="2"/>
  <c r="J10" i="3" l="1"/>
  <c r="I13" i="2"/>
  <c r="J11" i="5" s="1"/>
  <c r="J12" s="1"/>
  <c r="J14" l="1"/>
  <c r="I14" i="2"/>
  <c r="I16" l="1"/>
  <c r="I15"/>
  <c r="I17" l="1"/>
  <c r="J8" i="3" s="1"/>
  <c r="K5" s="1"/>
  <c r="K7" s="1"/>
  <c r="J12" i="2" l="1"/>
  <c r="K8" i="7"/>
  <c r="K9" s="1"/>
  <c r="K10" i="3" l="1"/>
  <c r="J13" i="2"/>
  <c r="K11" i="5" s="1"/>
  <c r="K12" s="1"/>
  <c r="K14" s="1"/>
  <c r="J14" i="2" l="1"/>
  <c r="J16" s="1"/>
  <c r="J15" l="1"/>
  <c r="J17" s="1"/>
  <c r="K8" i="3" s="1"/>
  <c r="L5" s="1"/>
  <c r="L7" s="1"/>
  <c r="K12" i="2" l="1"/>
  <c r="L8" i="7"/>
  <c r="L9" s="1"/>
  <c r="L10" i="3" l="1"/>
  <c r="K13" i="2"/>
  <c r="L11" i="5" s="1"/>
  <c r="L12" s="1"/>
  <c r="L14" s="1"/>
  <c r="K14" i="2" l="1"/>
  <c r="K15" s="1"/>
  <c r="K16" l="1"/>
  <c r="K17" s="1"/>
  <c r="L8" i="3" s="1"/>
  <c r="M5" s="1"/>
  <c r="M7" s="1"/>
  <c r="L12" i="2" l="1"/>
  <c r="M8" i="7"/>
  <c r="M9" s="1"/>
  <c r="M10" i="3" l="1"/>
  <c r="L13" i="2"/>
  <c r="M11" i="5" s="1"/>
  <c r="M12" s="1"/>
  <c r="M14" s="1"/>
  <c r="L14" i="2" l="1"/>
  <c r="L15" l="1"/>
  <c r="L16"/>
  <c r="L17" l="1"/>
  <c r="M8" i="3" s="1"/>
  <c r="N5" s="1"/>
  <c r="N7" s="1"/>
  <c r="N8" i="7" l="1"/>
  <c r="N9" s="1"/>
  <c r="M12" i="2"/>
  <c r="M13" l="1"/>
  <c r="N11" i="5" s="1"/>
  <c r="N12" s="1"/>
  <c r="N14" s="1"/>
  <c r="N10" i="3"/>
  <c r="M14" i="2" l="1"/>
  <c r="M15" l="1"/>
  <c r="M16"/>
  <c r="M17" l="1"/>
  <c r="N8" i="3" s="1"/>
  <c r="O5" s="1"/>
  <c r="O7" s="1"/>
  <c r="N12" i="2" l="1"/>
  <c r="O8" i="7"/>
  <c r="O9" s="1"/>
  <c r="O10" i="3" l="1"/>
  <c r="N13" i="2"/>
  <c r="O11" i="5" s="1"/>
  <c r="O12" s="1"/>
  <c r="O14" s="1"/>
  <c r="N14" i="2" l="1"/>
  <c r="N16" s="1"/>
  <c r="N15" l="1"/>
  <c r="N17" s="1"/>
  <c r="O8" i="3" s="1"/>
  <c r="P5" s="1"/>
  <c r="P7" s="1"/>
  <c r="P8" i="7" l="1"/>
  <c r="P9" s="1"/>
  <c r="O12" i="2"/>
  <c r="O13" l="1"/>
  <c r="P11" i="5" s="1"/>
  <c r="P12" s="1"/>
  <c r="P14" s="1"/>
  <c r="P10" i="3"/>
  <c r="O14" i="2" l="1"/>
  <c r="O16" s="1"/>
  <c r="O15" l="1"/>
  <c r="O17" s="1"/>
  <c r="P8" i="3" s="1"/>
  <c r="Q5" s="1"/>
  <c r="Q7" s="1"/>
  <c r="P12" i="2" l="1"/>
  <c r="Q8" i="7"/>
  <c r="Q9" s="1"/>
  <c r="P13" i="2" l="1"/>
  <c r="Q11" i="5" s="1"/>
  <c r="Q12" s="1"/>
  <c r="Q14" s="1"/>
  <c r="Q10" i="3"/>
  <c r="P14" i="2" l="1"/>
  <c r="P15" s="1"/>
  <c r="P16" l="1"/>
  <c r="P17" s="1"/>
  <c r="Q8" i="3" s="1"/>
  <c r="R5" s="1"/>
  <c r="R7" s="1"/>
  <c r="Q12" i="2" l="1"/>
  <c r="R8" i="7"/>
  <c r="R9" s="1"/>
  <c r="Q13" i="2" l="1"/>
  <c r="R11" i="5" s="1"/>
  <c r="R12" s="1"/>
  <c r="R14" s="1"/>
  <c r="R10" i="3"/>
  <c r="Q14" i="2" l="1"/>
  <c r="Q15" l="1"/>
  <c r="Q16"/>
  <c r="Q17" l="1"/>
  <c r="R8" i="3" s="1"/>
  <c r="S5" s="1"/>
  <c r="S7" s="1"/>
  <c r="S8" i="7" l="1"/>
  <c r="S9" s="1"/>
  <c r="R12" i="2"/>
  <c r="R13" l="1"/>
  <c r="S11" i="5" s="1"/>
  <c r="S12" s="1"/>
  <c r="S14" s="1"/>
  <c r="S10" i="3"/>
  <c r="R14" i="2" l="1"/>
  <c r="R16" l="1"/>
  <c r="R15"/>
  <c r="R17" l="1"/>
  <c r="S8" i="3" s="1"/>
  <c r="T5" s="1"/>
  <c r="T7" s="1"/>
  <c r="T8" i="7" l="1"/>
  <c r="T9" s="1"/>
  <c r="S12" i="2"/>
  <c r="S13" l="1"/>
  <c r="T11" i="5" s="1"/>
  <c r="T12" s="1"/>
  <c r="T14" s="1"/>
  <c r="T10" i="3"/>
  <c r="S14" i="2" l="1"/>
  <c r="S15" l="1"/>
  <c r="S16"/>
  <c r="S17" l="1"/>
  <c r="T8" i="3" s="1"/>
  <c r="U5" s="1"/>
  <c r="U7" s="1"/>
  <c r="U8" i="7" l="1"/>
  <c r="U9" s="1"/>
  <c r="T12" i="2"/>
  <c r="U10" i="3" l="1"/>
  <c r="T13" i="2"/>
  <c r="U11" i="5" s="1"/>
  <c r="U12" s="1"/>
  <c r="U14" s="1"/>
  <c r="T14" i="2" l="1"/>
  <c r="T16" s="1"/>
  <c r="T15" l="1"/>
  <c r="T17" s="1"/>
  <c r="U8" i="3" s="1"/>
  <c r="V5" s="1"/>
  <c r="V7" s="1"/>
  <c r="V8" i="7" l="1"/>
  <c r="V9" s="1"/>
  <c r="U12" i="2"/>
  <c r="V10" i="3" l="1"/>
  <c r="U13" i="2"/>
  <c r="V11" i="5" s="1"/>
  <c r="V12" s="1"/>
  <c r="V14" s="1"/>
  <c r="U14" i="2" l="1"/>
  <c r="U16" l="1"/>
  <c r="U15"/>
  <c r="U17" l="1"/>
  <c r="V8" i="3" s="1"/>
  <c r="W5" s="1"/>
  <c r="W7" s="1"/>
  <c r="W8" i="7" l="1"/>
  <c r="W9" s="1"/>
  <c r="V12" i="2"/>
  <c r="V13" l="1"/>
  <c r="W11" i="5" s="1"/>
  <c r="W12" s="1"/>
  <c r="W14" s="1"/>
  <c r="W10" i="3"/>
  <c r="V14" i="2" l="1"/>
  <c r="V15" l="1"/>
  <c r="V16"/>
  <c r="V17" l="1"/>
  <c r="W8" i="3" s="1"/>
  <c r="X5" s="1"/>
  <c r="X7" s="1"/>
  <c r="X8" i="7" l="1"/>
  <c r="X9" s="1"/>
  <c r="W12" i="2"/>
  <c r="W13" l="1"/>
  <c r="X11" i="5" s="1"/>
  <c r="X12" s="1"/>
  <c r="X14" s="1"/>
  <c r="X10" i="3"/>
  <c r="W14" i="2" l="1"/>
  <c r="W15" s="1"/>
  <c r="W16" l="1"/>
  <c r="W17" s="1"/>
  <c r="X8" i="3" s="1"/>
  <c r="Y5" s="1"/>
  <c r="Y7" s="1"/>
  <c r="Y8" i="7" s="1"/>
  <c r="Y9" s="1"/>
  <c r="X12" i="2" l="1"/>
  <c r="Y10" i="3" s="1"/>
  <c r="X13" i="2" l="1"/>
  <c r="Y11" i="5" s="1"/>
  <c r="Y12" s="1"/>
  <c r="Y14" l="1"/>
  <c r="D15" s="1"/>
  <c r="D13"/>
  <c r="E6" i="6" s="1"/>
  <c r="X14" i="2"/>
  <c r="X16" s="1"/>
  <c r="X15" l="1"/>
  <c r="X17" s="1"/>
  <c r="Y8" i="3" s="1"/>
</calcChain>
</file>

<file path=xl/sharedStrings.xml><?xml version="1.0" encoding="utf-8"?>
<sst xmlns="http://schemas.openxmlformats.org/spreadsheetml/2006/main" count="185" uniqueCount="128">
  <si>
    <t>(NOTE: ONLY YELLOW SHEET SHOULD BE FILLED)</t>
  </si>
  <si>
    <t>Main Parameters</t>
  </si>
  <si>
    <t>Unit</t>
  </si>
  <si>
    <t>Value</t>
  </si>
  <si>
    <t>Source</t>
  </si>
  <si>
    <t>1 Power Generation information</t>
  </si>
  <si>
    <t>Install Capacity</t>
  </si>
  <si>
    <t>MW</t>
  </si>
  <si>
    <t>Operation hour</t>
  </si>
  <si>
    <t>Hours</t>
  </si>
  <si>
    <t>Coefficient of effective electricity</t>
  </si>
  <si>
    <t>%</t>
  </si>
  <si>
    <t>auxiliary power consumption</t>
  </si>
  <si>
    <t>line losses</t>
  </si>
  <si>
    <t>MWh/year</t>
  </si>
  <si>
    <t>Sensitivity analysis range of eletricity output</t>
  </si>
  <si>
    <t>the emission reduction</t>
  </si>
  <si>
    <r>
      <t>tCO</t>
    </r>
    <r>
      <rPr>
        <vertAlign val="subscript"/>
        <sz val="12"/>
        <rFont val="Times New Roman"/>
        <family val="1"/>
      </rPr>
      <t>2</t>
    </r>
  </si>
  <si>
    <t>the CER price</t>
  </si>
  <si>
    <r>
      <t>EUR/tCO</t>
    </r>
    <r>
      <rPr>
        <vertAlign val="subscript"/>
        <sz val="12"/>
        <rFont val="Times New Roman"/>
        <family val="1"/>
      </rPr>
      <t>2</t>
    </r>
  </si>
  <si>
    <t>the exchange rate of RMB/EUR</t>
  </si>
  <si>
    <t>1 EUR : 1 RMB</t>
  </si>
  <si>
    <t>3 Investment information</t>
  </si>
  <si>
    <t>Total investment</t>
  </si>
  <si>
    <t>10000 RMB</t>
  </si>
  <si>
    <t>1st Year</t>
  </si>
  <si>
    <t>Self-raised capital</t>
  </si>
  <si>
    <t>Loan</t>
  </si>
  <si>
    <t>2nd Year</t>
  </si>
  <si>
    <t>3rd Year</t>
  </si>
  <si>
    <t>Rate of loan</t>
  </si>
  <si>
    <t>Current capital</t>
  </si>
  <si>
    <t>Period of construction</t>
  </si>
  <si>
    <t>Year</t>
  </si>
  <si>
    <t xml:space="preserve">Project lifetime </t>
  </si>
  <si>
    <t>Sensitivity analysis range of total investment</t>
  </si>
  <si>
    <t>4 Cost information</t>
  </si>
  <si>
    <t>4.1.1</t>
  </si>
  <si>
    <t>Water resource fee</t>
  </si>
  <si>
    <t>RMB/kWh</t>
  </si>
  <si>
    <t>4.1.2</t>
  </si>
  <si>
    <t xml:space="preserve">Repair charge </t>
  </si>
  <si>
    <t>4.1.3</t>
  </si>
  <si>
    <t>Employee expenditure</t>
  </si>
  <si>
    <t>Number of the Employee</t>
  </si>
  <si>
    <t>People</t>
  </si>
  <si>
    <t>Annual Salary per Employee</t>
  </si>
  <si>
    <t>10000RMB/People</t>
  </si>
  <si>
    <t>Welfare of the Employee</t>
  </si>
  <si>
    <t>% of the Salary</t>
  </si>
  <si>
    <t>4.1.4</t>
  </si>
  <si>
    <t>Other cost</t>
  </si>
  <si>
    <t xml:space="preserve"> RMB/kW</t>
  </si>
  <si>
    <t>Depreciation per year</t>
  </si>
  <si>
    <t>Rate of depreciation</t>
  </si>
  <si>
    <t>Period of depreciation</t>
  </si>
  <si>
    <t>Rate of residual value</t>
  </si>
  <si>
    <t>Sensitivity analysis range of O&amp;M cost</t>
  </si>
  <si>
    <t>5 Tax &amp; Fees</t>
  </si>
  <si>
    <t>RMB/MWh</t>
  </si>
  <si>
    <t>Rate of VAT</t>
  </si>
  <si>
    <t xml:space="preserve">Rate of income tax                                                           </t>
  </si>
  <si>
    <t>Rate of city maintenance and construction tax</t>
  </si>
  <si>
    <t xml:space="preserve">Rate of education fee addition </t>
  </si>
  <si>
    <t>Loan repayment</t>
  </si>
  <si>
    <r>
      <t>Unit</t>
    </r>
    <r>
      <rPr>
        <sz val="10"/>
        <rFont val="宋体"/>
        <family val="3"/>
        <charset val="134"/>
      </rPr>
      <t>：</t>
    </r>
    <r>
      <rPr>
        <sz val="10"/>
        <rFont val="Times New Roman"/>
        <family val="1"/>
      </rPr>
      <t>10,000RMB</t>
    </r>
  </si>
  <si>
    <t>Construction</t>
  </si>
  <si>
    <t>Operation</t>
  </si>
  <si>
    <t>Total loans in beginning of a year</t>
  </si>
  <si>
    <t>The principal of the year</t>
  </si>
  <si>
    <t xml:space="preserve">The interest of the year </t>
  </si>
  <si>
    <t>Available for repayment of loan and interest</t>
  </si>
  <si>
    <t xml:space="preserve">Undistributed profit </t>
  </si>
  <si>
    <t>Depreciation</t>
  </si>
  <si>
    <t>Interest</t>
  </si>
  <si>
    <t>Cost</t>
  </si>
  <si>
    <r>
      <t>Unit</t>
    </r>
    <r>
      <rPr>
        <sz val="11"/>
        <rFont val="宋体"/>
        <family val="3"/>
        <charset val="134"/>
      </rPr>
      <t>：</t>
    </r>
    <r>
      <rPr>
        <sz val="11"/>
        <rFont val="Times New Roman"/>
        <family val="1"/>
      </rPr>
      <t>10,000RMB</t>
    </r>
  </si>
  <si>
    <t>item</t>
  </si>
  <si>
    <t>unit</t>
  </si>
  <si>
    <t>Operation period</t>
  </si>
  <si>
    <t>10,000RMB</t>
  </si>
  <si>
    <t>Total costs</t>
  </si>
  <si>
    <t>Profit and Loss Account</t>
  </si>
  <si>
    <t>VAT</t>
  </si>
  <si>
    <t>City maintenance and construction tax</t>
  </si>
  <si>
    <t xml:space="preserve">Education fee addition </t>
  </si>
  <si>
    <t>Income tax</t>
  </si>
  <si>
    <t xml:space="preserve">Profit </t>
  </si>
  <si>
    <t xml:space="preserve">Cash  Flow </t>
  </si>
  <si>
    <t xml:space="preserve">Cash in </t>
  </si>
  <si>
    <t>Recovery of current capital</t>
  </si>
  <si>
    <t xml:space="preserve">Cash out </t>
  </si>
  <si>
    <t xml:space="preserve">Cash flow after income tax   </t>
  </si>
  <si>
    <t>Total investment IRR</t>
  </si>
  <si>
    <t>Net cash flows with CERs revenue</t>
  </si>
  <si>
    <t xml:space="preserve"> Sensitivity Analysis</t>
  </si>
  <si>
    <t>IRR=10%</t>
  </si>
  <si>
    <t>Range</t>
  </si>
  <si>
    <t>fluctuate</t>
  </si>
  <si>
    <t xml:space="preserve">IRR </t>
  </si>
  <si>
    <t>Electricity Price</t>
  </si>
  <si>
    <t>Annual O&amp;M cost</t>
  </si>
  <si>
    <t xml:space="preserve">Please input the data in the Blue table </t>
  </si>
  <si>
    <t>Annual O &amp; M cost</t>
    <phoneticPr fontId="9" type="noConversion"/>
  </si>
  <si>
    <t>Annual O&amp;M cost</t>
    <phoneticPr fontId="9" type="noConversion"/>
  </si>
  <si>
    <t>Income from electricity sales(Excluding VAT)</t>
    <phoneticPr fontId="9" type="noConversion"/>
  </si>
  <si>
    <t>Net grid-connected electricity</t>
    <phoneticPr fontId="9" type="noConversion"/>
  </si>
  <si>
    <t>Electricity price(excluding VAT)</t>
    <phoneticPr fontId="9" type="noConversion"/>
  </si>
  <si>
    <t>Electricity price(including VAT)</t>
    <phoneticPr fontId="9" type="noConversion"/>
  </si>
  <si>
    <t>Annual O&amp;M cost</t>
    <phoneticPr fontId="9" type="noConversion"/>
  </si>
  <si>
    <t>Fixed assets</t>
    <phoneticPr fontId="9" type="noConversion"/>
  </si>
  <si>
    <t>Recovery of residual value of fixed assets</t>
    <phoneticPr fontId="9" type="noConversion"/>
  </si>
  <si>
    <t>10000 RMB</t>
    <phoneticPr fontId="9" type="noConversion"/>
  </si>
  <si>
    <t>Income-Excluding VAT</t>
    <phoneticPr fontId="9" type="noConversion"/>
  </si>
  <si>
    <t>Addition tax</t>
    <phoneticPr fontId="9" type="noConversion"/>
  </si>
  <si>
    <t xml:space="preserve">Addition tax </t>
    <phoneticPr fontId="9" type="noConversion"/>
  </si>
  <si>
    <t>Rate of public reserve fund</t>
    <phoneticPr fontId="9" type="noConversion"/>
  </si>
  <si>
    <t>Rate of public welfare fund</t>
    <phoneticPr fontId="9" type="noConversion"/>
  </si>
  <si>
    <t>Public reserve fund</t>
    <phoneticPr fontId="9" type="noConversion"/>
  </si>
  <si>
    <t xml:space="preserve">Public welfare fund </t>
    <phoneticPr fontId="9" type="noConversion"/>
  </si>
  <si>
    <t xml:space="preserve">Insurance Fee  </t>
    <phoneticPr fontId="9" type="noConversion"/>
  </si>
  <si>
    <t xml:space="preserve"> Rate of Insurance</t>
    <phoneticPr fontId="9" type="noConversion"/>
  </si>
  <si>
    <t>Material Fee</t>
    <phoneticPr fontId="9" type="noConversion"/>
  </si>
  <si>
    <t>Fixed asset</t>
    <phoneticPr fontId="9" type="noConversion"/>
  </si>
  <si>
    <t xml:space="preserve"> </t>
    <phoneticPr fontId="9" type="noConversion"/>
  </si>
  <si>
    <t>Total static investment</t>
  </si>
  <si>
    <t>Total static investment</t>
    <phoneticPr fontId="9" type="noConversion"/>
  </si>
  <si>
    <t>[XXX]</t>
    <phoneticPr fontId="9" type="noConversion"/>
  </si>
</sst>
</file>

<file path=xl/styles.xml><?xml version="1.0" encoding="utf-8"?>
<styleSheet xmlns="http://schemas.openxmlformats.org/spreadsheetml/2006/main">
  <numFmts count="13">
    <numFmt numFmtId="176" formatCode="0.00_ "/>
    <numFmt numFmtId="177" formatCode="0.00_);[Red]\(0.00\)"/>
    <numFmt numFmtId="178" formatCode="0_ "/>
    <numFmt numFmtId="179" formatCode="#,##0.00;[Red]#,##0.00"/>
    <numFmt numFmtId="180" formatCode="#,##0.00_ "/>
    <numFmt numFmtId="181" formatCode="0_);[Red]\(0\)"/>
    <numFmt numFmtId="182" formatCode="0.000000_ "/>
    <numFmt numFmtId="183" formatCode="0.0%"/>
    <numFmt numFmtId="184" formatCode="0.0000_ "/>
    <numFmt numFmtId="185" formatCode="0.00;[Red]0.00"/>
    <numFmt numFmtId="186" formatCode="#,##0.0_ "/>
    <numFmt numFmtId="187" formatCode="#,##0_ "/>
    <numFmt numFmtId="188" formatCode="[$-409]dd\-mmm\-yy;@"/>
  </numFmts>
  <fonts count="40">
    <font>
      <sz val="12"/>
      <name val="宋体"/>
      <charset val="134"/>
    </font>
    <font>
      <vertAlign val="subscript"/>
      <sz val="12"/>
      <name val="Times New Roman"/>
      <family val="1"/>
    </font>
    <font>
      <sz val="12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i/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20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13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8"/>
      <color theme="0"/>
      <name val="Times New Roman"/>
      <family val="1"/>
    </font>
    <font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0"/>
      </left>
      <right style="medium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10"/>
      </right>
      <top style="thin">
        <color indexed="10"/>
      </top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9" fontId="35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4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35" fillId="23" borderId="9" applyNumberFormat="0" applyFont="0" applyAlignment="0" applyProtection="0">
      <alignment vertical="center"/>
    </xf>
    <xf numFmtId="188" fontId="39" fillId="0" borderId="0"/>
  </cellStyleXfs>
  <cellXfs count="294">
    <xf numFmtId="0" fontId="0" fillId="0" borderId="0" xfId="0"/>
    <xf numFmtId="177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24" borderId="11" xfId="0" applyFont="1" applyFill="1" applyBorder="1"/>
    <xf numFmtId="10" fontId="2" fillId="24" borderId="10" xfId="0" applyNumberFormat="1" applyFont="1" applyFill="1" applyBorder="1"/>
    <xf numFmtId="0" fontId="25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24" borderId="11" xfId="0" applyFont="1" applyFill="1" applyBorder="1" applyAlignment="1">
      <alignment horizontal="center" vertical="center"/>
    </xf>
    <xf numFmtId="0" fontId="2" fillId="24" borderId="10" xfId="0" applyFont="1" applyFill="1" applyBorder="1" applyAlignment="1">
      <alignment horizontal="center" vertical="center"/>
    </xf>
    <xf numFmtId="0" fontId="2" fillId="24" borderId="15" xfId="0" applyFont="1" applyFill="1" applyBorder="1" applyAlignment="1">
      <alignment horizontal="center" vertical="center"/>
    </xf>
    <xf numFmtId="10" fontId="0" fillId="0" borderId="0" xfId="0" applyNumberFormat="1"/>
    <xf numFmtId="177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/>
    <xf numFmtId="177" fontId="4" fillId="4" borderId="10" xfId="0" applyNumberFormat="1" applyFont="1" applyFill="1" applyBorder="1" applyAlignment="1">
      <alignment horizontal="center" vertical="center" wrapText="1"/>
    </xf>
    <xf numFmtId="179" fontId="4" fillId="4" borderId="10" xfId="0" applyNumberFormat="1" applyFont="1" applyFill="1" applyBorder="1" applyAlignment="1">
      <alignment horizontal="center" vertical="center" wrapText="1"/>
    </xf>
    <xf numFmtId="180" fontId="4" fillId="4" borderId="10" xfId="0" applyNumberFormat="1" applyFont="1" applyFill="1" applyBorder="1" applyAlignment="1">
      <alignment horizontal="center" vertical="center" wrapText="1"/>
    </xf>
    <xf numFmtId="10" fontId="2" fillId="8" borderId="10" xfId="0" applyNumberFormat="1" applyFont="1" applyFill="1" applyBorder="1"/>
    <xf numFmtId="0" fontId="2" fillId="4" borderId="10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176" fontId="6" fillId="0" borderId="0" xfId="0" applyNumberFormat="1" applyFont="1" applyAlignment="1">
      <alignment horizontal="center" vertical="center" wrapText="1"/>
    </xf>
    <xf numFmtId="0" fontId="6" fillId="4" borderId="10" xfId="0" applyFont="1" applyFill="1" applyBorder="1"/>
    <xf numFmtId="4" fontId="6" fillId="4" borderId="10" xfId="0" applyNumberFormat="1" applyFont="1" applyFill="1" applyBorder="1" applyAlignment="1">
      <alignment horizontal="right" vertical="center"/>
    </xf>
    <xf numFmtId="0" fontId="26" fillId="0" borderId="0" xfId="0" applyFont="1"/>
    <xf numFmtId="0" fontId="26" fillId="4" borderId="10" xfId="0" applyFont="1" applyFill="1" applyBorder="1"/>
    <xf numFmtId="4" fontId="26" fillId="4" borderId="10" xfId="0" applyNumberFormat="1" applyFont="1" applyFill="1" applyBorder="1"/>
    <xf numFmtId="9" fontId="26" fillId="4" borderId="10" xfId="0" applyNumberFormat="1" applyFont="1" applyFill="1" applyBorder="1" applyAlignment="1">
      <alignment horizontal="center" vertical="center" wrapText="1"/>
    </xf>
    <xf numFmtId="57" fontId="2" fillId="0" borderId="0" xfId="0" applyNumberFormat="1" applyFont="1" applyAlignment="1">
      <alignment horizontal="left"/>
    </xf>
    <xf numFmtId="177" fontId="27" fillId="0" borderId="0" xfId="0" applyNumberFormat="1" applyFont="1" applyAlignment="1">
      <alignment horizontal="center" vertical="center"/>
    </xf>
    <xf numFmtId="181" fontId="27" fillId="4" borderId="10" xfId="0" applyNumberFormat="1" applyFont="1" applyFill="1" applyBorder="1" applyAlignment="1">
      <alignment horizontal="center" vertical="center" wrapText="1"/>
    </xf>
    <xf numFmtId="181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182" fontId="2" fillId="0" borderId="0" xfId="0" applyNumberFormat="1" applyFont="1" applyAlignment="1">
      <alignment horizontal="left"/>
    </xf>
    <xf numFmtId="10" fontId="6" fillId="0" borderId="0" xfId="0" applyNumberFormat="1" applyFont="1"/>
    <xf numFmtId="0" fontId="28" fillId="24" borderId="10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179" fontId="30" fillId="8" borderId="10" xfId="0" applyNumberFormat="1" applyFont="1" applyFill="1" applyBorder="1" applyAlignment="1">
      <alignment horizontal="center" vertical="center" wrapText="1"/>
    </xf>
    <xf numFmtId="0" fontId="28" fillId="11" borderId="10" xfId="0" applyFont="1" applyFill="1" applyBorder="1" applyAlignment="1">
      <alignment horizontal="center" vertical="center" wrapText="1"/>
    </xf>
    <xf numFmtId="176" fontId="28" fillId="11" borderId="10" xfId="0" applyNumberFormat="1" applyFont="1" applyFill="1" applyBorder="1" applyAlignment="1">
      <alignment horizontal="center" vertical="center" wrapText="1"/>
    </xf>
    <xf numFmtId="0" fontId="28" fillId="24" borderId="16" xfId="0" applyFont="1" applyFill="1" applyBorder="1" applyAlignment="1">
      <alignment horizontal="center" vertical="center" wrapText="1"/>
    </xf>
    <xf numFmtId="179" fontId="30" fillId="8" borderId="16" xfId="0" applyNumberFormat="1" applyFont="1" applyFill="1" applyBorder="1" applyAlignment="1">
      <alignment horizontal="center" vertical="center" wrapText="1"/>
    </xf>
    <xf numFmtId="0" fontId="2" fillId="0" borderId="17" xfId="0" applyFont="1" applyBorder="1"/>
    <xf numFmtId="0" fontId="28" fillId="2" borderId="11" xfId="0" applyFont="1" applyFill="1" applyBorder="1" applyAlignment="1">
      <alignment horizontal="center" vertical="center" wrapText="1"/>
    </xf>
    <xf numFmtId="0" fontId="28" fillId="25" borderId="18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8" fillId="8" borderId="11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10" fontId="28" fillId="11" borderId="10" xfId="0" applyNumberFormat="1" applyFont="1" applyFill="1" applyBorder="1" applyAlignment="1">
      <alignment horizontal="center" vertical="center" wrapText="1"/>
    </xf>
    <xf numFmtId="0" fontId="28" fillId="4" borderId="11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176" fontId="4" fillId="25" borderId="0" xfId="0" applyNumberFormat="1" applyFont="1" applyFill="1" applyAlignment="1">
      <alignment horizontal="center" vertical="center" wrapText="1"/>
    </xf>
    <xf numFmtId="176" fontId="4" fillId="25" borderId="0" xfId="0" applyNumberFormat="1" applyFont="1" applyFill="1" applyAlignment="1">
      <alignment horizontal="left" vertical="center" wrapText="1"/>
    </xf>
    <xf numFmtId="178" fontId="27" fillId="25" borderId="0" xfId="0" applyNumberFormat="1" applyFont="1" applyFill="1" applyAlignment="1">
      <alignment horizontal="center" vertical="center" wrapText="1"/>
    </xf>
    <xf numFmtId="9" fontId="27" fillId="4" borderId="10" xfId="19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176" fontId="3" fillId="4" borderId="1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8" fillId="7" borderId="16" xfId="0" applyFont="1" applyFill="1" applyBorder="1" applyAlignment="1">
      <alignment horizontal="center" vertical="center" wrapText="1"/>
    </xf>
    <xf numFmtId="0" fontId="28" fillId="7" borderId="19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8" fillId="11" borderId="11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 wrapText="1"/>
    </xf>
    <xf numFmtId="0" fontId="0" fillId="24" borderId="21" xfId="0" applyFont="1" applyFill="1" applyBorder="1"/>
    <xf numFmtId="0" fontId="2" fillId="24" borderId="22" xfId="0" applyFont="1" applyFill="1" applyBorder="1"/>
    <xf numFmtId="10" fontId="32" fillId="24" borderId="10" xfId="0" applyNumberFormat="1" applyFont="1" applyFill="1" applyBorder="1" applyAlignment="1">
      <alignment horizontal="center" wrapText="1"/>
    </xf>
    <xf numFmtId="10" fontId="32" fillId="24" borderId="23" xfId="0" applyNumberFormat="1" applyFont="1" applyFill="1" applyBorder="1" applyAlignment="1">
      <alignment horizontal="center" wrapText="1"/>
    </xf>
    <xf numFmtId="0" fontId="2" fillId="24" borderId="25" xfId="0" applyFont="1" applyFill="1" applyBorder="1"/>
    <xf numFmtId="186" fontId="28" fillId="2" borderId="27" xfId="0" applyNumberFormat="1" applyFont="1" applyFill="1" applyBorder="1" applyAlignment="1">
      <alignment horizontal="center" vertical="center" wrapText="1"/>
    </xf>
    <xf numFmtId="0" fontId="28" fillId="2" borderId="28" xfId="0" applyFont="1" applyFill="1" applyBorder="1" applyAlignment="1">
      <alignment horizontal="center" vertical="center" wrapText="1"/>
    </xf>
    <xf numFmtId="10" fontId="28" fillId="2" borderId="10" xfId="0" applyNumberFormat="1" applyFont="1" applyFill="1" applyBorder="1" applyAlignment="1">
      <alignment horizontal="center" vertical="center" wrapText="1"/>
    </xf>
    <xf numFmtId="179" fontId="30" fillId="8" borderId="27" xfId="0" applyNumberFormat="1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9" fontId="28" fillId="11" borderId="27" xfId="0" applyNumberFormat="1" applyFont="1" applyFill="1" applyBorder="1" applyAlignment="1">
      <alignment horizontal="center" vertical="center" wrapText="1"/>
    </xf>
    <xf numFmtId="0" fontId="28" fillId="11" borderId="28" xfId="0" applyFont="1" applyFill="1" applyBorder="1" applyAlignment="1">
      <alignment horizontal="center" vertical="center" wrapText="1"/>
    </xf>
    <xf numFmtId="10" fontId="2" fillId="24" borderId="29" xfId="0" applyNumberFormat="1" applyFont="1" applyFill="1" applyBorder="1" applyAlignment="1">
      <alignment horizontal="center"/>
    </xf>
    <xf numFmtId="10" fontId="30" fillId="8" borderId="10" xfId="0" applyNumberFormat="1" applyFont="1" applyFill="1" applyBorder="1" applyAlignment="1">
      <alignment horizontal="center" vertical="center" wrapText="1"/>
    </xf>
    <xf numFmtId="176" fontId="28" fillId="4" borderId="10" xfId="0" applyNumberFormat="1" applyFont="1" applyFill="1" applyBorder="1" applyAlignment="1">
      <alignment horizontal="center" vertical="center" wrapText="1"/>
    </xf>
    <xf numFmtId="10" fontId="2" fillId="24" borderId="30" xfId="0" applyNumberFormat="1" applyFont="1" applyFill="1" applyBorder="1" applyAlignment="1">
      <alignment horizontal="center"/>
    </xf>
    <xf numFmtId="0" fontId="0" fillId="0" borderId="0" xfId="0" applyFill="1"/>
    <xf numFmtId="9" fontId="2" fillId="0" borderId="0" xfId="0" applyNumberFormat="1" applyFont="1"/>
    <xf numFmtId="0" fontId="2" fillId="0" borderId="0" xfId="0" applyFont="1" applyFill="1"/>
    <xf numFmtId="0" fontId="0" fillId="0" borderId="0" xfId="0" applyFont="1" applyFill="1"/>
    <xf numFmtId="176" fontId="4" fillId="0" borderId="0" xfId="0" applyNumberFormat="1" applyFont="1" applyFill="1" applyAlignment="1">
      <alignment horizontal="center" vertical="center" wrapText="1"/>
    </xf>
    <xf numFmtId="0" fontId="2" fillId="22" borderId="13" xfId="0" applyFont="1" applyFill="1" applyBorder="1" applyAlignment="1">
      <alignment horizontal="center" vertical="center" wrapText="1"/>
    </xf>
    <xf numFmtId="186" fontId="2" fillId="22" borderId="12" xfId="0" applyNumberFormat="1" applyFont="1" applyFill="1" applyBorder="1" applyAlignment="1">
      <alignment horizontal="center" vertical="center" wrapText="1"/>
    </xf>
    <xf numFmtId="0" fontId="2" fillId="22" borderId="10" xfId="0" applyFont="1" applyFill="1" applyBorder="1" applyAlignment="1">
      <alignment horizontal="center" vertical="center" wrapText="1"/>
    </xf>
    <xf numFmtId="186" fontId="2" fillId="22" borderId="11" xfId="0" applyNumberFormat="1" applyFont="1" applyFill="1" applyBorder="1" applyAlignment="1">
      <alignment horizontal="center" vertical="center" wrapText="1"/>
    </xf>
    <xf numFmtId="0" fontId="2" fillId="22" borderId="14" xfId="0" applyFont="1" applyFill="1" applyBorder="1" applyAlignment="1">
      <alignment horizontal="center" vertical="center" wrapText="1"/>
    </xf>
    <xf numFmtId="0" fontId="2" fillId="22" borderId="15" xfId="0" applyFont="1" applyFill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/>
    </xf>
    <xf numFmtId="10" fontId="33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9" fontId="6" fillId="0" borderId="0" xfId="0" applyNumberFormat="1" applyFont="1" applyFill="1" applyBorder="1" applyAlignment="1">
      <alignment horizontal="center"/>
    </xf>
    <xf numFmtId="0" fontId="2" fillId="0" borderId="0" xfId="0" applyFont="1" applyBorder="1"/>
    <xf numFmtId="0" fontId="0" fillId="0" borderId="0" xfId="26" applyFont="1" applyBorder="1" applyAlignment="1" applyProtection="1">
      <alignment horizontal="right"/>
    </xf>
    <xf numFmtId="0" fontId="0" fillId="0" borderId="0" xfId="0" applyBorder="1"/>
    <xf numFmtId="0" fontId="34" fillId="0" borderId="0" xfId="27" applyFont="1" applyBorder="1" applyAlignment="1" applyProtection="1">
      <alignment horizontal="center" wrapText="1"/>
    </xf>
    <xf numFmtId="0" fontId="34" fillId="0" borderId="0" xfId="27" applyFont="1" applyBorder="1" applyAlignment="1" applyProtection="1">
      <alignment horizontal="left" wrapText="1"/>
    </xf>
    <xf numFmtId="0" fontId="0" fillId="0" borderId="0" xfId="0" applyFont="1"/>
    <xf numFmtId="0" fontId="4" fillId="0" borderId="0" xfId="0" applyNumberFormat="1" applyFont="1" applyAlignment="1">
      <alignment horizontal="center" vertical="center" wrapText="1"/>
    </xf>
    <xf numFmtId="178" fontId="2" fillId="4" borderId="10" xfId="0" applyNumberFormat="1" applyFont="1" applyFill="1" applyBorder="1"/>
    <xf numFmtId="10" fontId="28" fillId="4" borderId="10" xfId="0" applyNumberFormat="1" applyFont="1" applyFill="1" applyBorder="1" applyAlignment="1">
      <alignment horizontal="center"/>
    </xf>
    <xf numFmtId="0" fontId="36" fillId="0" borderId="0" xfId="0" applyFont="1"/>
    <xf numFmtId="0" fontId="28" fillId="11" borderId="24" xfId="0" applyFont="1" applyFill="1" applyBorder="1" applyAlignment="1">
      <alignment horizontal="left" vertical="center" wrapText="1"/>
    </xf>
    <xf numFmtId="0" fontId="28" fillId="11" borderId="31" xfId="0" applyFont="1" applyFill="1" applyBorder="1" applyAlignment="1">
      <alignment horizontal="left" vertical="center" wrapText="1"/>
    </xf>
    <xf numFmtId="0" fontId="28" fillId="11" borderId="32" xfId="0" applyFont="1" applyFill="1" applyBorder="1" applyAlignment="1">
      <alignment horizontal="left" vertical="center" wrapText="1"/>
    </xf>
    <xf numFmtId="187" fontId="28" fillId="22" borderId="10" xfId="0" applyNumberFormat="1" applyFont="1" applyFill="1" applyBorder="1" applyAlignment="1">
      <alignment horizontal="center" vertical="center" wrapText="1"/>
    </xf>
    <xf numFmtId="0" fontId="2" fillId="28" borderId="0" xfId="0" applyFont="1" applyFill="1"/>
    <xf numFmtId="0" fontId="2" fillId="28" borderId="10" xfId="0" applyFont="1" applyFill="1" applyBorder="1"/>
    <xf numFmtId="0" fontId="28" fillId="11" borderId="41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/>
    </xf>
    <xf numFmtId="0" fontId="26" fillId="4" borderId="10" xfId="0" applyFont="1" applyFill="1" applyBorder="1" applyAlignment="1">
      <alignment horizontal="center" vertical="center" wrapText="1"/>
    </xf>
    <xf numFmtId="178" fontId="27" fillId="4" borderId="10" xfId="0" applyNumberFormat="1" applyFont="1" applyFill="1" applyBorder="1" applyAlignment="1">
      <alignment horizontal="center" vertical="center" wrapText="1"/>
    </xf>
    <xf numFmtId="176" fontId="4" fillId="4" borderId="10" xfId="0" applyNumberFormat="1" applyFont="1" applyFill="1" applyBorder="1" applyAlignment="1">
      <alignment horizontal="center" vertical="center" wrapText="1"/>
    </xf>
    <xf numFmtId="178" fontId="4" fillId="4" borderId="10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center" vertical="center" wrapText="1"/>
    </xf>
    <xf numFmtId="178" fontId="37" fillId="28" borderId="10" xfId="0" applyNumberFormat="1" applyFont="1" applyFill="1" applyBorder="1" applyAlignment="1">
      <alignment horizontal="center" vertical="center" wrapText="1"/>
    </xf>
    <xf numFmtId="9" fontId="28" fillId="28" borderId="10" xfId="19" applyFont="1" applyFill="1" applyBorder="1" applyAlignment="1">
      <alignment horizontal="center" vertical="center" wrapText="1"/>
    </xf>
    <xf numFmtId="183" fontId="28" fillId="28" borderId="10" xfId="0" applyNumberFormat="1" applyFont="1" applyFill="1" applyBorder="1" applyAlignment="1">
      <alignment horizontal="center" vertical="center" wrapText="1"/>
    </xf>
    <xf numFmtId="0" fontId="28" fillId="28" borderId="10" xfId="0" applyFont="1" applyFill="1" applyBorder="1"/>
    <xf numFmtId="10" fontId="28" fillId="28" borderId="10" xfId="0" applyNumberFormat="1" applyFont="1" applyFill="1" applyBorder="1" applyAlignment="1">
      <alignment horizontal="center" vertical="center" wrapText="1"/>
    </xf>
    <xf numFmtId="0" fontId="28" fillId="28" borderId="27" xfId="0" applyFont="1" applyFill="1" applyBorder="1" applyAlignment="1">
      <alignment horizontal="center" vertical="center" wrapText="1"/>
    </xf>
    <xf numFmtId="177" fontId="28" fillId="28" borderId="10" xfId="0" applyNumberFormat="1" applyFont="1" applyFill="1" applyBorder="1"/>
    <xf numFmtId="176" fontId="2" fillId="28" borderId="10" xfId="0" applyNumberFormat="1" applyFont="1" applyFill="1" applyBorder="1"/>
    <xf numFmtId="184" fontId="28" fillId="28" borderId="10" xfId="0" applyNumberFormat="1" applyFont="1" applyFill="1" applyBorder="1" applyAlignment="1">
      <alignment horizontal="center" vertical="center" wrapText="1"/>
    </xf>
    <xf numFmtId="181" fontId="28" fillId="28" borderId="10" xfId="19" applyNumberFormat="1" applyFont="1" applyFill="1" applyBorder="1" applyAlignment="1">
      <alignment horizontal="center" vertical="center" wrapText="1"/>
    </xf>
    <xf numFmtId="177" fontId="28" fillId="28" borderId="10" xfId="19" applyNumberFormat="1" applyFont="1" applyFill="1" applyBorder="1" applyAlignment="1">
      <alignment horizontal="center" vertical="center" wrapText="1"/>
    </xf>
    <xf numFmtId="10" fontId="28" fillId="28" borderId="10" xfId="19" applyNumberFormat="1" applyFont="1" applyFill="1" applyBorder="1" applyAlignment="1">
      <alignment horizontal="center" vertical="center" wrapText="1"/>
    </xf>
    <xf numFmtId="176" fontId="2" fillId="28" borderId="0" xfId="0" applyNumberFormat="1" applyFont="1" applyFill="1" applyAlignment="1">
      <alignment horizontal="center" vertical="center"/>
    </xf>
    <xf numFmtId="176" fontId="28" fillId="28" borderId="10" xfId="0" applyNumberFormat="1" applyFont="1" applyFill="1" applyBorder="1" applyAlignment="1">
      <alignment horizontal="center" vertical="center" wrapText="1"/>
    </xf>
    <xf numFmtId="9" fontId="28" fillId="28" borderId="27" xfId="0" applyNumberFormat="1" applyFont="1" applyFill="1" applyBorder="1" applyAlignment="1">
      <alignment horizontal="center" vertical="center" wrapText="1"/>
    </xf>
    <xf numFmtId="178" fontId="28" fillId="28" borderId="27" xfId="0" applyNumberFormat="1" applyFont="1" applyFill="1" applyBorder="1" applyAlignment="1">
      <alignment horizontal="center" vertical="center" wrapText="1"/>
    </xf>
    <xf numFmtId="9" fontId="28" fillId="28" borderId="1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/>
    <xf numFmtId="179" fontId="30" fillId="28" borderId="10" xfId="0" applyNumberFormat="1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4" fontId="26" fillId="4" borderId="15" xfId="0" applyNumberFormat="1" applyFont="1" applyFill="1" applyBorder="1"/>
    <xf numFmtId="4" fontId="6" fillId="4" borderId="15" xfId="0" applyNumberFormat="1" applyFont="1" applyFill="1" applyBorder="1" applyAlignment="1">
      <alignment horizontal="right" vertical="center"/>
    </xf>
    <xf numFmtId="2" fontId="39" fillId="0" borderId="59" xfId="45" applyNumberFormat="1" applyFont="1" applyFill="1" applyBorder="1" applyAlignment="1">
      <alignment horizontal="right" vertical="top" wrapText="1"/>
    </xf>
    <xf numFmtId="179" fontId="2" fillId="0" borderId="0" xfId="0" applyNumberFormat="1" applyFont="1"/>
    <xf numFmtId="0" fontId="2" fillId="8" borderId="42" xfId="0" applyFont="1" applyFill="1" applyBorder="1" applyAlignment="1">
      <alignment horizontal="center" vertical="center" wrapText="1"/>
    </xf>
    <xf numFmtId="179" fontId="28" fillId="28" borderId="27" xfId="0" applyNumberFormat="1" applyFont="1" applyFill="1" applyBorder="1" applyAlignment="1">
      <alignment horizontal="center" vertical="center" wrapText="1"/>
    </xf>
    <xf numFmtId="10" fontId="0" fillId="0" borderId="0" xfId="19" applyNumberFormat="1" applyFont="1"/>
    <xf numFmtId="10" fontId="0" fillId="0" borderId="0" xfId="19" applyNumberFormat="1" applyFont="1" applyAlignment="1">
      <alignment horizontal="right"/>
    </xf>
    <xf numFmtId="10" fontId="2" fillId="0" borderId="0" xfId="19" applyNumberFormat="1" applyFont="1" applyFill="1" applyBorder="1" applyAlignment="1">
      <alignment horizontal="right"/>
    </xf>
    <xf numFmtId="10" fontId="0" fillId="0" borderId="0" xfId="19" applyNumberFormat="1" applyFont="1" applyBorder="1"/>
    <xf numFmtId="10" fontId="34" fillId="0" borderId="0" xfId="19" applyNumberFormat="1" applyFont="1" applyBorder="1" applyAlignment="1" applyProtection="1">
      <alignment horizontal="right" wrapText="1"/>
    </xf>
    <xf numFmtId="9" fontId="0" fillId="24" borderId="21" xfId="19" applyFont="1" applyFill="1" applyBorder="1"/>
    <xf numFmtId="0" fontId="28" fillId="28" borderId="10" xfId="19" applyNumberFormat="1" applyFont="1" applyFill="1" applyBorder="1" applyAlignment="1">
      <alignment horizontal="center" vertical="center" wrapText="1"/>
    </xf>
    <xf numFmtId="187" fontId="28" fillId="28" borderId="10" xfId="0" applyNumberFormat="1" applyFont="1" applyFill="1" applyBorder="1" applyAlignment="1">
      <alignment horizontal="center"/>
    </xf>
    <xf numFmtId="0" fontId="28" fillId="11" borderId="24" xfId="0" applyFont="1" applyFill="1" applyBorder="1" applyAlignment="1">
      <alignment horizontal="left" vertical="center" wrapText="1"/>
    </xf>
    <xf numFmtId="0" fontId="28" fillId="11" borderId="31" xfId="0" applyFont="1" applyFill="1" applyBorder="1" applyAlignment="1">
      <alignment horizontal="left" vertical="center" wrapText="1"/>
    </xf>
    <xf numFmtId="0" fontId="28" fillId="11" borderId="32" xfId="0" applyFont="1" applyFill="1" applyBorder="1" applyAlignment="1">
      <alignment horizontal="left" vertical="center" wrapText="1"/>
    </xf>
    <xf numFmtId="0" fontId="28" fillId="11" borderId="10" xfId="0" applyFont="1" applyFill="1" applyBorder="1" applyAlignment="1">
      <alignment horizontal="right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38" fillId="18" borderId="18" xfId="0" applyFont="1" applyFill="1" applyBorder="1" applyAlignment="1">
      <alignment horizontal="center" vertical="center" wrapText="1"/>
    </xf>
    <xf numFmtId="0" fontId="38" fillId="18" borderId="45" xfId="0" applyFont="1" applyFill="1" applyBorder="1" applyAlignment="1">
      <alignment horizontal="center" vertical="center" wrapText="1"/>
    </xf>
    <xf numFmtId="0" fontId="38" fillId="18" borderId="46" xfId="0" applyFont="1" applyFill="1" applyBorder="1" applyAlignment="1">
      <alignment horizontal="center" vertical="center" wrapText="1"/>
    </xf>
    <xf numFmtId="0" fontId="31" fillId="27" borderId="51" xfId="0" applyFont="1" applyFill="1" applyBorder="1" applyAlignment="1">
      <alignment horizontal="center" vertical="center" wrapText="1"/>
    </xf>
    <xf numFmtId="0" fontId="31" fillId="27" borderId="52" xfId="0" applyFont="1" applyFill="1" applyBorder="1" applyAlignment="1">
      <alignment horizontal="center" vertical="center" wrapText="1"/>
    </xf>
    <xf numFmtId="0" fontId="31" fillId="27" borderId="53" xfId="0" applyFont="1" applyFill="1" applyBorder="1" applyAlignment="1">
      <alignment horizontal="center" vertical="center" wrapText="1"/>
    </xf>
    <xf numFmtId="0" fontId="28" fillId="7" borderId="39" xfId="0" applyFont="1" applyFill="1" applyBorder="1" applyAlignment="1">
      <alignment horizontal="center" vertical="center" wrapText="1"/>
    </xf>
    <xf numFmtId="0" fontId="28" fillId="7" borderId="16" xfId="0" applyFont="1" applyFill="1" applyBorder="1" applyAlignment="1">
      <alignment horizontal="center" vertical="center" wrapText="1"/>
    </xf>
    <xf numFmtId="0" fontId="28" fillId="25" borderId="54" xfId="0" applyFont="1" applyFill="1" applyBorder="1" applyAlignment="1">
      <alignment horizontal="center" vertical="center" wrapText="1"/>
    </xf>
    <xf numFmtId="0" fontId="28" fillId="25" borderId="47" xfId="0" applyFont="1" applyFill="1" applyBorder="1" applyAlignment="1">
      <alignment horizontal="center" vertical="center" wrapText="1"/>
    </xf>
    <xf numFmtId="0" fontId="28" fillId="25" borderId="55" xfId="0" applyFont="1" applyFill="1" applyBorder="1" applyAlignment="1">
      <alignment horizontal="center" vertical="center" wrapText="1"/>
    </xf>
    <xf numFmtId="0" fontId="28" fillId="2" borderId="44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8" fillId="2" borderId="46" xfId="0" applyFont="1" applyFill="1" applyBorder="1" applyAlignment="1">
      <alignment horizontal="center" vertical="center"/>
    </xf>
    <xf numFmtId="0" fontId="28" fillId="11" borderId="27" xfId="0" applyFont="1" applyFill="1" applyBorder="1" applyAlignment="1">
      <alignment horizontal="right" vertical="center" wrapText="1"/>
    </xf>
    <xf numFmtId="0" fontId="2" fillId="11" borderId="24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8" fillId="22" borderId="10" xfId="0" applyFont="1" applyFill="1" applyBorder="1" applyAlignment="1">
      <alignment horizontal="left" vertical="center" wrapText="1"/>
    </xf>
    <xf numFmtId="0" fontId="2" fillId="22" borderId="10" xfId="0" applyFont="1" applyFill="1" applyBorder="1" applyAlignment="1">
      <alignment horizontal="center" vertical="center" wrapText="1"/>
    </xf>
    <xf numFmtId="0" fontId="28" fillId="22" borderId="13" xfId="0" applyFont="1" applyFill="1" applyBorder="1" applyAlignment="1">
      <alignment horizontal="left" vertical="center" wrapText="1"/>
    </xf>
    <xf numFmtId="0" fontId="2" fillId="22" borderId="13" xfId="0" applyFont="1" applyFill="1" applyBorder="1" applyAlignment="1">
      <alignment horizontal="center" vertical="center" wrapText="1"/>
    </xf>
    <xf numFmtId="0" fontId="28" fillId="25" borderId="20" xfId="0" applyFont="1" applyFill="1" applyBorder="1" applyAlignment="1">
      <alignment horizontal="center" vertical="center" wrapText="1"/>
    </xf>
    <xf numFmtId="0" fontId="28" fillId="25" borderId="0" xfId="0" applyFont="1" applyFill="1" applyBorder="1" applyAlignment="1">
      <alignment horizontal="center" vertical="center" wrapText="1"/>
    </xf>
    <xf numFmtId="0" fontId="28" fillId="25" borderId="34" xfId="0" applyFont="1" applyFill="1" applyBorder="1" applyAlignment="1">
      <alignment horizontal="center" vertical="center" wrapText="1"/>
    </xf>
    <xf numFmtId="0" fontId="28" fillId="8" borderId="35" xfId="0" applyFont="1" applyFill="1" applyBorder="1" applyAlignment="1">
      <alignment horizontal="center"/>
    </xf>
    <xf numFmtId="0" fontId="28" fillId="8" borderId="36" xfId="0" applyFont="1" applyFill="1" applyBorder="1" applyAlignment="1">
      <alignment horizontal="center"/>
    </xf>
    <xf numFmtId="0" fontId="28" fillId="8" borderId="57" xfId="0" applyFont="1" applyFill="1" applyBorder="1" applyAlignment="1">
      <alignment horizontal="center"/>
    </xf>
    <xf numFmtId="0" fontId="28" fillId="8" borderId="3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8" fillId="22" borderId="44" xfId="0" applyFont="1" applyFill="1" applyBorder="1" applyAlignment="1">
      <alignment horizontal="center" vertical="center" wrapText="1"/>
    </xf>
    <xf numFmtId="0" fontId="28" fillId="22" borderId="45" xfId="0" applyFont="1" applyFill="1" applyBorder="1" applyAlignment="1">
      <alignment horizontal="center" vertical="center" wrapText="1"/>
    </xf>
    <xf numFmtId="0" fontId="28" fillId="22" borderId="46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31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185" fontId="2" fillId="8" borderId="24" xfId="0" applyNumberFormat="1" applyFont="1" applyFill="1" applyBorder="1" applyAlignment="1">
      <alignment horizontal="center" vertical="center"/>
    </xf>
    <xf numFmtId="185" fontId="2" fillId="8" borderId="31" xfId="0" applyNumberFormat="1" applyFont="1" applyFill="1" applyBorder="1" applyAlignment="1">
      <alignment horizontal="center" vertical="center"/>
    </xf>
    <xf numFmtId="185" fontId="2" fillId="8" borderId="32" xfId="0" applyNumberFormat="1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 wrapText="1"/>
    </xf>
    <xf numFmtId="0" fontId="28" fillId="8" borderId="16" xfId="0" applyFont="1" applyFill="1" applyBorder="1" applyAlignment="1">
      <alignment horizontal="left" vertical="center" wrapText="1"/>
    </xf>
    <xf numFmtId="0" fontId="28" fillId="8" borderId="10" xfId="0" applyFont="1" applyFill="1" applyBorder="1" applyAlignment="1">
      <alignment horizontal="left" vertical="center" wrapText="1"/>
    </xf>
    <xf numFmtId="0" fontId="28" fillId="8" borderId="27" xfId="0" applyFont="1" applyFill="1" applyBorder="1" applyAlignment="1">
      <alignment horizontal="left" vertical="center" wrapText="1"/>
    </xf>
    <xf numFmtId="0" fontId="2" fillId="8" borderId="27" xfId="0" applyFont="1" applyFill="1" applyBorder="1" applyAlignment="1">
      <alignment horizontal="center" vertical="center" wrapText="1"/>
    </xf>
    <xf numFmtId="0" fontId="28" fillId="25" borderId="33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right" vertical="center" wrapText="1"/>
    </xf>
    <xf numFmtId="0" fontId="28" fillId="11" borderId="31" xfId="0" applyFont="1" applyFill="1" applyBorder="1" applyAlignment="1">
      <alignment horizontal="right" vertical="center" wrapText="1"/>
    </xf>
    <xf numFmtId="0" fontId="28" fillId="11" borderId="32" xfId="0" applyFont="1" applyFill="1" applyBorder="1" applyAlignment="1">
      <alignment horizontal="right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31" xfId="0" applyFont="1" applyFill="1" applyBorder="1" applyAlignment="1">
      <alignment horizontal="center" vertical="center" wrapText="1"/>
    </xf>
    <xf numFmtId="0" fontId="28" fillId="11" borderId="32" xfId="0" applyFont="1" applyFill="1" applyBorder="1" applyAlignment="1">
      <alignment horizontal="center" vertical="center" wrapText="1"/>
    </xf>
    <xf numFmtId="0" fontId="28" fillId="11" borderId="35" xfId="0" applyFont="1" applyFill="1" applyBorder="1" applyAlignment="1">
      <alignment horizontal="center" vertical="center" wrapText="1"/>
    </xf>
    <xf numFmtId="0" fontId="28" fillId="11" borderId="36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10" xfId="0" applyFont="1" applyFill="1" applyBorder="1" applyAlignment="1">
      <alignment horizontal="left" vertical="center" wrapText="1"/>
    </xf>
    <xf numFmtId="0" fontId="2" fillId="29" borderId="24" xfId="0" applyFont="1" applyFill="1" applyBorder="1" applyAlignment="1">
      <alignment horizontal="center"/>
    </xf>
    <xf numFmtId="0" fontId="2" fillId="29" borderId="31" xfId="0" applyFont="1" applyFill="1" applyBorder="1" applyAlignment="1">
      <alignment horizontal="center"/>
    </xf>
    <xf numFmtId="0" fontId="28" fillId="4" borderId="35" xfId="0" applyFont="1" applyFill="1" applyBorder="1" applyAlignment="1">
      <alignment horizontal="center" vertical="center" wrapText="1"/>
    </xf>
    <xf numFmtId="0" fontId="28" fillId="4" borderId="36" xfId="0" applyFont="1" applyFill="1" applyBorder="1" applyAlignment="1">
      <alignment horizontal="center" vertical="center" wrapText="1"/>
    </xf>
    <xf numFmtId="0" fontId="28" fillId="4" borderId="37" xfId="0" applyFont="1" applyFill="1" applyBorder="1" applyAlignment="1">
      <alignment horizontal="center" vertical="center" wrapText="1"/>
    </xf>
    <xf numFmtId="0" fontId="28" fillId="8" borderId="28" xfId="0" applyFont="1" applyFill="1" applyBorder="1" applyAlignment="1">
      <alignment horizontal="center" vertical="center" wrapText="1"/>
    </xf>
    <xf numFmtId="0" fontId="28" fillId="8" borderId="38" xfId="0" applyFont="1" applyFill="1" applyBorder="1" applyAlignment="1">
      <alignment horizontal="center" vertical="center" wrapText="1"/>
    </xf>
    <xf numFmtId="0" fontId="28" fillId="8" borderId="39" xfId="0" applyFont="1" applyFill="1" applyBorder="1" applyAlignment="1">
      <alignment horizontal="center" vertical="center" wrapText="1"/>
    </xf>
    <xf numFmtId="0" fontId="28" fillId="8" borderId="40" xfId="0" applyFont="1" applyFill="1" applyBorder="1" applyAlignment="1">
      <alignment horizontal="center" vertical="center" wrapText="1"/>
    </xf>
    <xf numFmtId="0" fontId="28" fillId="8" borderId="41" xfId="0" applyFont="1" applyFill="1" applyBorder="1" applyAlignment="1">
      <alignment horizontal="center" vertical="center" wrapText="1"/>
    </xf>
    <xf numFmtId="0" fontId="28" fillId="8" borderId="42" xfId="0" applyFont="1" applyFill="1" applyBorder="1" applyAlignment="1">
      <alignment horizontal="center" vertical="center" wrapText="1"/>
    </xf>
    <xf numFmtId="0" fontId="28" fillId="8" borderId="43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28" fillId="4" borderId="10" xfId="0" applyFont="1" applyFill="1" applyBorder="1"/>
    <xf numFmtId="0" fontId="2" fillId="4" borderId="10" xfId="0" applyFont="1" applyFill="1" applyBorder="1"/>
    <xf numFmtId="0" fontId="2" fillId="4" borderId="1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7" fillId="4" borderId="24" xfId="0" applyFont="1" applyFill="1" applyBorder="1" applyAlignment="1">
      <alignment horizontal="center" vertical="center"/>
    </xf>
    <xf numFmtId="0" fontId="0" fillId="0" borderId="32" xfId="0" applyBorder="1"/>
    <xf numFmtId="181" fontId="27" fillId="4" borderId="10" xfId="0" applyNumberFormat="1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right" vertical="center"/>
    </xf>
    <xf numFmtId="0" fontId="4" fillId="4" borderId="31" xfId="0" applyFont="1" applyFill="1" applyBorder="1" applyAlignment="1">
      <alignment horizontal="right" vertical="center"/>
    </xf>
    <xf numFmtId="0" fontId="27" fillId="4" borderId="31" xfId="0" applyFont="1" applyFill="1" applyBorder="1" applyAlignment="1">
      <alignment horizontal="center" vertical="center"/>
    </xf>
    <xf numFmtId="0" fontId="29" fillId="22" borderId="24" xfId="0" applyFont="1" applyFill="1" applyBorder="1" applyAlignment="1">
      <alignment horizontal="center" vertical="center"/>
    </xf>
    <xf numFmtId="0" fontId="29" fillId="22" borderId="31" xfId="0" applyFont="1" applyFill="1" applyBorder="1" applyAlignment="1">
      <alignment horizontal="center" vertical="center"/>
    </xf>
    <xf numFmtId="181" fontId="4" fillId="4" borderId="10" xfId="0" applyNumberFormat="1" applyFont="1" applyFill="1" applyBorder="1" applyAlignment="1">
      <alignment horizontal="center" vertical="center" wrapText="1"/>
    </xf>
    <xf numFmtId="177" fontId="4" fillId="4" borderId="10" xfId="0" applyNumberFormat="1" applyFont="1" applyFill="1" applyBorder="1" applyAlignment="1">
      <alignment horizontal="center" vertical="center" wrapText="1"/>
    </xf>
    <xf numFmtId="0" fontId="0" fillId="0" borderId="31" xfId="0" applyBorder="1"/>
    <xf numFmtId="176" fontId="6" fillId="4" borderId="24" xfId="0" applyNumberFormat="1" applyFont="1" applyFill="1" applyBorder="1" applyAlignment="1">
      <alignment horizontal="left" vertical="center" wrapText="1"/>
    </xf>
    <xf numFmtId="176" fontId="6" fillId="4" borderId="31" xfId="0" applyNumberFormat="1" applyFont="1" applyFill="1" applyBorder="1" applyAlignment="1">
      <alignment horizontal="left" vertical="center" wrapText="1"/>
    </xf>
    <xf numFmtId="176" fontId="6" fillId="4" borderId="58" xfId="0" applyNumberFormat="1" applyFont="1" applyFill="1" applyBorder="1" applyAlignment="1">
      <alignment horizontal="left" vertical="center" wrapText="1"/>
    </xf>
    <xf numFmtId="0" fontId="29" fillId="22" borderId="18" xfId="0" applyFont="1" applyFill="1" applyBorder="1" applyAlignment="1">
      <alignment horizontal="center" vertical="center"/>
    </xf>
    <xf numFmtId="0" fontId="29" fillId="22" borderId="45" xfId="0" applyFont="1" applyFill="1" applyBorder="1" applyAlignment="1">
      <alignment horizontal="center" vertical="center"/>
    </xf>
    <xf numFmtId="0" fontId="29" fillId="22" borderId="46" xfId="0" applyFont="1" applyFill="1" applyBorder="1" applyAlignment="1">
      <alignment horizontal="center" vertical="center"/>
    </xf>
    <xf numFmtId="3" fontId="26" fillId="4" borderId="10" xfId="0" applyNumberFormat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/>
    </xf>
    <xf numFmtId="0" fontId="26" fillId="4" borderId="10" xfId="0" applyFont="1" applyFill="1" applyBorder="1" applyAlignment="1">
      <alignment horizontal="center" vertical="center" wrapText="1"/>
    </xf>
    <xf numFmtId="3" fontId="26" fillId="4" borderId="24" xfId="0" applyNumberFormat="1" applyFont="1" applyFill="1" applyBorder="1" applyAlignment="1">
      <alignment horizontal="center" vertical="center"/>
    </xf>
    <xf numFmtId="3" fontId="26" fillId="4" borderId="31" xfId="0" applyNumberFormat="1" applyFont="1" applyFill="1" applyBorder="1" applyAlignment="1">
      <alignment horizontal="center" vertical="center"/>
    </xf>
    <xf numFmtId="3" fontId="26" fillId="4" borderId="58" xfId="0" applyNumberFormat="1" applyFont="1" applyFill="1" applyBorder="1" applyAlignment="1">
      <alignment horizontal="center" vertical="center"/>
    </xf>
    <xf numFmtId="178" fontId="27" fillId="4" borderId="10" xfId="0" applyNumberFormat="1" applyFont="1" applyFill="1" applyBorder="1" applyAlignment="1">
      <alignment horizontal="center" vertical="center" wrapText="1"/>
    </xf>
    <xf numFmtId="176" fontId="4" fillId="4" borderId="24" xfId="0" applyNumberFormat="1" applyFont="1" applyFill="1" applyBorder="1" applyAlignment="1">
      <alignment horizontal="left" vertical="center" wrapText="1"/>
    </xf>
    <xf numFmtId="176" fontId="4" fillId="4" borderId="31" xfId="0" applyNumberFormat="1" applyFont="1" applyFill="1" applyBorder="1" applyAlignment="1">
      <alignment horizontal="left" vertical="center" wrapText="1"/>
    </xf>
    <xf numFmtId="176" fontId="4" fillId="4" borderId="32" xfId="0" applyNumberFormat="1" applyFont="1" applyFill="1" applyBorder="1" applyAlignment="1">
      <alignment horizontal="left" vertical="center" wrapText="1"/>
    </xf>
    <xf numFmtId="0" fontId="29" fillId="4" borderId="24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2" xfId="0" applyFont="1" applyFill="1" applyBorder="1" applyAlignment="1">
      <alignment horizontal="center" vertical="center"/>
    </xf>
    <xf numFmtId="0" fontId="29" fillId="22" borderId="32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right"/>
    </xf>
    <xf numFmtId="0" fontId="4" fillId="4" borderId="31" xfId="0" applyFont="1" applyFill="1" applyBorder="1" applyAlignment="1">
      <alignment horizontal="right"/>
    </xf>
    <xf numFmtId="0" fontId="4" fillId="4" borderId="32" xfId="0" applyFont="1" applyFill="1" applyBorder="1" applyAlignment="1">
      <alignment horizontal="right"/>
    </xf>
    <xf numFmtId="10" fontId="27" fillId="24" borderId="24" xfId="0" applyNumberFormat="1" applyFont="1" applyFill="1" applyBorder="1" applyAlignment="1">
      <alignment horizontal="center" vertical="center" wrapText="1"/>
    </xf>
    <xf numFmtId="10" fontId="27" fillId="24" borderId="31" xfId="0" applyNumberFormat="1" applyFont="1" applyFill="1" applyBorder="1" applyAlignment="1">
      <alignment horizontal="center" vertical="center" wrapText="1"/>
    </xf>
    <xf numFmtId="10" fontId="27" fillId="24" borderId="32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76" fontId="4" fillId="4" borderId="10" xfId="0" applyNumberFormat="1" applyFont="1" applyFill="1" applyBorder="1" applyAlignment="1">
      <alignment horizontal="center" vertical="center" wrapText="1"/>
    </xf>
    <xf numFmtId="176" fontId="27" fillId="4" borderId="10" xfId="0" applyNumberFormat="1" applyFont="1" applyFill="1" applyBorder="1" applyAlignment="1">
      <alignment horizontal="center" vertical="center" wrapText="1"/>
    </xf>
    <xf numFmtId="178" fontId="4" fillId="4" borderId="10" xfId="0" applyNumberFormat="1" applyFont="1" applyFill="1" applyBorder="1" applyAlignment="1">
      <alignment horizontal="center" vertical="center" wrapText="1"/>
    </xf>
    <xf numFmtId="0" fontId="2" fillId="24" borderId="48" xfId="0" applyFont="1" applyFill="1" applyBorder="1" applyAlignment="1">
      <alignment horizontal="center"/>
    </xf>
    <xf numFmtId="0" fontId="2" fillId="24" borderId="49" xfId="0" applyFont="1" applyFill="1" applyBorder="1" applyAlignment="1">
      <alignment horizontal="center"/>
    </xf>
    <xf numFmtId="0" fontId="2" fillId="24" borderId="50" xfId="0" applyFont="1" applyFill="1" applyBorder="1" applyAlignment="1">
      <alignment horizontal="center"/>
    </xf>
    <xf numFmtId="10" fontId="2" fillId="24" borderId="26" xfId="0" applyNumberFormat="1" applyFont="1" applyFill="1" applyBorder="1" applyAlignment="1" applyProtection="1">
      <alignment horizontal="center" vertical="center"/>
    </xf>
    <xf numFmtId="10" fontId="2" fillId="24" borderId="56" xfId="0" applyNumberFormat="1" applyFont="1" applyFill="1" applyBorder="1" applyAlignment="1" applyProtection="1">
      <alignment horizontal="center" vertical="center"/>
    </xf>
    <xf numFmtId="10" fontId="2" fillId="24" borderId="19" xfId="0" applyNumberFormat="1" applyFont="1" applyFill="1" applyBorder="1" applyAlignment="1" applyProtection="1">
      <alignment horizontal="center" vertical="center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Normal 2" xfId="45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Main Parameters" xfId="26"/>
    <cellStyle name="常规_Sensitivity Analysis" xfId="27"/>
    <cellStyle name="好" xfId="28" builtinId="26" customBuiltin="1"/>
    <cellStyle name="汇总" xfId="29" builtinId="25" customBuiltin="1"/>
    <cellStyle name="计算" xfId="30" builtinId="22" customBuiltin="1"/>
    <cellStyle name="检查单元格" xfId="31" builtinId="23" customBuiltin="1"/>
    <cellStyle name="解释性文本" xfId="32" builtinId="53" customBuiltin="1"/>
    <cellStyle name="警告文本" xfId="33" builtinId="11" customBuiltin="1"/>
    <cellStyle name="链接单元格" xfId="34" builtinId="24" customBuiltin="1"/>
    <cellStyle name="强调文字颜色 1" xfId="35" builtinId="29" customBuiltin="1"/>
    <cellStyle name="强调文字颜色 2" xfId="36" builtinId="33" customBuiltin="1"/>
    <cellStyle name="强调文字颜色 3" xfId="37" builtinId="37" customBuiltin="1"/>
    <cellStyle name="强调文字颜色 4" xfId="38" builtinId="41" customBuiltin="1"/>
    <cellStyle name="强调文字颜色 5" xfId="39" builtinId="45" customBuiltin="1"/>
    <cellStyle name="强调文字颜色 6" xfId="40" builtinId="49" customBuiltin="1"/>
    <cellStyle name="适中" xfId="41" builtinId="28" customBuiltin="1"/>
    <cellStyle name="输出" xfId="42" builtinId="21" customBuiltin="1"/>
    <cellStyle name="输入" xfId="43" builtinId="20" customBuiltin="1"/>
    <cellStyle name="注释" xfId="44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altLang="en-US"/>
              <a:t>Sensitivity Analysis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'Sensitivity Analysis'!$G$5</c:f>
              <c:strCache>
                <c:ptCount val="1"/>
                <c:pt idx="0">
                  <c:v>Net grid-connected electricity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'Sensitivity Analysis'!$H$4:$L$4</c:f>
              <c:numCache>
                <c:formatCode>0%</c:formatCode>
                <c:ptCount val="5"/>
                <c:pt idx="0">
                  <c:v>1.1000000000000001</c:v>
                </c:pt>
                <c:pt idx="1">
                  <c:v>1.05</c:v>
                </c:pt>
                <c:pt idx="2">
                  <c:v>1</c:v>
                </c:pt>
                <c:pt idx="3">
                  <c:v>0.95</c:v>
                </c:pt>
                <c:pt idx="4">
                  <c:v>0.9</c:v>
                </c:pt>
              </c:numCache>
            </c:numRef>
          </c:cat>
          <c:val>
            <c:numRef>
              <c:f>'Sensitivity Analysis'!$H$5:$L$5</c:f>
              <c:numCache>
                <c:formatCode>0.00%</c:formatCode>
                <c:ptCount val="5"/>
              </c:numCache>
            </c:numRef>
          </c:val>
        </c:ser>
        <c:ser>
          <c:idx val="1"/>
          <c:order val="1"/>
          <c:tx>
            <c:strRef>
              <c:f>'Sensitivity Analysis'!$G$6</c:f>
              <c:strCache>
                <c:ptCount val="1"/>
                <c:pt idx="0">
                  <c:v>Electricity Price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dash"/>
            <c:size val="8"/>
            <c:spPr>
              <a:solidFill>
                <a:srgbClr val="FC56E4"/>
              </a:solidFill>
              <a:ln>
                <a:solidFill>
                  <a:srgbClr val="FF99CC"/>
                </a:solidFill>
                <a:prstDash val="solid"/>
              </a:ln>
            </c:spPr>
          </c:marker>
          <c:cat>
            <c:numRef>
              <c:f>'Sensitivity Analysis'!$H$4:$L$4</c:f>
              <c:numCache>
                <c:formatCode>0%</c:formatCode>
                <c:ptCount val="5"/>
                <c:pt idx="0">
                  <c:v>1.1000000000000001</c:v>
                </c:pt>
                <c:pt idx="1">
                  <c:v>1.05</c:v>
                </c:pt>
                <c:pt idx="2">
                  <c:v>1</c:v>
                </c:pt>
                <c:pt idx="3">
                  <c:v>0.95</c:v>
                </c:pt>
                <c:pt idx="4">
                  <c:v>0.9</c:v>
                </c:pt>
              </c:numCache>
            </c:numRef>
          </c:cat>
          <c:val>
            <c:numRef>
              <c:f>'Sensitivity Analysis'!$H$6:$L$6</c:f>
              <c:numCache>
                <c:formatCode>0.00%</c:formatCode>
                <c:ptCount val="5"/>
              </c:numCache>
            </c:numRef>
          </c:val>
        </c:ser>
        <c:ser>
          <c:idx val="2"/>
          <c:order val="2"/>
          <c:tx>
            <c:strRef>
              <c:f>'Sensitivity Analysis'!$G$7</c:f>
              <c:strCache>
                <c:ptCount val="1"/>
                <c:pt idx="0">
                  <c:v>Total static investment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'Sensitivity Analysis'!$H$4:$L$4</c:f>
              <c:numCache>
                <c:formatCode>0%</c:formatCode>
                <c:ptCount val="5"/>
                <c:pt idx="0">
                  <c:v>1.1000000000000001</c:v>
                </c:pt>
                <c:pt idx="1">
                  <c:v>1.05</c:v>
                </c:pt>
                <c:pt idx="2">
                  <c:v>1</c:v>
                </c:pt>
                <c:pt idx="3">
                  <c:v>0.95</c:v>
                </c:pt>
                <c:pt idx="4">
                  <c:v>0.9</c:v>
                </c:pt>
              </c:numCache>
            </c:numRef>
          </c:cat>
          <c:val>
            <c:numRef>
              <c:f>'Sensitivity Analysis'!$H$7:$L$7</c:f>
              <c:numCache>
                <c:formatCode>0.00%</c:formatCode>
                <c:ptCount val="5"/>
              </c:numCache>
            </c:numRef>
          </c:val>
        </c:ser>
        <c:ser>
          <c:idx val="3"/>
          <c:order val="3"/>
          <c:tx>
            <c:v>Annual O&amp;M cost</c:v>
          </c:tx>
          <c:spPr>
            <a:ln w="12700">
              <a:solidFill>
                <a:srgbClr val="00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'Sensitivity Analysis'!$H$4:$L$4</c:f>
              <c:numCache>
                <c:formatCode>0%</c:formatCode>
                <c:ptCount val="5"/>
                <c:pt idx="0">
                  <c:v>1.1000000000000001</c:v>
                </c:pt>
                <c:pt idx="1">
                  <c:v>1.05</c:v>
                </c:pt>
                <c:pt idx="2">
                  <c:v>1</c:v>
                </c:pt>
                <c:pt idx="3">
                  <c:v>0.95</c:v>
                </c:pt>
                <c:pt idx="4">
                  <c:v>0.9</c:v>
                </c:pt>
              </c:numCache>
            </c:numRef>
          </c:cat>
          <c:val>
            <c:numRef>
              <c:f>'Sensitivity Analysis'!$H$8:$L$8</c:f>
              <c:numCache>
                <c:formatCode>0.00%</c:formatCode>
                <c:ptCount val="5"/>
              </c:numCache>
            </c:numRef>
          </c:val>
        </c:ser>
        <c:marker val="1"/>
        <c:axId val="36872960"/>
        <c:axId val="36874880"/>
      </c:lineChart>
      <c:catAx>
        <c:axId val="36872960"/>
        <c:scaling>
          <c:orientation val="minMax"/>
        </c:scaling>
        <c:axPos val="b"/>
        <c:numFmt formatCode="0%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36874880"/>
        <c:crosses val="autoZero"/>
        <c:auto val="1"/>
        <c:lblAlgn val="ctr"/>
        <c:lblOffset val="100"/>
        <c:tickLblSkip val="1"/>
        <c:tickMarkSkip val="1"/>
      </c:catAx>
      <c:valAx>
        <c:axId val="36874880"/>
        <c:scaling>
          <c:orientation val="minMax"/>
          <c:max val="8.0000000000000043E-2"/>
          <c:min val="3.0000000000000002E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36872960"/>
        <c:crosses val="autoZero"/>
        <c:crossBetween val="between"/>
        <c:majorUnit val="1.0000000000000005E-2"/>
      </c:valAx>
      <c:spPr>
        <a:solidFill>
          <a:srgbClr val="C0C0C0"/>
        </a:solidFill>
      </c:spPr>
    </c:plotArea>
    <c:legend>
      <c:legendPos val="b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278" r="0.750000000000002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13</xdr:row>
      <xdr:rowOff>0</xdr:rowOff>
    </xdr:from>
    <xdr:to>
      <xdr:col>6</xdr:col>
      <xdr:colOff>638174</xdr:colOff>
      <xdr:row>29</xdr:row>
      <xdr:rowOff>142875</xdr:rowOff>
    </xdr:to>
    <xdr:graphicFrame macro="">
      <xdr:nvGraphicFramePr>
        <xdr:cNvPr id="12095" name="Chart 4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/1%20&#39033;&#30446;/&#20975;&#36842;&#23567;&#27700;&#30005;POA/Task%204%20_GSP%20Preparation/Panel%20Delivery/&#21016;&#24425;&#26757;/&#39033;&#30446;&#20219;&#21153;&#65288;2012-4-5&#65289;/&#28165;&#33021;&#21672;&#35810;/&#24320;&#21457;&#19987;&#29992;/&#22823;&#23546;&#37324;&#39033;&#30446;&#24320;&#21457;&#19987;&#29992;/DOE&#20844;&#31034;&#23457;&#23450;&#19987;&#29992;/&#25552;&#20132;&#20844;&#31034;&#30340;&#33521;&#25991;PDD/&#21442;&#3277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 Parameters"/>
      <sheetName val="Cash Flow"/>
      <sheetName val="Sensitivity Analysis"/>
      <sheetName val="Investment Plan"/>
      <sheetName val="Operation Cost"/>
      <sheetName val="Cost and Income"/>
      <sheetName val="Loan repay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opLeftCell="A52" zoomScale="55" zoomScaleNormal="55" workbookViewId="0">
      <selection activeCell="O13" sqref="O13"/>
    </sheetView>
  </sheetViews>
  <sheetFormatPr defaultColWidth="9" defaultRowHeight="15.95"/>
  <cols>
    <col min="1" max="1" width="6.5" style="20" customWidth="1"/>
    <col min="2" max="2" width="9" style="20" bestFit="1" customWidth="1"/>
    <col min="3" max="3" width="18.09765625" style="20" customWidth="1"/>
    <col min="4" max="5" width="9" style="20" bestFit="1" customWidth="1"/>
    <col min="6" max="6" width="7.5" style="20" customWidth="1"/>
    <col min="7" max="8" width="9" style="20" bestFit="1" customWidth="1"/>
    <col min="9" max="9" width="0.19921875" style="20" customWidth="1"/>
    <col min="10" max="10" width="11.19921875" style="20" customWidth="1"/>
    <col min="11" max="11" width="16.19921875" style="20" customWidth="1"/>
    <col min="12" max="12" width="27.09765625" style="20" customWidth="1"/>
    <col min="13" max="13" width="14.59765625" style="20" bestFit="1" customWidth="1"/>
    <col min="14" max="14" width="12.59765625" style="20" bestFit="1" customWidth="1"/>
    <col min="15" max="15" width="9.09765625" style="20" bestFit="1" customWidth="1"/>
    <col min="16" max="16" width="9" style="20" bestFit="1"/>
    <col min="17" max="17" width="9.59765625" style="20" bestFit="1" customWidth="1"/>
    <col min="18" max="16384" width="9" style="20"/>
  </cols>
  <sheetData>
    <row r="1" spans="1:14" ht="29.35" customHeight="1">
      <c r="A1" s="162" t="s">
        <v>127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/>
      <c r="M1" s="29"/>
    </row>
    <row r="2" spans="1:14" ht="29.95" customHeight="1" thickBot="1">
      <c r="A2" s="165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7"/>
      <c r="M2" s="29"/>
    </row>
    <row r="3" spans="1:14" ht="17.2" customHeight="1">
      <c r="A3" s="168" t="s">
        <v>1</v>
      </c>
      <c r="B3" s="169"/>
      <c r="C3" s="169"/>
      <c r="D3" s="169"/>
      <c r="E3" s="169"/>
      <c r="F3" s="169"/>
      <c r="G3" s="169" t="s">
        <v>2</v>
      </c>
      <c r="H3" s="169"/>
      <c r="I3" s="169"/>
      <c r="J3" s="42" t="s">
        <v>3</v>
      </c>
      <c r="K3" s="61"/>
      <c r="L3" s="62" t="s">
        <v>4</v>
      </c>
    </row>
    <row r="4" spans="1:14" ht="17.2" customHeight="1" thickBot="1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2"/>
    </row>
    <row r="5" spans="1:14" ht="17.2" customHeight="1">
      <c r="A5" s="44"/>
      <c r="B5" s="173" t="s">
        <v>5</v>
      </c>
      <c r="C5" s="174"/>
      <c r="D5" s="174"/>
      <c r="E5" s="174"/>
      <c r="F5" s="174"/>
      <c r="G5" s="174"/>
      <c r="H5" s="174"/>
      <c r="I5" s="174"/>
      <c r="J5" s="174"/>
      <c r="K5" s="174"/>
      <c r="L5" s="175"/>
    </row>
    <row r="6" spans="1:14" ht="17.2" customHeight="1">
      <c r="A6" s="45">
        <v>1.1000000000000001</v>
      </c>
      <c r="B6" s="180" t="s">
        <v>6</v>
      </c>
      <c r="C6" s="180"/>
      <c r="D6" s="180"/>
      <c r="E6" s="180"/>
      <c r="F6" s="180"/>
      <c r="G6" s="181" t="s">
        <v>7</v>
      </c>
      <c r="H6" s="182"/>
      <c r="I6" s="183"/>
      <c r="J6" s="122"/>
      <c r="K6" s="38"/>
      <c r="L6" s="60"/>
    </row>
    <row r="7" spans="1:14" ht="17.2" customHeight="1">
      <c r="A7" s="45">
        <v>1.2</v>
      </c>
      <c r="B7" s="180" t="s">
        <v>8</v>
      </c>
      <c r="C7" s="180"/>
      <c r="D7" s="180"/>
      <c r="E7" s="180"/>
      <c r="F7" s="180"/>
      <c r="G7" s="181" t="s">
        <v>9</v>
      </c>
      <c r="H7" s="182"/>
      <c r="I7" s="183"/>
      <c r="J7" s="123"/>
      <c r="K7" s="38"/>
      <c r="L7" s="60"/>
      <c r="N7" s="84"/>
    </row>
    <row r="8" spans="1:14" ht="17.2" customHeight="1">
      <c r="A8" s="45">
        <v>1.3</v>
      </c>
      <c r="B8" s="180" t="s">
        <v>10</v>
      </c>
      <c r="C8" s="180"/>
      <c r="D8" s="180"/>
      <c r="E8" s="180"/>
      <c r="F8" s="180"/>
      <c r="G8" s="181" t="s">
        <v>11</v>
      </c>
      <c r="H8" s="182"/>
      <c r="I8" s="183"/>
      <c r="J8" s="124"/>
      <c r="K8" s="38"/>
      <c r="L8" s="60"/>
    </row>
    <row r="9" spans="1:14" ht="17.2" customHeight="1">
      <c r="A9" s="45">
        <v>1.4</v>
      </c>
      <c r="B9" s="180" t="s">
        <v>12</v>
      </c>
      <c r="C9" s="180"/>
      <c r="D9" s="180"/>
      <c r="E9" s="180"/>
      <c r="F9" s="180"/>
      <c r="G9" s="181" t="s">
        <v>11</v>
      </c>
      <c r="H9" s="182"/>
      <c r="I9" s="183"/>
      <c r="J9" s="125"/>
      <c r="K9" s="38"/>
      <c r="L9" s="60"/>
    </row>
    <row r="10" spans="1:14" ht="17.2" customHeight="1">
      <c r="A10" s="45">
        <v>1.5</v>
      </c>
      <c r="B10" s="180" t="s">
        <v>13</v>
      </c>
      <c r="C10" s="180"/>
      <c r="D10" s="180"/>
      <c r="E10" s="180"/>
      <c r="F10" s="180"/>
      <c r="G10" s="181" t="s">
        <v>11</v>
      </c>
      <c r="H10" s="182"/>
      <c r="I10" s="183"/>
      <c r="J10" s="125"/>
      <c r="K10" s="38"/>
      <c r="L10" s="60"/>
    </row>
    <row r="11" spans="1:14" ht="17.2" customHeight="1">
      <c r="A11" s="72">
        <v>1.6</v>
      </c>
      <c r="B11" s="184" t="s">
        <v>106</v>
      </c>
      <c r="C11" s="184"/>
      <c r="D11" s="184"/>
      <c r="E11" s="184"/>
      <c r="F11" s="184"/>
      <c r="G11" s="185" t="s">
        <v>14</v>
      </c>
      <c r="H11" s="186"/>
      <c r="I11" s="187"/>
      <c r="J11" s="112"/>
      <c r="K11" s="71">
        <f>J6*J7*J8*(1-J9)*(1-J10)*K12</f>
        <v>0</v>
      </c>
      <c r="L11" s="60"/>
      <c r="N11" s="107"/>
    </row>
    <row r="12" spans="1:14" ht="17.2" customHeight="1">
      <c r="A12" s="38">
        <v>1.7</v>
      </c>
      <c r="B12" s="180" t="s">
        <v>15</v>
      </c>
      <c r="C12" s="180"/>
      <c r="D12" s="180"/>
      <c r="E12" s="180"/>
      <c r="F12" s="180"/>
      <c r="G12" s="199"/>
      <c r="H12" s="199"/>
      <c r="I12" s="199"/>
      <c r="J12" s="36"/>
      <c r="K12" s="73">
        <f>'Sensitivity Analysis'!C6</f>
        <v>1</v>
      </c>
      <c r="L12" s="60"/>
    </row>
    <row r="13" spans="1:14" ht="17.2" customHeight="1" thickBot="1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4"/>
    </row>
    <row r="14" spans="1:14" ht="17.2" customHeight="1">
      <c r="A14" s="46"/>
      <c r="B14" s="200" t="s">
        <v>124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2"/>
    </row>
    <row r="15" spans="1:14" ht="17.2" customHeight="1">
      <c r="A15" s="91">
        <v>2.4</v>
      </c>
      <c r="B15" s="188" t="s">
        <v>16</v>
      </c>
      <c r="C15" s="188"/>
      <c r="D15" s="188"/>
      <c r="E15" s="188"/>
      <c r="F15" s="188"/>
      <c r="G15" s="189" t="s">
        <v>17</v>
      </c>
      <c r="H15" s="189"/>
      <c r="I15" s="189"/>
      <c r="J15" s="156"/>
      <c r="K15" s="111"/>
      <c r="L15" s="93"/>
      <c r="M15" s="145"/>
    </row>
    <row r="16" spans="1:14" ht="17.2" customHeight="1">
      <c r="A16" s="91">
        <v>2.5</v>
      </c>
      <c r="B16" s="188" t="s">
        <v>18</v>
      </c>
      <c r="C16" s="188"/>
      <c r="D16" s="188"/>
      <c r="E16" s="188"/>
      <c r="F16" s="188"/>
      <c r="G16" s="189" t="s">
        <v>19</v>
      </c>
      <c r="H16" s="189"/>
      <c r="I16" s="189"/>
      <c r="J16" s="36"/>
      <c r="K16" s="90"/>
      <c r="L16" s="93"/>
    </row>
    <row r="17" spans="1:17" ht="17.2" customHeight="1" thickBot="1">
      <c r="A17" s="89">
        <v>2.6</v>
      </c>
      <c r="B17" s="190" t="s">
        <v>20</v>
      </c>
      <c r="C17" s="190"/>
      <c r="D17" s="190"/>
      <c r="E17" s="190"/>
      <c r="F17" s="190"/>
      <c r="G17" s="191" t="s">
        <v>21</v>
      </c>
      <c r="H17" s="191"/>
      <c r="I17" s="191"/>
      <c r="J17" s="47"/>
      <c r="K17" s="88"/>
      <c r="L17" s="92"/>
    </row>
    <row r="18" spans="1:17" ht="17.2" customHeight="1" thickBot="1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4"/>
    </row>
    <row r="19" spans="1:17" ht="17.2" customHeight="1" thickBot="1">
      <c r="A19" s="46"/>
      <c r="B19" s="195" t="s">
        <v>22</v>
      </c>
      <c r="C19" s="196"/>
      <c r="D19" s="196"/>
      <c r="E19" s="196"/>
      <c r="F19" s="196"/>
      <c r="G19" s="196"/>
      <c r="H19" s="196"/>
      <c r="I19" s="196"/>
      <c r="J19" s="197"/>
      <c r="K19" s="196"/>
      <c r="L19" s="198"/>
    </row>
    <row r="20" spans="1:17" ht="17.2" customHeight="1">
      <c r="A20" s="48">
        <v>3.1</v>
      </c>
      <c r="B20" s="211" t="s">
        <v>23</v>
      </c>
      <c r="C20" s="211"/>
      <c r="D20" s="211"/>
      <c r="E20" s="211"/>
      <c r="F20" s="211"/>
      <c r="G20" s="210" t="s">
        <v>24</v>
      </c>
      <c r="H20" s="210"/>
      <c r="I20" s="210"/>
      <c r="J20" s="113"/>
      <c r="K20" s="43">
        <f>K21+J29+'Loan repayment'!D7+'Loan repayment'!E7</f>
        <v>0</v>
      </c>
      <c r="L20" s="49"/>
    </row>
    <row r="21" spans="1:17" ht="17.2" customHeight="1">
      <c r="A21" s="231">
        <v>3.2</v>
      </c>
      <c r="B21" s="212" t="s">
        <v>125</v>
      </c>
      <c r="C21" s="212"/>
      <c r="D21" s="212"/>
      <c r="E21" s="212"/>
      <c r="F21" s="212"/>
      <c r="G21" s="206" t="s">
        <v>24</v>
      </c>
      <c r="H21" s="206"/>
      <c r="I21" s="206"/>
      <c r="J21" s="129"/>
      <c r="K21" s="39">
        <f>SUM(J22:J25)</f>
        <v>0</v>
      </c>
      <c r="L21" s="49"/>
    </row>
    <row r="22" spans="1:17" ht="17.2" customHeight="1">
      <c r="A22" s="232"/>
      <c r="B22" s="234" t="s">
        <v>25</v>
      </c>
      <c r="C22" s="235"/>
      <c r="D22" s="207" t="s">
        <v>26</v>
      </c>
      <c r="E22" s="208"/>
      <c r="F22" s="209"/>
      <c r="G22" s="210" t="s">
        <v>24</v>
      </c>
      <c r="H22" s="210"/>
      <c r="I22" s="210"/>
      <c r="J22" s="141"/>
      <c r="K22" s="39"/>
      <c r="L22" s="49"/>
      <c r="M22" s="146"/>
    </row>
    <row r="23" spans="1:17" ht="17.2" customHeight="1">
      <c r="A23" s="232"/>
      <c r="B23" s="236"/>
      <c r="C23" s="237"/>
      <c r="D23" s="203" t="s">
        <v>27</v>
      </c>
      <c r="E23" s="204"/>
      <c r="F23" s="205"/>
      <c r="G23" s="206" t="s">
        <v>24</v>
      </c>
      <c r="H23" s="206"/>
      <c r="I23" s="206"/>
      <c r="J23" s="141"/>
      <c r="K23" s="39"/>
      <c r="L23" s="49"/>
    </row>
    <row r="24" spans="1:17" ht="17.2" customHeight="1">
      <c r="A24" s="232"/>
      <c r="B24" s="234" t="s">
        <v>28</v>
      </c>
      <c r="C24" s="235"/>
      <c r="D24" s="207" t="s">
        <v>26</v>
      </c>
      <c r="E24" s="208"/>
      <c r="F24" s="209"/>
      <c r="G24" s="206" t="s">
        <v>24</v>
      </c>
      <c r="H24" s="206"/>
      <c r="I24" s="206"/>
      <c r="J24" s="141"/>
      <c r="K24" s="39"/>
      <c r="L24" s="49"/>
      <c r="Q24" s="140"/>
    </row>
    <row r="25" spans="1:17" ht="17.2" customHeight="1">
      <c r="A25" s="233"/>
      <c r="B25" s="236"/>
      <c r="C25" s="237"/>
      <c r="D25" s="203" t="s">
        <v>27</v>
      </c>
      <c r="E25" s="204"/>
      <c r="F25" s="205"/>
      <c r="G25" s="210" t="s">
        <v>24</v>
      </c>
      <c r="H25" s="210"/>
      <c r="I25" s="210"/>
      <c r="J25" s="141"/>
      <c r="K25" s="39"/>
      <c r="L25" s="49"/>
    </row>
    <row r="26" spans="1:17" ht="17.2" hidden="1" customHeight="1">
      <c r="A26" s="48"/>
      <c r="B26" s="234" t="s">
        <v>29</v>
      </c>
      <c r="C26" s="235"/>
      <c r="D26" s="207" t="s">
        <v>26</v>
      </c>
      <c r="E26" s="208"/>
      <c r="F26" s="209"/>
      <c r="G26" s="37"/>
      <c r="H26" s="37"/>
      <c r="I26" s="37"/>
      <c r="J26" s="126"/>
      <c r="K26" s="39"/>
      <c r="L26" s="49"/>
    </row>
    <row r="27" spans="1:17" ht="17.2" hidden="1" customHeight="1">
      <c r="A27" s="48"/>
      <c r="B27" s="236"/>
      <c r="C27" s="237"/>
      <c r="D27" s="203" t="s">
        <v>27</v>
      </c>
      <c r="E27" s="204"/>
      <c r="F27" s="205"/>
      <c r="G27" s="37"/>
      <c r="H27" s="37"/>
      <c r="I27" s="37"/>
      <c r="J27" s="126"/>
      <c r="K27" s="39"/>
      <c r="L27" s="49"/>
    </row>
    <row r="28" spans="1:17" ht="17.2" customHeight="1">
      <c r="A28" s="48">
        <v>3.3</v>
      </c>
      <c r="B28" s="212" t="s">
        <v>30</v>
      </c>
      <c r="C28" s="212"/>
      <c r="D28" s="212"/>
      <c r="E28" s="212"/>
      <c r="F28" s="212"/>
      <c r="G28" s="206" t="s">
        <v>11</v>
      </c>
      <c r="H28" s="206"/>
      <c r="I28" s="206"/>
      <c r="J28" s="127"/>
      <c r="K28" s="39"/>
      <c r="L28" s="49"/>
      <c r="N28" s="99"/>
    </row>
    <row r="29" spans="1:17" ht="17.2" customHeight="1">
      <c r="A29" s="48">
        <v>3.4</v>
      </c>
      <c r="B29" s="212" t="s">
        <v>31</v>
      </c>
      <c r="C29" s="212"/>
      <c r="D29" s="212"/>
      <c r="E29" s="212"/>
      <c r="F29" s="212"/>
      <c r="G29" s="206" t="s">
        <v>24</v>
      </c>
      <c r="H29" s="206"/>
      <c r="I29" s="206"/>
      <c r="J29" s="122"/>
      <c r="K29" s="39"/>
      <c r="L29" s="49"/>
      <c r="N29" s="99"/>
    </row>
    <row r="30" spans="1:17" ht="17.2" customHeight="1">
      <c r="A30" s="48">
        <v>3.5</v>
      </c>
      <c r="B30" s="212" t="s">
        <v>32</v>
      </c>
      <c r="C30" s="212"/>
      <c r="D30" s="212"/>
      <c r="E30" s="212"/>
      <c r="F30" s="212"/>
      <c r="G30" s="206" t="s">
        <v>33</v>
      </c>
      <c r="H30" s="206"/>
      <c r="I30" s="206"/>
      <c r="J30" s="122"/>
      <c r="K30" s="39"/>
      <c r="L30" s="49"/>
      <c r="N30" s="99"/>
    </row>
    <row r="31" spans="1:17" ht="17.2" customHeight="1">
      <c r="A31" s="48">
        <v>3.6</v>
      </c>
      <c r="B31" s="213" t="s">
        <v>34</v>
      </c>
      <c r="C31" s="213"/>
      <c r="D31" s="213"/>
      <c r="E31" s="213"/>
      <c r="F31" s="213"/>
      <c r="G31" s="214" t="s">
        <v>33</v>
      </c>
      <c r="H31" s="214"/>
      <c r="I31" s="214"/>
      <c r="J31" s="128"/>
      <c r="K31" s="74"/>
      <c r="L31" s="49"/>
      <c r="N31" s="99"/>
    </row>
    <row r="32" spans="1:17" ht="17.2" customHeight="1">
      <c r="A32" s="48">
        <v>4.5999999999999996</v>
      </c>
      <c r="B32" s="213" t="s">
        <v>123</v>
      </c>
      <c r="C32" s="213"/>
      <c r="D32" s="213"/>
      <c r="E32" s="213"/>
      <c r="F32" s="213"/>
      <c r="G32" s="206" t="s">
        <v>24</v>
      </c>
      <c r="H32" s="206"/>
      <c r="I32" s="206"/>
      <c r="J32" s="148"/>
      <c r="K32" s="74"/>
      <c r="L32" s="147"/>
      <c r="N32" s="99"/>
    </row>
    <row r="33" spans="1:14" ht="17.2" customHeight="1">
      <c r="A33" s="48">
        <v>5.6</v>
      </c>
      <c r="B33" s="212" t="s">
        <v>35</v>
      </c>
      <c r="C33" s="212"/>
      <c r="D33" s="212"/>
      <c r="E33" s="212"/>
      <c r="F33" s="212"/>
      <c r="G33" s="206"/>
      <c r="H33" s="206"/>
      <c r="I33" s="206"/>
      <c r="J33" s="127"/>
      <c r="K33" s="80">
        <f>'Sensitivity Analysis'!C8</f>
        <v>1</v>
      </c>
      <c r="L33" s="37"/>
      <c r="N33" s="99"/>
    </row>
    <row r="34" spans="1:14" ht="17.2" customHeight="1" thickBot="1">
      <c r="A34" s="215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4"/>
      <c r="N34" s="98"/>
    </row>
    <row r="35" spans="1:14" ht="17.2" customHeight="1" thickBot="1">
      <c r="A35" s="63"/>
      <c r="B35" s="222" t="s">
        <v>36</v>
      </c>
      <c r="C35" s="223"/>
      <c r="D35" s="223"/>
      <c r="E35" s="223"/>
      <c r="F35" s="223"/>
      <c r="G35" s="223"/>
      <c r="H35" s="223"/>
      <c r="I35" s="223"/>
      <c r="J35" s="223"/>
      <c r="K35" s="223"/>
      <c r="L35" s="224"/>
      <c r="N35" s="98"/>
    </row>
    <row r="36" spans="1:14" ht="17.2" customHeight="1">
      <c r="A36" s="64">
        <v>4.0999999999999996</v>
      </c>
      <c r="B36" s="157" t="s">
        <v>103</v>
      </c>
      <c r="C36" s="158"/>
      <c r="D36" s="158"/>
      <c r="E36" s="158"/>
      <c r="F36" s="159"/>
      <c r="G36" s="161" t="s">
        <v>24</v>
      </c>
      <c r="H36" s="161"/>
      <c r="I36" s="161"/>
      <c r="J36" s="122"/>
      <c r="K36" s="41">
        <f>(K37+K39+K41+K45+K51+K53)*K55</f>
        <v>0</v>
      </c>
      <c r="L36" s="65"/>
    </row>
    <row r="37" spans="1:14" ht="17.2" customHeight="1">
      <c r="A37" s="64" t="s">
        <v>37</v>
      </c>
      <c r="B37" s="225" t="s">
        <v>38</v>
      </c>
      <c r="C37" s="225"/>
      <c r="D37" s="225"/>
      <c r="E37" s="225"/>
      <c r="F37" s="225"/>
      <c r="G37" s="226" t="s">
        <v>112</v>
      </c>
      <c r="H37" s="227"/>
      <c r="I37" s="227"/>
      <c r="J37" s="130"/>
      <c r="K37" s="41">
        <f>K11*J38/10</f>
        <v>0</v>
      </c>
      <c r="L37" s="65"/>
      <c r="M37" s="103"/>
    </row>
    <row r="38" spans="1:14" ht="17.2" customHeight="1">
      <c r="A38" s="64"/>
      <c r="B38" s="219"/>
      <c r="C38" s="220"/>
      <c r="D38" s="220"/>
      <c r="E38" s="220"/>
      <c r="F38" s="221"/>
      <c r="G38" s="161" t="s">
        <v>39</v>
      </c>
      <c r="H38" s="161"/>
      <c r="I38" s="161"/>
      <c r="J38" s="131"/>
      <c r="K38" s="41"/>
      <c r="L38" s="115"/>
      <c r="M38" s="103"/>
    </row>
    <row r="39" spans="1:14" ht="17.2" customHeight="1">
      <c r="A39" s="64" t="s">
        <v>40</v>
      </c>
      <c r="B39" s="225" t="s">
        <v>41</v>
      </c>
      <c r="C39" s="225"/>
      <c r="D39" s="225"/>
      <c r="E39" s="225"/>
      <c r="F39" s="225"/>
      <c r="G39" s="161" t="s">
        <v>112</v>
      </c>
      <c r="H39" s="161"/>
      <c r="I39" s="161"/>
      <c r="J39" s="113"/>
      <c r="K39" s="41">
        <f>J32*J40</f>
        <v>0</v>
      </c>
      <c r="L39" s="65"/>
    </row>
    <row r="40" spans="1:14" ht="17.2" customHeight="1">
      <c r="A40" s="64"/>
      <c r="B40" s="219"/>
      <c r="C40" s="220"/>
      <c r="D40" s="220"/>
      <c r="E40" s="220"/>
      <c r="F40" s="221"/>
      <c r="G40" s="177"/>
      <c r="H40" s="178"/>
      <c r="I40" s="179"/>
      <c r="J40" s="124"/>
      <c r="K40" s="41"/>
      <c r="L40" s="65"/>
    </row>
    <row r="41" spans="1:14" ht="17.2" customHeight="1">
      <c r="A41" s="64" t="s">
        <v>42</v>
      </c>
      <c r="B41" s="225" t="s">
        <v>43</v>
      </c>
      <c r="C41" s="225"/>
      <c r="D41" s="225"/>
      <c r="E41" s="225"/>
      <c r="F41" s="225"/>
      <c r="G41" s="161" t="s">
        <v>24</v>
      </c>
      <c r="H41" s="161"/>
      <c r="I41" s="161"/>
      <c r="J41" s="124"/>
      <c r="K41" s="41">
        <f>J42*J43*(1+J44)</f>
        <v>0</v>
      </c>
      <c r="L41" s="65"/>
    </row>
    <row r="42" spans="1:14" ht="17.2" customHeight="1">
      <c r="A42" s="64"/>
      <c r="B42" s="216" t="s">
        <v>44</v>
      </c>
      <c r="C42" s="217"/>
      <c r="D42" s="217"/>
      <c r="E42" s="217"/>
      <c r="F42" s="218"/>
      <c r="G42" s="177" t="s">
        <v>45</v>
      </c>
      <c r="H42" s="178"/>
      <c r="I42" s="179"/>
      <c r="J42" s="132"/>
      <c r="K42" s="41"/>
      <c r="L42" s="65"/>
    </row>
    <row r="43" spans="1:14" ht="17.2" customHeight="1">
      <c r="A43" s="64"/>
      <c r="B43" s="216" t="s">
        <v>46</v>
      </c>
      <c r="C43" s="217"/>
      <c r="D43" s="217"/>
      <c r="E43" s="217"/>
      <c r="F43" s="218"/>
      <c r="G43" s="177" t="s">
        <v>47</v>
      </c>
      <c r="H43" s="178"/>
      <c r="I43" s="179"/>
      <c r="J43" s="133"/>
      <c r="K43" s="41"/>
      <c r="L43" s="65"/>
    </row>
    <row r="44" spans="1:14" ht="17.2" customHeight="1">
      <c r="A44" s="64"/>
      <c r="B44" s="216" t="s">
        <v>48</v>
      </c>
      <c r="C44" s="217"/>
      <c r="D44" s="217"/>
      <c r="E44" s="217"/>
      <c r="F44" s="218"/>
      <c r="G44" s="177" t="s">
        <v>49</v>
      </c>
      <c r="H44" s="178"/>
      <c r="I44" s="179"/>
      <c r="J44" s="134"/>
      <c r="K44" s="41"/>
      <c r="L44" s="65"/>
    </row>
    <row r="45" spans="1:14" ht="17.2" customHeight="1">
      <c r="A45" s="64" t="s">
        <v>50</v>
      </c>
      <c r="B45" s="225" t="s">
        <v>51</v>
      </c>
      <c r="C45" s="225"/>
      <c r="D45" s="225"/>
      <c r="E45" s="225"/>
      <c r="F45" s="225"/>
      <c r="G45" s="161" t="s">
        <v>24</v>
      </c>
      <c r="H45" s="161"/>
      <c r="I45" s="161"/>
      <c r="J45" s="135"/>
      <c r="K45" s="41">
        <f>J46*J6/10</f>
        <v>0</v>
      </c>
      <c r="L45" s="65"/>
    </row>
    <row r="46" spans="1:14" ht="17.2" customHeight="1">
      <c r="A46" s="64"/>
      <c r="B46" s="108"/>
      <c r="C46" s="109"/>
      <c r="D46" s="109"/>
      <c r="E46" s="109"/>
      <c r="F46" s="110"/>
      <c r="G46" s="177" t="s">
        <v>52</v>
      </c>
      <c r="H46" s="178"/>
      <c r="I46" s="179"/>
      <c r="J46" s="136"/>
      <c r="K46" s="41"/>
      <c r="L46" s="65"/>
    </row>
    <row r="47" spans="1:14" ht="17.2" customHeight="1">
      <c r="A47" s="64">
        <v>4.2</v>
      </c>
      <c r="B47" s="157" t="s">
        <v>53</v>
      </c>
      <c r="C47" s="158"/>
      <c r="D47" s="158"/>
      <c r="E47" s="158"/>
      <c r="F47" s="159"/>
      <c r="G47" s="177" t="s">
        <v>24</v>
      </c>
      <c r="H47" s="178"/>
      <c r="I47" s="179"/>
      <c r="J47" s="136"/>
      <c r="K47" s="41">
        <f>J32*J48</f>
        <v>0</v>
      </c>
      <c r="L47" s="65"/>
    </row>
    <row r="48" spans="1:14" ht="17.2" customHeight="1">
      <c r="A48" s="64"/>
      <c r="B48" s="160" t="s">
        <v>54</v>
      </c>
      <c r="C48" s="160"/>
      <c r="D48" s="160"/>
      <c r="E48" s="160"/>
      <c r="F48" s="160"/>
      <c r="G48" s="161" t="s">
        <v>11</v>
      </c>
      <c r="H48" s="161"/>
      <c r="I48" s="161"/>
      <c r="J48" s="134"/>
      <c r="K48" s="40"/>
      <c r="L48" s="65"/>
    </row>
    <row r="49" spans="1:15" ht="17.2" customHeight="1">
      <c r="A49" s="64"/>
      <c r="B49" s="160" t="s">
        <v>55</v>
      </c>
      <c r="C49" s="160"/>
      <c r="D49" s="160"/>
      <c r="E49" s="160"/>
      <c r="F49" s="160"/>
      <c r="G49" s="161" t="s">
        <v>33</v>
      </c>
      <c r="H49" s="161"/>
      <c r="I49" s="161"/>
      <c r="J49" s="122"/>
      <c r="K49" s="40"/>
      <c r="L49" s="65"/>
    </row>
    <row r="50" spans="1:15" ht="17.2" customHeight="1">
      <c r="A50" s="78"/>
      <c r="B50" s="176" t="s">
        <v>56</v>
      </c>
      <c r="C50" s="176"/>
      <c r="D50" s="176"/>
      <c r="E50" s="176"/>
      <c r="F50" s="176"/>
      <c r="G50" s="238" t="s">
        <v>11</v>
      </c>
      <c r="H50" s="238"/>
      <c r="I50" s="238"/>
      <c r="J50" s="137"/>
      <c r="K50" s="77"/>
      <c r="L50" s="65"/>
    </row>
    <row r="51" spans="1:15" ht="17.2" customHeight="1">
      <c r="A51" s="114">
        <v>4.3</v>
      </c>
      <c r="B51" s="157" t="s">
        <v>122</v>
      </c>
      <c r="C51" s="158"/>
      <c r="D51" s="158"/>
      <c r="E51" s="158"/>
      <c r="F51" s="159"/>
      <c r="G51" s="161" t="s">
        <v>24</v>
      </c>
      <c r="H51" s="161"/>
      <c r="I51" s="161"/>
      <c r="J51" s="138"/>
      <c r="K51" s="41">
        <f>J52*J6/10</f>
        <v>0</v>
      </c>
      <c r="L51" s="65"/>
    </row>
    <row r="52" spans="1:15" ht="17.2" customHeight="1">
      <c r="A52" s="78"/>
      <c r="B52" s="176"/>
      <c r="C52" s="176"/>
      <c r="D52" s="176"/>
      <c r="E52" s="176"/>
      <c r="F52" s="176"/>
      <c r="G52" s="177" t="s">
        <v>52</v>
      </c>
      <c r="H52" s="178"/>
      <c r="I52" s="179"/>
      <c r="J52" s="136"/>
      <c r="K52" s="77"/>
      <c r="L52" s="65"/>
    </row>
    <row r="53" spans="1:15" ht="17.2" customHeight="1">
      <c r="A53" s="114">
        <v>4.4000000000000004</v>
      </c>
      <c r="B53" s="157" t="s">
        <v>120</v>
      </c>
      <c r="C53" s="158"/>
      <c r="D53" s="158"/>
      <c r="E53" s="158"/>
      <c r="F53" s="159"/>
      <c r="G53" s="161" t="s">
        <v>24</v>
      </c>
      <c r="H53" s="161"/>
      <c r="I53" s="161"/>
      <c r="J53" s="136"/>
      <c r="K53" s="41">
        <f>J54*J32</f>
        <v>0</v>
      </c>
      <c r="L53" s="65"/>
    </row>
    <row r="54" spans="1:15" ht="17.2" customHeight="1">
      <c r="A54" s="114"/>
      <c r="B54" s="160" t="s">
        <v>121</v>
      </c>
      <c r="C54" s="160"/>
      <c r="D54" s="160"/>
      <c r="E54" s="160"/>
      <c r="F54" s="160"/>
      <c r="G54" s="161" t="s">
        <v>11</v>
      </c>
      <c r="H54" s="161"/>
      <c r="I54" s="161"/>
      <c r="J54" s="127"/>
      <c r="K54" s="77"/>
      <c r="L54" s="65"/>
    </row>
    <row r="55" spans="1:15" ht="17.2" customHeight="1">
      <c r="A55" s="40">
        <v>4.5</v>
      </c>
      <c r="B55" s="225" t="s">
        <v>57</v>
      </c>
      <c r="C55" s="225"/>
      <c r="D55" s="225"/>
      <c r="E55" s="225"/>
      <c r="F55" s="225"/>
      <c r="G55" s="161"/>
      <c r="H55" s="161"/>
      <c r="I55" s="161"/>
      <c r="J55" s="139"/>
      <c r="K55" s="50">
        <f>'Sensitivity Analysis'!C9</f>
        <v>1</v>
      </c>
      <c r="L55" s="65"/>
    </row>
    <row r="56" spans="1:15" ht="17.2" customHeight="1" thickBot="1">
      <c r="A56" s="1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4"/>
    </row>
    <row r="57" spans="1:15" ht="17.2" customHeight="1" thickBot="1">
      <c r="A57" s="44"/>
      <c r="B57" s="228" t="s">
        <v>58</v>
      </c>
      <c r="C57" s="229"/>
      <c r="D57" s="229"/>
      <c r="E57" s="229"/>
      <c r="F57" s="229"/>
      <c r="G57" s="229"/>
      <c r="H57" s="229"/>
      <c r="I57" s="229"/>
      <c r="J57" s="229"/>
      <c r="K57" s="229"/>
      <c r="L57" s="230"/>
      <c r="M57" s="34"/>
    </row>
    <row r="58" spans="1:15" ht="17.2" customHeight="1">
      <c r="A58" s="51">
        <v>5.0999999999999996</v>
      </c>
      <c r="B58" s="246" t="s">
        <v>107</v>
      </c>
      <c r="C58" s="246"/>
      <c r="D58" s="246"/>
      <c r="E58" s="246"/>
      <c r="F58" s="246"/>
      <c r="G58" s="241" t="s">
        <v>59</v>
      </c>
      <c r="H58" s="241"/>
      <c r="I58" s="241"/>
      <c r="J58" s="139"/>
      <c r="K58" s="81">
        <f>J59/(1+J60)*K66</f>
        <v>0</v>
      </c>
      <c r="L58" s="52"/>
    </row>
    <row r="59" spans="1:15" ht="17.2" customHeight="1">
      <c r="A59" s="51">
        <v>5.2</v>
      </c>
      <c r="B59" s="245" t="s">
        <v>108</v>
      </c>
      <c r="C59" s="245"/>
      <c r="D59" s="245"/>
      <c r="E59" s="245"/>
      <c r="F59" s="245"/>
      <c r="G59" s="242" t="s">
        <v>59</v>
      </c>
      <c r="H59" s="242"/>
      <c r="I59" s="242"/>
      <c r="J59" s="155"/>
      <c r="K59" s="19"/>
      <c r="L59" s="53"/>
      <c r="N59" s="86"/>
      <c r="O59" s="85"/>
    </row>
    <row r="60" spans="1:15" ht="17.2" customHeight="1">
      <c r="A60" s="51">
        <v>5.3</v>
      </c>
      <c r="B60" s="245" t="s">
        <v>60</v>
      </c>
      <c r="C60" s="245"/>
      <c r="D60" s="245"/>
      <c r="E60" s="245"/>
      <c r="F60" s="245"/>
      <c r="G60" s="242" t="s">
        <v>11</v>
      </c>
      <c r="H60" s="242"/>
      <c r="I60" s="242"/>
      <c r="J60" s="139"/>
      <c r="K60" s="19"/>
      <c r="L60" s="53"/>
      <c r="N60" s="86"/>
      <c r="O60" s="85"/>
    </row>
    <row r="61" spans="1:15" ht="17.2" customHeight="1">
      <c r="A61" s="51">
        <v>5.4</v>
      </c>
      <c r="B61" s="245" t="s">
        <v>61</v>
      </c>
      <c r="C61" s="245"/>
      <c r="D61" s="245"/>
      <c r="E61" s="245"/>
      <c r="F61" s="245"/>
      <c r="G61" s="242" t="s">
        <v>11</v>
      </c>
      <c r="H61" s="242"/>
      <c r="I61" s="242"/>
      <c r="J61" s="139"/>
      <c r="K61" s="19"/>
      <c r="L61" s="53"/>
      <c r="N61" s="85"/>
      <c r="O61" s="85"/>
    </row>
    <row r="62" spans="1:15" ht="17.2" customHeight="1">
      <c r="A62" s="51">
        <v>5.5</v>
      </c>
      <c r="B62" s="245" t="s">
        <v>62</v>
      </c>
      <c r="C62" s="245"/>
      <c r="D62" s="245"/>
      <c r="E62" s="245"/>
      <c r="F62" s="245"/>
      <c r="G62" s="242" t="s">
        <v>11</v>
      </c>
      <c r="H62" s="242"/>
      <c r="I62" s="242"/>
      <c r="J62" s="139"/>
      <c r="K62" s="19"/>
      <c r="L62" s="53"/>
    </row>
    <row r="63" spans="1:15" ht="17.2" customHeight="1">
      <c r="A63" s="51">
        <v>5.6</v>
      </c>
      <c r="B63" s="245" t="s">
        <v>63</v>
      </c>
      <c r="C63" s="245"/>
      <c r="D63" s="245"/>
      <c r="E63" s="245"/>
      <c r="F63" s="245"/>
      <c r="G63" s="242" t="s">
        <v>11</v>
      </c>
      <c r="H63" s="242"/>
      <c r="I63" s="242"/>
      <c r="J63" s="139"/>
      <c r="K63" s="19"/>
      <c r="L63" s="53"/>
    </row>
    <row r="64" spans="1:15" ht="17.2" customHeight="1">
      <c r="A64" s="51">
        <v>5.7</v>
      </c>
      <c r="B64" s="245" t="s">
        <v>116</v>
      </c>
      <c r="C64" s="245"/>
      <c r="D64" s="245"/>
      <c r="E64" s="245"/>
      <c r="F64" s="245"/>
      <c r="G64" s="242" t="s">
        <v>11</v>
      </c>
      <c r="H64" s="242"/>
      <c r="I64" s="242"/>
      <c r="J64" s="139"/>
      <c r="K64" s="19"/>
      <c r="L64" s="53"/>
      <c r="M64" s="103"/>
    </row>
    <row r="65" spans="1:13" ht="17.2" customHeight="1">
      <c r="A65" s="76">
        <v>5.8</v>
      </c>
      <c r="B65" s="243" t="s">
        <v>117</v>
      </c>
      <c r="C65" s="243"/>
      <c r="D65" s="243"/>
      <c r="E65" s="243"/>
      <c r="F65" s="243"/>
      <c r="G65" s="244" t="s">
        <v>11</v>
      </c>
      <c r="H65" s="244"/>
      <c r="I65" s="244"/>
      <c r="J65" s="137"/>
      <c r="K65" s="75"/>
      <c r="L65" s="53"/>
      <c r="M65" s="103"/>
    </row>
    <row r="66" spans="1:13">
      <c r="A66" s="94">
        <v>5.9</v>
      </c>
      <c r="B66" s="239" t="s">
        <v>35</v>
      </c>
      <c r="C66" s="239"/>
      <c r="D66" s="239"/>
      <c r="E66" s="239"/>
      <c r="F66" s="239"/>
      <c r="G66" s="240"/>
      <c r="H66" s="240"/>
      <c r="I66" s="240"/>
      <c r="J66" s="113"/>
      <c r="K66" s="106">
        <f>'Sensitivity Analysis'!C7</f>
        <v>1</v>
      </c>
      <c r="L66" s="105"/>
    </row>
  </sheetData>
  <mergeCells count="121">
    <mergeCell ref="B66:F66"/>
    <mergeCell ref="G66:I66"/>
    <mergeCell ref="G58:I58"/>
    <mergeCell ref="G64:I64"/>
    <mergeCell ref="B65:F65"/>
    <mergeCell ref="G65:I65"/>
    <mergeCell ref="B60:F60"/>
    <mergeCell ref="G60:I60"/>
    <mergeCell ref="B61:F61"/>
    <mergeCell ref="B63:F63"/>
    <mergeCell ref="G63:I63"/>
    <mergeCell ref="B64:F64"/>
    <mergeCell ref="G61:I61"/>
    <mergeCell ref="B62:F62"/>
    <mergeCell ref="G62:I62"/>
    <mergeCell ref="G59:I59"/>
    <mergeCell ref="B58:F58"/>
    <mergeCell ref="B59:F59"/>
    <mergeCell ref="B55:F55"/>
    <mergeCell ref="G55:I55"/>
    <mergeCell ref="A56:L56"/>
    <mergeCell ref="B57:L57"/>
    <mergeCell ref="B49:F49"/>
    <mergeCell ref="G49:I49"/>
    <mergeCell ref="A21:A25"/>
    <mergeCell ref="B26:C27"/>
    <mergeCell ref="B24:C25"/>
    <mergeCell ref="B22:C23"/>
    <mergeCell ref="B48:F48"/>
    <mergeCell ref="G48:I48"/>
    <mergeCell ref="B44:F44"/>
    <mergeCell ref="G44:I44"/>
    <mergeCell ref="B45:F45"/>
    <mergeCell ref="G45:I45"/>
    <mergeCell ref="G50:I50"/>
    <mergeCell ref="B50:F50"/>
    <mergeCell ref="B47:F47"/>
    <mergeCell ref="G47:I47"/>
    <mergeCell ref="G46:I46"/>
    <mergeCell ref="G39:I39"/>
    <mergeCell ref="B41:F41"/>
    <mergeCell ref="G41:I41"/>
    <mergeCell ref="B42:F42"/>
    <mergeCell ref="G42:I42"/>
    <mergeCell ref="G40:I40"/>
    <mergeCell ref="B40:F40"/>
    <mergeCell ref="B43:F43"/>
    <mergeCell ref="G43:I43"/>
    <mergeCell ref="B35:L35"/>
    <mergeCell ref="B36:F36"/>
    <mergeCell ref="G36:I36"/>
    <mergeCell ref="B37:F37"/>
    <mergeCell ref="G38:I38"/>
    <mergeCell ref="G37:I37"/>
    <mergeCell ref="B38:F38"/>
    <mergeCell ref="B39:F39"/>
    <mergeCell ref="B30:F30"/>
    <mergeCell ref="G30:I30"/>
    <mergeCell ref="B31:F31"/>
    <mergeCell ref="G31:I31"/>
    <mergeCell ref="B33:F33"/>
    <mergeCell ref="G33:I33"/>
    <mergeCell ref="A34:L34"/>
    <mergeCell ref="D26:F26"/>
    <mergeCell ref="D27:F27"/>
    <mergeCell ref="B28:F28"/>
    <mergeCell ref="G28:I28"/>
    <mergeCell ref="B29:F29"/>
    <mergeCell ref="G29:I29"/>
    <mergeCell ref="B32:F32"/>
    <mergeCell ref="G32:I32"/>
    <mergeCell ref="D23:F23"/>
    <mergeCell ref="G23:I23"/>
    <mergeCell ref="D24:F24"/>
    <mergeCell ref="G24:I24"/>
    <mergeCell ref="D25:F25"/>
    <mergeCell ref="G25:I25"/>
    <mergeCell ref="B20:F20"/>
    <mergeCell ref="G20:I20"/>
    <mergeCell ref="B21:F21"/>
    <mergeCell ref="G21:I21"/>
    <mergeCell ref="D22:F22"/>
    <mergeCell ref="G22:I22"/>
    <mergeCell ref="B8:F8"/>
    <mergeCell ref="G8:I8"/>
    <mergeCell ref="B16:F16"/>
    <mergeCell ref="G16:I16"/>
    <mergeCell ref="B17:F17"/>
    <mergeCell ref="G17:I17"/>
    <mergeCell ref="A18:L18"/>
    <mergeCell ref="B19:L19"/>
    <mergeCell ref="B12:F12"/>
    <mergeCell ref="G12:I12"/>
    <mergeCell ref="A13:L13"/>
    <mergeCell ref="B14:L14"/>
    <mergeCell ref="B15:F15"/>
    <mergeCell ref="G15:I15"/>
    <mergeCell ref="B53:F53"/>
    <mergeCell ref="B54:F54"/>
    <mergeCell ref="G53:I53"/>
    <mergeCell ref="G54:I54"/>
    <mergeCell ref="A1:L1"/>
    <mergeCell ref="A2:L2"/>
    <mergeCell ref="A3:F3"/>
    <mergeCell ref="G3:I3"/>
    <mergeCell ref="A4:L4"/>
    <mergeCell ref="B5:L5"/>
    <mergeCell ref="B52:F52"/>
    <mergeCell ref="B51:F51"/>
    <mergeCell ref="G51:I51"/>
    <mergeCell ref="G52:I52"/>
    <mergeCell ref="B9:F9"/>
    <mergeCell ref="G9:I9"/>
    <mergeCell ref="B10:F10"/>
    <mergeCell ref="G10:I10"/>
    <mergeCell ref="B11:F11"/>
    <mergeCell ref="G11:I11"/>
    <mergeCell ref="B6:F6"/>
    <mergeCell ref="G6:I6"/>
    <mergeCell ref="B7:F7"/>
    <mergeCell ref="G7:I7"/>
  </mergeCells>
  <phoneticPr fontId="9" type="noConversion"/>
  <pageMargins left="0.75" right="0.75" top="1" bottom="1" header="0.5" footer="0.5"/>
  <pageSetup paperSize="9" firstPageNumber="42949631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4"/>
  </sheetPr>
  <dimension ref="A1:Y11"/>
  <sheetViews>
    <sheetView topLeftCell="E1" workbookViewId="0">
      <selection activeCell="F30" sqref="F30"/>
    </sheetView>
  </sheetViews>
  <sheetFormatPr defaultColWidth="9" defaultRowHeight="13.4"/>
  <cols>
    <col min="1" max="1" width="4.69921875" style="1" customWidth="1"/>
    <col min="2" max="2" width="17.8984375" style="1" customWidth="1"/>
    <col min="3" max="3" width="28.5" style="1" customWidth="1"/>
    <col min="4" max="25" width="7.19921875" style="1" customWidth="1"/>
    <col min="26" max="26" width="9" style="1" bestFit="1"/>
    <col min="27" max="16384" width="9" style="1"/>
  </cols>
  <sheetData>
    <row r="1" spans="1:25" ht="24.7" customHeight="1">
      <c r="A1" s="253" t="s">
        <v>64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</row>
    <row r="2" spans="1:25" ht="12.75" customHeight="1">
      <c r="A2" s="250" t="s">
        <v>65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</row>
    <row r="3" spans="1:25" s="30" customFormat="1" ht="12.75" customHeight="1">
      <c r="A3" s="247"/>
      <c r="B3" s="257"/>
      <c r="C3" s="248"/>
      <c r="D3" s="247" t="s">
        <v>66</v>
      </c>
      <c r="E3" s="248"/>
      <c r="F3" s="247" t="s">
        <v>67</v>
      </c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</row>
    <row r="4" spans="1:25" s="32" customFormat="1" ht="14.2" customHeight="1">
      <c r="A4" s="249" t="s">
        <v>33</v>
      </c>
      <c r="B4" s="249"/>
      <c r="C4" s="249"/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6</v>
      </c>
      <c r="J4" s="31">
        <v>7</v>
      </c>
      <c r="K4" s="31">
        <v>8</v>
      </c>
      <c r="L4" s="31">
        <v>9</v>
      </c>
      <c r="M4" s="31">
        <v>10</v>
      </c>
      <c r="N4" s="31">
        <v>11</v>
      </c>
      <c r="O4" s="31">
        <v>12</v>
      </c>
      <c r="P4" s="31">
        <v>13</v>
      </c>
      <c r="Q4" s="31">
        <v>14</v>
      </c>
      <c r="R4" s="31">
        <v>15</v>
      </c>
      <c r="S4" s="31">
        <v>16</v>
      </c>
      <c r="T4" s="31">
        <v>17</v>
      </c>
      <c r="U4" s="31">
        <v>18</v>
      </c>
      <c r="V4" s="31">
        <v>19</v>
      </c>
      <c r="W4" s="31">
        <v>20</v>
      </c>
      <c r="X4" s="31">
        <v>21</v>
      </c>
      <c r="Y4" s="31">
        <v>22</v>
      </c>
    </row>
    <row r="5" spans="1:25">
      <c r="A5" s="255">
        <v>1</v>
      </c>
      <c r="B5" s="256" t="s">
        <v>27</v>
      </c>
      <c r="C5" s="15" t="s">
        <v>68</v>
      </c>
      <c r="D5" s="16"/>
      <c r="E5" s="16">
        <f>D6+D7</f>
        <v>0</v>
      </c>
      <c r="F5" s="16">
        <f>IF((E5+E6+E7-E8-E9-E10)&gt;0,(E5+E6+E7-E8-E9-E10),0)</f>
        <v>0</v>
      </c>
      <c r="G5" s="16">
        <f t="shared" ref="G5:Y5" si="0">IF((F5+F6+F7-F8-F9-F10)&gt;0,(F5+F6+F7-F8-F9-F10),0)</f>
        <v>0</v>
      </c>
      <c r="H5" s="16">
        <f t="shared" si="0"/>
        <v>0</v>
      </c>
      <c r="I5" s="16">
        <f t="shared" si="0"/>
        <v>0</v>
      </c>
      <c r="J5" s="16">
        <f t="shared" si="0"/>
        <v>0</v>
      </c>
      <c r="K5" s="16">
        <f t="shared" si="0"/>
        <v>0</v>
      </c>
      <c r="L5" s="16">
        <f t="shared" si="0"/>
        <v>0</v>
      </c>
      <c r="M5" s="16">
        <f t="shared" si="0"/>
        <v>0</v>
      </c>
      <c r="N5" s="16">
        <f t="shared" si="0"/>
        <v>0</v>
      </c>
      <c r="O5" s="16">
        <f t="shared" si="0"/>
        <v>0</v>
      </c>
      <c r="P5" s="16">
        <f t="shared" si="0"/>
        <v>0</v>
      </c>
      <c r="Q5" s="16">
        <f t="shared" si="0"/>
        <v>0</v>
      </c>
      <c r="R5" s="16">
        <f t="shared" si="0"/>
        <v>0</v>
      </c>
      <c r="S5" s="16">
        <f t="shared" si="0"/>
        <v>0</v>
      </c>
      <c r="T5" s="16">
        <f t="shared" si="0"/>
        <v>0</v>
      </c>
      <c r="U5" s="16">
        <f t="shared" si="0"/>
        <v>0</v>
      </c>
      <c r="V5" s="16">
        <f t="shared" si="0"/>
        <v>0</v>
      </c>
      <c r="W5" s="16">
        <f t="shared" si="0"/>
        <v>0</v>
      </c>
      <c r="X5" s="16">
        <f t="shared" si="0"/>
        <v>0</v>
      </c>
      <c r="Y5" s="16">
        <f t="shared" si="0"/>
        <v>0</v>
      </c>
    </row>
    <row r="6" spans="1:25">
      <c r="A6" s="255"/>
      <c r="B6" s="256"/>
      <c r="C6" s="15" t="s">
        <v>69</v>
      </c>
      <c r="D6" s="16">
        <f>'Main Parameters'!J23</f>
        <v>0</v>
      </c>
      <c r="E6" s="16">
        <f>'Main Parameters'!J25</f>
        <v>0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>
      <c r="A7" s="255"/>
      <c r="B7" s="256"/>
      <c r="C7" s="15" t="s">
        <v>70</v>
      </c>
      <c r="D7" s="16">
        <f>D6*'Main Parameters'!J28/2</f>
        <v>0</v>
      </c>
      <c r="E7" s="16">
        <f>E5*'Main Parameters'!J28+'Main Parameters'!J28*'Loan repayment'!E6/2</f>
        <v>0</v>
      </c>
      <c r="F7" s="16">
        <f>F5*'Main Parameters'!$J$28</f>
        <v>0</v>
      </c>
      <c r="G7" s="16">
        <f>G5*'Main Parameters'!$J$28</f>
        <v>0</v>
      </c>
      <c r="H7" s="16">
        <f>H5*'Main Parameters'!$J$28</f>
        <v>0</v>
      </c>
      <c r="I7" s="16">
        <f>I5*'Main Parameters'!$J$28</f>
        <v>0</v>
      </c>
      <c r="J7" s="16">
        <f>J5*'Main Parameters'!$J$28</f>
        <v>0</v>
      </c>
      <c r="K7" s="16">
        <f>K5*'Main Parameters'!$J$28</f>
        <v>0</v>
      </c>
      <c r="L7" s="16">
        <f>L5*'Main Parameters'!$J$28</f>
        <v>0</v>
      </c>
      <c r="M7" s="16">
        <f>M5*'Main Parameters'!$J$28</f>
        <v>0</v>
      </c>
      <c r="N7" s="16">
        <f>N5*'Main Parameters'!$J$28</f>
        <v>0</v>
      </c>
      <c r="O7" s="16">
        <f>O5*'Main Parameters'!$J$28</f>
        <v>0</v>
      </c>
      <c r="P7" s="16">
        <f>P5*'Main Parameters'!$J$28</f>
        <v>0</v>
      </c>
      <c r="Q7" s="16">
        <f>Q5*'Main Parameters'!$J$28</f>
        <v>0</v>
      </c>
      <c r="R7" s="16">
        <f>R5*'Main Parameters'!$J$28</f>
        <v>0</v>
      </c>
      <c r="S7" s="16">
        <f>S5*'Main Parameters'!$J$28</f>
        <v>0</v>
      </c>
      <c r="T7" s="16">
        <f>T5*'Main Parameters'!$J$28</f>
        <v>0</v>
      </c>
      <c r="U7" s="16">
        <f>U5*'Main Parameters'!$J$28</f>
        <v>0</v>
      </c>
      <c r="V7" s="16">
        <f>V5*'Main Parameters'!$J$28</f>
        <v>0</v>
      </c>
      <c r="W7" s="16">
        <f>W5*'Main Parameters'!$J$28</f>
        <v>0</v>
      </c>
      <c r="X7" s="16">
        <f>X5*'Main Parameters'!$J$28</f>
        <v>0</v>
      </c>
      <c r="Y7" s="16">
        <f>Y5*'Main Parameters'!$J$28</f>
        <v>0</v>
      </c>
    </row>
    <row r="8" spans="1:25">
      <c r="A8" s="255">
        <v>2</v>
      </c>
      <c r="B8" s="256" t="s">
        <v>71</v>
      </c>
      <c r="C8" s="15" t="s">
        <v>72</v>
      </c>
      <c r="D8" s="16"/>
      <c r="E8" s="16"/>
      <c r="F8" s="16">
        <f>'Profit and Loss Account'!E17</f>
        <v>0</v>
      </c>
      <c r="G8" s="16">
        <f>'Profit and Loss Account'!F17</f>
        <v>0</v>
      </c>
      <c r="H8" s="16">
        <f>'Profit and Loss Account'!G17</f>
        <v>0</v>
      </c>
      <c r="I8" s="16">
        <f>'Profit and Loss Account'!H17</f>
        <v>0</v>
      </c>
      <c r="J8" s="16">
        <f>'Profit and Loss Account'!I17</f>
        <v>0</v>
      </c>
      <c r="K8" s="16">
        <f>'Profit and Loss Account'!J17</f>
        <v>0</v>
      </c>
      <c r="L8" s="16">
        <f>'Profit and Loss Account'!K17</f>
        <v>0</v>
      </c>
      <c r="M8" s="16">
        <f>'Profit and Loss Account'!L17</f>
        <v>0</v>
      </c>
      <c r="N8" s="16">
        <f>'Profit and Loss Account'!M17</f>
        <v>0</v>
      </c>
      <c r="O8" s="16">
        <f>'Profit and Loss Account'!N17</f>
        <v>0</v>
      </c>
      <c r="P8" s="16">
        <f>'Profit and Loss Account'!O17</f>
        <v>0</v>
      </c>
      <c r="Q8" s="16">
        <f>'Profit and Loss Account'!P17</f>
        <v>0</v>
      </c>
      <c r="R8" s="16">
        <f>'Profit and Loss Account'!Q17</f>
        <v>0</v>
      </c>
      <c r="S8" s="16">
        <f>'Profit and Loss Account'!R17</f>
        <v>0</v>
      </c>
      <c r="T8" s="16">
        <f>'Profit and Loss Account'!S17</f>
        <v>0</v>
      </c>
      <c r="U8" s="16">
        <f>'Profit and Loss Account'!T17</f>
        <v>0</v>
      </c>
      <c r="V8" s="16">
        <f>'Profit and Loss Account'!U17</f>
        <v>0</v>
      </c>
      <c r="W8" s="16">
        <f>'Profit and Loss Account'!V17</f>
        <v>0</v>
      </c>
      <c r="X8" s="16">
        <f>'Profit and Loss Account'!W17</f>
        <v>0</v>
      </c>
      <c r="Y8" s="16">
        <f>'Profit and Loss Account'!X17</f>
        <v>0</v>
      </c>
    </row>
    <row r="9" spans="1:25">
      <c r="A9" s="255"/>
      <c r="B9" s="256"/>
      <c r="C9" s="15" t="s">
        <v>73</v>
      </c>
      <c r="D9" s="16"/>
      <c r="E9" s="16"/>
      <c r="F9" s="16">
        <f>'O&amp;M cost'!F7</f>
        <v>0</v>
      </c>
      <c r="G9" s="16">
        <f>'O&amp;M cost'!G7</f>
        <v>0</v>
      </c>
      <c r="H9" s="16">
        <f>'O&amp;M cost'!H7</f>
        <v>0</v>
      </c>
      <c r="I9" s="16">
        <f>'O&amp;M cost'!I7</f>
        <v>0</v>
      </c>
      <c r="J9" s="16">
        <f>'O&amp;M cost'!J7</f>
        <v>0</v>
      </c>
      <c r="K9" s="16">
        <f>'O&amp;M cost'!K7</f>
        <v>0</v>
      </c>
      <c r="L9" s="16">
        <f>'O&amp;M cost'!L7</f>
        <v>0</v>
      </c>
      <c r="M9" s="16">
        <f>'O&amp;M cost'!M7</f>
        <v>0</v>
      </c>
      <c r="N9" s="16">
        <f>'O&amp;M cost'!N7</f>
        <v>0</v>
      </c>
      <c r="O9" s="16">
        <f>'O&amp;M cost'!O7</f>
        <v>0</v>
      </c>
      <c r="P9" s="16">
        <f>'O&amp;M cost'!P7</f>
        <v>0</v>
      </c>
      <c r="Q9" s="16">
        <f>'O&amp;M cost'!Q7</f>
        <v>0</v>
      </c>
      <c r="R9" s="16">
        <f>'O&amp;M cost'!R7</f>
        <v>0</v>
      </c>
      <c r="S9" s="16">
        <f>'O&amp;M cost'!S7</f>
        <v>0</v>
      </c>
      <c r="T9" s="16">
        <f>'O&amp;M cost'!T7</f>
        <v>0</v>
      </c>
      <c r="U9" s="16">
        <f>'O&amp;M cost'!U7</f>
        <v>0</v>
      </c>
      <c r="V9" s="16">
        <f>'O&amp;M cost'!V7</f>
        <v>0</v>
      </c>
      <c r="W9" s="16">
        <f>'O&amp;M cost'!W7</f>
        <v>0</v>
      </c>
      <c r="X9" s="16">
        <f>'O&amp;M cost'!X7</f>
        <v>0</v>
      </c>
      <c r="Y9" s="16">
        <f>'O&amp;M cost'!Y7</f>
        <v>0</v>
      </c>
    </row>
    <row r="10" spans="1:25">
      <c r="A10" s="255"/>
      <c r="B10" s="256"/>
      <c r="C10" s="15" t="s">
        <v>74</v>
      </c>
      <c r="D10" s="16"/>
      <c r="E10" s="16"/>
      <c r="F10" s="16">
        <f>'Profit and Loss Account'!E12</f>
        <v>0</v>
      </c>
      <c r="G10" s="16">
        <f>'Profit and Loss Account'!F12</f>
        <v>0</v>
      </c>
      <c r="H10" s="16">
        <f>'Profit and Loss Account'!G12</f>
        <v>0</v>
      </c>
      <c r="I10" s="16">
        <f>'Profit and Loss Account'!H12</f>
        <v>0</v>
      </c>
      <c r="J10" s="16">
        <f>'Profit and Loss Account'!I12</f>
        <v>0</v>
      </c>
      <c r="K10" s="16">
        <f>'Profit and Loss Account'!J12</f>
        <v>0</v>
      </c>
      <c r="L10" s="16">
        <f>'Profit and Loss Account'!K12</f>
        <v>0</v>
      </c>
      <c r="M10" s="16">
        <f>'Profit and Loss Account'!L12</f>
        <v>0</v>
      </c>
      <c r="N10" s="16">
        <f>'Profit and Loss Account'!M12</f>
        <v>0</v>
      </c>
      <c r="O10" s="16">
        <f>'Profit and Loss Account'!N12</f>
        <v>0</v>
      </c>
      <c r="P10" s="16">
        <f>'Profit and Loss Account'!O12</f>
        <v>0</v>
      </c>
      <c r="Q10" s="16">
        <f>'Profit and Loss Account'!P12</f>
        <v>0</v>
      </c>
      <c r="R10" s="16">
        <f>'Profit and Loss Account'!Q12</f>
        <v>0</v>
      </c>
      <c r="S10" s="16">
        <f>'Profit and Loss Account'!R12</f>
        <v>0</v>
      </c>
      <c r="T10" s="16">
        <f>'Profit and Loss Account'!S12</f>
        <v>0</v>
      </c>
      <c r="U10" s="16">
        <f>'Profit and Loss Account'!T12</f>
        <v>0</v>
      </c>
      <c r="V10" s="16">
        <f>'Profit and Loss Account'!U12</f>
        <v>0</v>
      </c>
      <c r="W10" s="16">
        <f>'Profit and Loss Account'!V12</f>
        <v>0</v>
      </c>
      <c r="X10" s="16">
        <f>'Profit and Loss Account'!W12</f>
        <v>0</v>
      </c>
      <c r="Y10" s="16">
        <f>'Profit and Loss Account'!X12</f>
        <v>0</v>
      </c>
    </row>
    <row r="11" spans="1:25">
      <c r="B11" s="12"/>
      <c r="C11" s="12"/>
    </row>
  </sheetData>
  <mergeCells count="10">
    <mergeCell ref="A5:A7"/>
    <mergeCell ref="A8:A10"/>
    <mergeCell ref="B5:B7"/>
    <mergeCell ref="B8:B10"/>
    <mergeCell ref="A3:C3"/>
    <mergeCell ref="D3:E3"/>
    <mergeCell ref="A4:C4"/>
    <mergeCell ref="A2:Y2"/>
    <mergeCell ref="F3:Y3"/>
    <mergeCell ref="A1:Y1"/>
  </mergeCells>
  <phoneticPr fontId="9" type="noConversion"/>
  <pageMargins left="0.75" right="0.75" top="1" bottom="1" header="0.5" footer="0.5"/>
  <pageSetup paperSize="9" firstPageNumber="42949631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2"/>
  <sheetViews>
    <sheetView topLeftCell="G1" zoomScale="85" zoomScaleNormal="85" workbookViewId="0">
      <selection activeCell="B31" sqref="B31"/>
    </sheetView>
  </sheetViews>
  <sheetFormatPr defaultColWidth="9" defaultRowHeight="14.05"/>
  <cols>
    <col min="1" max="1" width="4.69921875" style="21" customWidth="1"/>
    <col min="2" max="2" width="23.5" style="21" bestFit="1" customWidth="1"/>
    <col min="3" max="3" width="9.5" style="21" customWidth="1"/>
    <col min="4" max="5" width="7.3984375" style="21" customWidth="1"/>
    <col min="6" max="6" width="9.5" style="21" customWidth="1"/>
    <col min="7" max="7" width="9" style="21" bestFit="1"/>
    <col min="8" max="16384" width="9" style="21"/>
  </cols>
  <sheetData>
    <row r="1" spans="1:26" s="22" customFormat="1" ht="23.3" customHeight="1">
      <c r="A1" s="261" t="s">
        <v>75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3"/>
    </row>
    <row r="2" spans="1:26" ht="15" customHeight="1">
      <c r="A2" s="258" t="s">
        <v>76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60"/>
    </row>
    <row r="3" spans="1:26">
      <c r="A3" s="265"/>
      <c r="B3" s="266" t="s">
        <v>77</v>
      </c>
      <c r="C3" s="266" t="s">
        <v>78</v>
      </c>
      <c r="D3" s="264" t="s">
        <v>66</v>
      </c>
      <c r="E3" s="264"/>
      <c r="F3" s="267" t="s">
        <v>79</v>
      </c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9"/>
    </row>
    <row r="4" spans="1:26">
      <c r="A4" s="265"/>
      <c r="B4" s="266"/>
      <c r="C4" s="266"/>
      <c r="D4" s="117">
        <v>1</v>
      </c>
      <c r="E4" s="117">
        <v>2</v>
      </c>
      <c r="F4" s="117">
        <v>3</v>
      </c>
      <c r="G4" s="117">
        <v>4</v>
      </c>
      <c r="H4" s="117">
        <v>5</v>
      </c>
      <c r="I4" s="117">
        <v>6</v>
      </c>
      <c r="J4" s="117">
        <v>7</v>
      </c>
      <c r="K4" s="117">
        <v>8</v>
      </c>
      <c r="L4" s="117">
        <v>9</v>
      </c>
      <c r="M4" s="117">
        <v>10</v>
      </c>
      <c r="N4" s="117">
        <v>11</v>
      </c>
      <c r="O4" s="117">
        <v>12</v>
      </c>
      <c r="P4" s="117">
        <v>13</v>
      </c>
      <c r="Q4" s="117">
        <v>14</v>
      </c>
      <c r="R4" s="117">
        <v>15</v>
      </c>
      <c r="S4" s="117">
        <v>16</v>
      </c>
      <c r="T4" s="117">
        <v>17</v>
      </c>
      <c r="U4" s="117">
        <v>18</v>
      </c>
      <c r="V4" s="117">
        <v>19</v>
      </c>
      <c r="W4" s="117">
        <v>20</v>
      </c>
      <c r="X4" s="117">
        <v>21</v>
      </c>
      <c r="Y4" s="142">
        <v>22</v>
      </c>
    </row>
    <row r="5" spans="1:26">
      <c r="A5" s="116"/>
      <c r="B5" s="117"/>
      <c r="C5" s="117"/>
      <c r="D5" s="117"/>
      <c r="E5" s="117"/>
      <c r="F5" s="28"/>
      <c r="G5" s="28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42"/>
    </row>
    <row r="6" spans="1:26" s="25" customFormat="1">
      <c r="A6" s="23"/>
      <c r="B6" s="26" t="s">
        <v>109</v>
      </c>
      <c r="C6" s="23" t="s">
        <v>80</v>
      </c>
      <c r="D6" s="26"/>
      <c r="E6" s="26"/>
      <c r="F6" s="27">
        <f>'Main Parameters'!$K$36</f>
        <v>0</v>
      </c>
      <c r="G6" s="27">
        <f>'Main Parameters'!$K$36</f>
        <v>0</v>
      </c>
      <c r="H6" s="27">
        <f>'Main Parameters'!$K$36</f>
        <v>0</v>
      </c>
      <c r="I6" s="27">
        <f>'Main Parameters'!$K$36</f>
        <v>0</v>
      </c>
      <c r="J6" s="27">
        <f>'Main Parameters'!$K$36</f>
        <v>0</v>
      </c>
      <c r="K6" s="27">
        <f>'Main Parameters'!$K$36</f>
        <v>0</v>
      </c>
      <c r="L6" s="27">
        <f>'Main Parameters'!$K$36</f>
        <v>0</v>
      </c>
      <c r="M6" s="27">
        <f>'Main Parameters'!$K$36</f>
        <v>0</v>
      </c>
      <c r="N6" s="27">
        <f>'Main Parameters'!$K$36</f>
        <v>0</v>
      </c>
      <c r="O6" s="27">
        <f>'Main Parameters'!$K$36</f>
        <v>0</v>
      </c>
      <c r="P6" s="27">
        <f>'Main Parameters'!$K$36</f>
        <v>0</v>
      </c>
      <c r="Q6" s="27">
        <f>'Main Parameters'!$K$36</f>
        <v>0</v>
      </c>
      <c r="R6" s="27">
        <f>'Main Parameters'!$K$36</f>
        <v>0</v>
      </c>
      <c r="S6" s="27">
        <f>'Main Parameters'!$K$36</f>
        <v>0</v>
      </c>
      <c r="T6" s="27">
        <f>'Main Parameters'!$K$36</f>
        <v>0</v>
      </c>
      <c r="U6" s="27">
        <f>'Main Parameters'!$K$36</f>
        <v>0</v>
      </c>
      <c r="V6" s="27">
        <f>'Main Parameters'!$K$36</f>
        <v>0</v>
      </c>
      <c r="W6" s="27">
        <f>'Main Parameters'!$K$36</f>
        <v>0</v>
      </c>
      <c r="X6" s="27">
        <f>'Main Parameters'!$K$36</f>
        <v>0</v>
      </c>
      <c r="Y6" s="143">
        <f>'Main Parameters'!$K$36</f>
        <v>0</v>
      </c>
      <c r="Z6" s="21"/>
    </row>
    <row r="7" spans="1:26">
      <c r="A7" s="23"/>
      <c r="B7" s="23" t="s">
        <v>73</v>
      </c>
      <c r="C7" s="23" t="s">
        <v>80</v>
      </c>
      <c r="D7" s="23"/>
      <c r="E7" s="23"/>
      <c r="F7" s="24">
        <f>'Main Parameters'!$K$47</f>
        <v>0</v>
      </c>
      <c r="G7" s="24">
        <f>'Main Parameters'!$K$47</f>
        <v>0</v>
      </c>
      <c r="H7" s="24">
        <f>'Main Parameters'!$K$47</f>
        <v>0</v>
      </c>
      <c r="I7" s="24">
        <f>'Main Parameters'!$K$47</f>
        <v>0</v>
      </c>
      <c r="J7" s="24">
        <f>'Main Parameters'!$K$47</f>
        <v>0</v>
      </c>
      <c r="K7" s="24">
        <f>'Main Parameters'!$K$47</f>
        <v>0</v>
      </c>
      <c r="L7" s="24">
        <f>'Main Parameters'!$K$47</f>
        <v>0</v>
      </c>
      <c r="M7" s="24">
        <f>'Main Parameters'!$K$47</f>
        <v>0</v>
      </c>
      <c r="N7" s="24">
        <f>'Main Parameters'!$K$47</f>
        <v>0</v>
      </c>
      <c r="O7" s="24">
        <f>'Main Parameters'!$K$47</f>
        <v>0</v>
      </c>
      <c r="P7" s="24">
        <f>'Main Parameters'!$K$47</f>
        <v>0</v>
      </c>
      <c r="Q7" s="24">
        <f>'Main Parameters'!$K$47</f>
        <v>0</v>
      </c>
      <c r="R7" s="24">
        <f>'Main Parameters'!$K$47</f>
        <v>0</v>
      </c>
      <c r="S7" s="24">
        <f>'Main Parameters'!$K$47</f>
        <v>0</v>
      </c>
      <c r="T7" s="24">
        <f>'Main Parameters'!$K$47</f>
        <v>0</v>
      </c>
      <c r="U7" s="24">
        <f>'Main Parameters'!$K$47</f>
        <v>0</v>
      </c>
      <c r="V7" s="24">
        <f>'Main Parameters'!$K$47</f>
        <v>0</v>
      </c>
      <c r="W7" s="24">
        <f>'Main Parameters'!$K$47</f>
        <v>0</v>
      </c>
      <c r="X7" s="24">
        <f>'Main Parameters'!$K$47</f>
        <v>0</v>
      </c>
      <c r="Y7" s="144">
        <f>'Main Parameters'!$K$47</f>
        <v>0</v>
      </c>
    </row>
    <row r="8" spans="1:26">
      <c r="A8" s="23"/>
      <c r="B8" s="23" t="s">
        <v>74</v>
      </c>
      <c r="C8" s="23" t="s">
        <v>80</v>
      </c>
      <c r="D8" s="23"/>
      <c r="E8" s="23"/>
      <c r="F8" s="24">
        <f>'Loan repayment'!F7</f>
        <v>0</v>
      </c>
      <c r="G8" s="24">
        <f>'Loan repayment'!G7</f>
        <v>0</v>
      </c>
      <c r="H8" s="24">
        <f>'Loan repayment'!H7</f>
        <v>0</v>
      </c>
      <c r="I8" s="24">
        <f>'Loan repayment'!I7</f>
        <v>0</v>
      </c>
      <c r="J8" s="24">
        <f>'Loan repayment'!J7</f>
        <v>0</v>
      </c>
      <c r="K8" s="24">
        <f>'Loan repayment'!K7</f>
        <v>0</v>
      </c>
      <c r="L8" s="24">
        <f>'Loan repayment'!L7</f>
        <v>0</v>
      </c>
      <c r="M8" s="24">
        <f>'Loan repayment'!M7</f>
        <v>0</v>
      </c>
      <c r="N8" s="24">
        <f>'Loan repayment'!N7</f>
        <v>0</v>
      </c>
      <c r="O8" s="24">
        <f>'Loan repayment'!O7</f>
        <v>0</v>
      </c>
      <c r="P8" s="24">
        <f>'Loan repayment'!P7</f>
        <v>0</v>
      </c>
      <c r="Q8" s="24">
        <f>'Loan repayment'!Q7</f>
        <v>0</v>
      </c>
      <c r="R8" s="24">
        <f>'Loan repayment'!R7</f>
        <v>0</v>
      </c>
      <c r="S8" s="24">
        <f>'Loan repayment'!S7</f>
        <v>0</v>
      </c>
      <c r="T8" s="24">
        <f>'Loan repayment'!T7</f>
        <v>0</v>
      </c>
      <c r="U8" s="24">
        <f>'Loan repayment'!U7</f>
        <v>0</v>
      </c>
      <c r="V8" s="24">
        <f>'Loan repayment'!V7</f>
        <v>0</v>
      </c>
      <c r="W8" s="24">
        <f>'Loan repayment'!W7</f>
        <v>0</v>
      </c>
      <c r="X8" s="24">
        <f>'Loan repayment'!X7</f>
        <v>0</v>
      </c>
      <c r="Y8" s="144">
        <f>'Loan repayment'!Y7</f>
        <v>0</v>
      </c>
    </row>
    <row r="9" spans="1:26" s="25" customFormat="1">
      <c r="A9" s="23"/>
      <c r="B9" s="26" t="s">
        <v>81</v>
      </c>
      <c r="C9" s="23" t="s">
        <v>80</v>
      </c>
      <c r="D9" s="26"/>
      <c r="E9" s="26"/>
      <c r="F9" s="27">
        <f>F6+F7+F8</f>
        <v>0</v>
      </c>
      <c r="G9" s="27">
        <f t="shared" ref="G9:Y9" si="0">G6+G7+G8</f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  <c r="S9" s="27">
        <f t="shared" si="0"/>
        <v>0</v>
      </c>
      <c r="T9" s="27">
        <f t="shared" si="0"/>
        <v>0</v>
      </c>
      <c r="U9" s="27">
        <f t="shared" si="0"/>
        <v>0</v>
      </c>
      <c r="V9" s="27">
        <f t="shared" si="0"/>
        <v>0</v>
      </c>
      <c r="W9" s="27">
        <f t="shared" si="0"/>
        <v>0</v>
      </c>
      <c r="X9" s="27">
        <f t="shared" si="0"/>
        <v>0</v>
      </c>
      <c r="Y9" s="143">
        <f t="shared" si="0"/>
        <v>0</v>
      </c>
      <c r="Z9" s="21"/>
    </row>
    <row r="12" spans="1:26">
      <c r="G12" s="35"/>
    </row>
  </sheetData>
  <mergeCells count="7">
    <mergeCell ref="A2:Y2"/>
    <mergeCell ref="A1:Y1"/>
    <mergeCell ref="D3:E3"/>
    <mergeCell ref="A3:A4"/>
    <mergeCell ref="B3:B4"/>
    <mergeCell ref="C3:C4"/>
    <mergeCell ref="F3:Y3"/>
  </mergeCells>
  <phoneticPr fontId="9" type="noConversion"/>
  <pageMargins left="0.69861111111111107" right="0.69861111111111107" top="0.75" bottom="0.75" header="0.3" footer="0.3"/>
  <pageSetup paperSize="9" firstPageNumber="42949631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E30"/>
  <sheetViews>
    <sheetView zoomScale="85" zoomScaleNormal="85" workbookViewId="0">
      <selection activeCell="G15" sqref="G15"/>
    </sheetView>
  </sheetViews>
  <sheetFormatPr defaultColWidth="9" defaultRowHeight="13.4"/>
  <cols>
    <col min="1" max="1" width="5.19921875" style="54" customWidth="1"/>
    <col min="2" max="2" width="18.09765625" style="54" customWidth="1"/>
    <col min="3" max="4" width="6.5" style="54" customWidth="1"/>
    <col min="5" max="24" width="6.09765625" style="54" customWidth="1"/>
    <col min="25" max="25" width="9" style="54" bestFit="1"/>
    <col min="26" max="16384" width="9" style="54"/>
  </cols>
  <sheetData>
    <row r="1" spans="1:83" ht="23.3" customHeight="1">
      <c r="A1" s="274" t="s">
        <v>82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6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</row>
    <row r="2" spans="1:83" s="55" customFormat="1" ht="15" customHeight="1">
      <c r="A2" s="271" t="s">
        <v>65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3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</row>
    <row r="3" spans="1:83" s="56" customFormat="1" ht="13.55" customHeight="1">
      <c r="A3" s="270" t="s">
        <v>33</v>
      </c>
      <c r="B3" s="270"/>
      <c r="C3" s="118">
        <v>1</v>
      </c>
      <c r="D3" s="118">
        <v>2</v>
      </c>
      <c r="E3" s="118">
        <v>3</v>
      </c>
      <c r="F3" s="118">
        <v>4</v>
      </c>
      <c r="G3" s="118">
        <v>5</v>
      </c>
      <c r="H3" s="118">
        <v>6</v>
      </c>
      <c r="I3" s="118">
        <v>7</v>
      </c>
      <c r="J3" s="118">
        <v>8</v>
      </c>
      <c r="K3" s="118">
        <v>9</v>
      </c>
      <c r="L3" s="118">
        <v>10</v>
      </c>
      <c r="M3" s="118">
        <v>11</v>
      </c>
      <c r="N3" s="118">
        <v>12</v>
      </c>
      <c r="O3" s="118">
        <v>13</v>
      </c>
      <c r="P3" s="118">
        <v>14</v>
      </c>
      <c r="Q3" s="118">
        <v>15</v>
      </c>
      <c r="R3" s="118">
        <v>16</v>
      </c>
      <c r="S3" s="118">
        <v>17</v>
      </c>
      <c r="T3" s="118">
        <v>18</v>
      </c>
      <c r="U3" s="118">
        <v>19</v>
      </c>
      <c r="V3" s="118">
        <v>20</v>
      </c>
      <c r="W3" s="118">
        <v>21</v>
      </c>
      <c r="X3" s="118">
        <v>22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</row>
    <row r="4" spans="1:83" s="56" customFormat="1" ht="13.55" customHeight="1">
      <c r="A4" s="118"/>
      <c r="B4" s="118"/>
      <c r="C4" s="118"/>
      <c r="D4" s="118"/>
      <c r="E4" s="57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</row>
    <row r="5" spans="1:83" ht="13.55" customHeight="1">
      <c r="A5" s="58">
        <v>1</v>
      </c>
      <c r="B5" s="119" t="s">
        <v>113</v>
      </c>
      <c r="C5" s="59"/>
      <c r="D5" s="59"/>
      <c r="E5" s="16">
        <f>'Main Parameters'!$K$11*'Main Parameters'!$K$58/10000</f>
        <v>0</v>
      </c>
      <c r="F5" s="16">
        <f>'Main Parameters'!$K$11*'Main Parameters'!$K$58/10000</f>
        <v>0</v>
      </c>
      <c r="G5" s="16">
        <f>'Main Parameters'!$K$11*'Main Parameters'!$K$58/10000</f>
        <v>0</v>
      </c>
      <c r="H5" s="16">
        <f>'Main Parameters'!$K$11*'Main Parameters'!$K$58/10000</f>
        <v>0</v>
      </c>
      <c r="I5" s="16">
        <f>'Main Parameters'!$K$11*'Main Parameters'!$K$58/10000</f>
        <v>0</v>
      </c>
      <c r="J5" s="16">
        <f>'Main Parameters'!$K$11*'Main Parameters'!$K$58/10000</f>
        <v>0</v>
      </c>
      <c r="K5" s="16">
        <f>'Main Parameters'!$K$11*'Main Parameters'!$K$58/10000</f>
        <v>0</v>
      </c>
      <c r="L5" s="16">
        <f>'Main Parameters'!$K$11*'Main Parameters'!$K$58/10000</f>
        <v>0</v>
      </c>
      <c r="M5" s="16">
        <f>'Main Parameters'!$K$11*'Main Parameters'!$K$58/10000</f>
        <v>0</v>
      </c>
      <c r="N5" s="16">
        <f>'Main Parameters'!$K$11*'Main Parameters'!$K$58/10000</f>
        <v>0</v>
      </c>
      <c r="O5" s="16">
        <f>'Main Parameters'!$K$11*'Main Parameters'!$K$58/10000</f>
        <v>0</v>
      </c>
      <c r="P5" s="16">
        <f>'Main Parameters'!$K$11*'Main Parameters'!$K$58/10000</f>
        <v>0</v>
      </c>
      <c r="Q5" s="16">
        <f>'Main Parameters'!$K$11*'Main Parameters'!$K$58/10000</f>
        <v>0</v>
      </c>
      <c r="R5" s="16">
        <f>'Main Parameters'!$K$11*'Main Parameters'!$K$58/10000</f>
        <v>0</v>
      </c>
      <c r="S5" s="16">
        <f>'Main Parameters'!$K$11*'Main Parameters'!$K$58/10000</f>
        <v>0</v>
      </c>
      <c r="T5" s="16">
        <f>'Main Parameters'!$K$11*'Main Parameters'!$K$58/10000</f>
        <v>0</v>
      </c>
      <c r="U5" s="16">
        <f>'Main Parameters'!$K$11*'Main Parameters'!$K$58/10000</f>
        <v>0</v>
      </c>
      <c r="V5" s="16">
        <f>'Main Parameters'!$K$11*'Main Parameters'!$K$58/10000</f>
        <v>0</v>
      </c>
      <c r="W5" s="16">
        <f>'Main Parameters'!$K$11*'Main Parameters'!$K$58/10000</f>
        <v>0</v>
      </c>
      <c r="X5" s="16">
        <f>'Main Parameters'!$K$11*'Main Parameters'!$K$58/10000</f>
        <v>0</v>
      </c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</row>
    <row r="6" spans="1:83" ht="13.55" customHeight="1">
      <c r="A6" s="58">
        <v>2</v>
      </c>
      <c r="B6" s="119" t="s">
        <v>114</v>
      </c>
      <c r="C6" s="119"/>
      <c r="D6" s="119"/>
      <c r="E6" s="16">
        <f t="shared" ref="E6:X6" si="0">E8+E9</f>
        <v>0</v>
      </c>
      <c r="F6" s="16">
        <f t="shared" si="0"/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  <c r="J6" s="16">
        <f t="shared" si="0"/>
        <v>0</v>
      </c>
      <c r="K6" s="16">
        <f t="shared" si="0"/>
        <v>0</v>
      </c>
      <c r="L6" s="16">
        <f t="shared" si="0"/>
        <v>0</v>
      </c>
      <c r="M6" s="16">
        <f t="shared" si="0"/>
        <v>0</v>
      </c>
      <c r="N6" s="16">
        <f t="shared" si="0"/>
        <v>0</v>
      </c>
      <c r="O6" s="16">
        <f t="shared" si="0"/>
        <v>0</v>
      </c>
      <c r="P6" s="16">
        <f t="shared" si="0"/>
        <v>0</v>
      </c>
      <c r="Q6" s="16">
        <f t="shared" si="0"/>
        <v>0</v>
      </c>
      <c r="R6" s="16">
        <f t="shared" si="0"/>
        <v>0</v>
      </c>
      <c r="S6" s="16">
        <f t="shared" si="0"/>
        <v>0</v>
      </c>
      <c r="T6" s="16">
        <f t="shared" si="0"/>
        <v>0</v>
      </c>
      <c r="U6" s="16">
        <f t="shared" si="0"/>
        <v>0</v>
      </c>
      <c r="V6" s="16">
        <f t="shared" si="0"/>
        <v>0</v>
      </c>
      <c r="W6" s="16">
        <f t="shared" si="0"/>
        <v>0</v>
      </c>
      <c r="X6" s="16">
        <f t="shared" si="0"/>
        <v>0</v>
      </c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</row>
    <row r="7" spans="1:83" ht="13.55" customHeight="1">
      <c r="A7" s="58">
        <v>2.1</v>
      </c>
      <c r="B7" s="119" t="s">
        <v>83</v>
      </c>
      <c r="C7" s="59"/>
      <c r="D7" s="59"/>
      <c r="E7" s="16">
        <f>E5*'Main Parameters'!$J$60</f>
        <v>0</v>
      </c>
      <c r="F7" s="16">
        <f>F5*'Main Parameters'!$J$60</f>
        <v>0</v>
      </c>
      <c r="G7" s="16">
        <f>G5*'Main Parameters'!$J$60</f>
        <v>0</v>
      </c>
      <c r="H7" s="16">
        <f>H5*'Main Parameters'!$J$60</f>
        <v>0</v>
      </c>
      <c r="I7" s="16">
        <f>I5*'Main Parameters'!$J$60</f>
        <v>0</v>
      </c>
      <c r="J7" s="16">
        <f>J5*'Main Parameters'!$J$60</f>
        <v>0</v>
      </c>
      <c r="K7" s="16">
        <f>K5*'Main Parameters'!$J$60</f>
        <v>0</v>
      </c>
      <c r="L7" s="16">
        <f>L5*'Main Parameters'!$J$60</f>
        <v>0</v>
      </c>
      <c r="M7" s="16">
        <f>M5*'Main Parameters'!$J$60</f>
        <v>0</v>
      </c>
      <c r="N7" s="16">
        <f>N5*'Main Parameters'!$J$60</f>
        <v>0</v>
      </c>
      <c r="O7" s="16">
        <f>O5*'Main Parameters'!$J$60</f>
        <v>0</v>
      </c>
      <c r="P7" s="16">
        <f>P5*'Main Parameters'!$J$60</f>
        <v>0</v>
      </c>
      <c r="Q7" s="16">
        <f>Q5*'Main Parameters'!$J$60</f>
        <v>0</v>
      </c>
      <c r="R7" s="16">
        <f>R5*'Main Parameters'!$J$60</f>
        <v>0</v>
      </c>
      <c r="S7" s="16">
        <f>S5*'Main Parameters'!$J$60</f>
        <v>0</v>
      </c>
      <c r="T7" s="16">
        <f>T5*'Main Parameters'!$J$60</f>
        <v>0</v>
      </c>
      <c r="U7" s="16">
        <f>U5*'Main Parameters'!$J$60</f>
        <v>0</v>
      </c>
      <c r="V7" s="16">
        <f>V5*'Main Parameters'!$J$60</f>
        <v>0</v>
      </c>
      <c r="W7" s="16">
        <f>W5*'Main Parameters'!$J$60</f>
        <v>0</v>
      </c>
      <c r="X7" s="16">
        <f>X5*'Main Parameters'!$J$60</f>
        <v>0</v>
      </c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</row>
    <row r="8" spans="1:83" ht="13.55" customHeight="1">
      <c r="A8" s="58">
        <v>2.2000000000000002</v>
      </c>
      <c r="B8" s="119" t="s">
        <v>84</v>
      </c>
      <c r="C8" s="119"/>
      <c r="D8" s="119"/>
      <c r="E8" s="16">
        <f>E7*'Main Parameters'!$J$62</f>
        <v>0</v>
      </c>
      <c r="F8" s="16">
        <f>F7*'Main Parameters'!$J$62</f>
        <v>0</v>
      </c>
      <c r="G8" s="16">
        <f>G7*'Main Parameters'!$J$62</f>
        <v>0</v>
      </c>
      <c r="H8" s="16">
        <f>H7*'Main Parameters'!$J$62</f>
        <v>0</v>
      </c>
      <c r="I8" s="16">
        <f>I7*'Main Parameters'!$J$62</f>
        <v>0</v>
      </c>
      <c r="J8" s="16">
        <f>J7*'Main Parameters'!$J$62</f>
        <v>0</v>
      </c>
      <c r="K8" s="16">
        <f>K7*'Main Parameters'!$J$62</f>
        <v>0</v>
      </c>
      <c r="L8" s="16">
        <f>L7*'Main Parameters'!$J$62</f>
        <v>0</v>
      </c>
      <c r="M8" s="16">
        <f>M7*'Main Parameters'!$J$62</f>
        <v>0</v>
      </c>
      <c r="N8" s="16">
        <f>N7*'Main Parameters'!$J$62</f>
        <v>0</v>
      </c>
      <c r="O8" s="16">
        <f>O7*'Main Parameters'!$J$62</f>
        <v>0</v>
      </c>
      <c r="P8" s="16">
        <f>P7*'Main Parameters'!$J$62</f>
        <v>0</v>
      </c>
      <c r="Q8" s="16">
        <f>Q7*'Main Parameters'!$J$62</f>
        <v>0</v>
      </c>
      <c r="R8" s="16">
        <f>R7*'Main Parameters'!$J$62</f>
        <v>0</v>
      </c>
      <c r="S8" s="16">
        <f>S7*'Main Parameters'!$J$62</f>
        <v>0</v>
      </c>
      <c r="T8" s="16">
        <f>T7*'Main Parameters'!$J$62</f>
        <v>0</v>
      </c>
      <c r="U8" s="16">
        <f>U7*'Main Parameters'!$J$62</f>
        <v>0</v>
      </c>
      <c r="V8" s="16">
        <f>V7*'Main Parameters'!$J$62</f>
        <v>0</v>
      </c>
      <c r="W8" s="16">
        <f>W7*'Main Parameters'!$J$62</f>
        <v>0</v>
      </c>
      <c r="X8" s="16">
        <f>X7*'Main Parameters'!$J$62</f>
        <v>0</v>
      </c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</row>
    <row r="9" spans="1:83" ht="13.55" customHeight="1">
      <c r="A9" s="58">
        <v>2.2999999999999998</v>
      </c>
      <c r="B9" s="119" t="s">
        <v>85</v>
      </c>
      <c r="C9" s="119"/>
      <c r="D9" s="119"/>
      <c r="E9" s="16">
        <f>E7*'Main Parameters'!$J$63</f>
        <v>0</v>
      </c>
      <c r="F9" s="16">
        <f>F7*'Main Parameters'!$J$63</f>
        <v>0</v>
      </c>
      <c r="G9" s="16">
        <f>G7*'Main Parameters'!$J$63</f>
        <v>0</v>
      </c>
      <c r="H9" s="16">
        <f>H7*'Main Parameters'!$J$63</f>
        <v>0</v>
      </c>
      <c r="I9" s="16">
        <f>I7*'Main Parameters'!$J$63</f>
        <v>0</v>
      </c>
      <c r="J9" s="16">
        <f>J7*'Main Parameters'!$J$63</f>
        <v>0</v>
      </c>
      <c r="K9" s="16">
        <f>K7*'Main Parameters'!$J$63</f>
        <v>0</v>
      </c>
      <c r="L9" s="16">
        <f>L7*'Main Parameters'!$J$63</f>
        <v>0</v>
      </c>
      <c r="M9" s="16">
        <f>M7*'Main Parameters'!$J$63</f>
        <v>0</v>
      </c>
      <c r="N9" s="16">
        <f>N7*'Main Parameters'!$J$63</f>
        <v>0</v>
      </c>
      <c r="O9" s="16">
        <f>O7*'Main Parameters'!$J$63</f>
        <v>0</v>
      </c>
      <c r="P9" s="16">
        <f>P7*'Main Parameters'!$J$63</f>
        <v>0</v>
      </c>
      <c r="Q9" s="16">
        <f>Q7*'Main Parameters'!$J$63</f>
        <v>0</v>
      </c>
      <c r="R9" s="16">
        <f>R7*'Main Parameters'!$J$63</f>
        <v>0</v>
      </c>
      <c r="S9" s="16">
        <f>S7*'Main Parameters'!$J$63</f>
        <v>0</v>
      </c>
      <c r="T9" s="16">
        <f>T7*'Main Parameters'!$J$63</f>
        <v>0</v>
      </c>
      <c r="U9" s="16">
        <f>U7*'Main Parameters'!$J$63</f>
        <v>0</v>
      </c>
      <c r="V9" s="16">
        <f>V7*'Main Parameters'!$J$63</f>
        <v>0</v>
      </c>
      <c r="W9" s="16">
        <f>W7*'Main Parameters'!$J$63</f>
        <v>0</v>
      </c>
      <c r="X9" s="16">
        <f>X7*'Main Parameters'!$J$63</f>
        <v>0</v>
      </c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</row>
    <row r="10" spans="1:83" ht="13.55" customHeight="1">
      <c r="A10" s="58">
        <v>3</v>
      </c>
      <c r="B10" s="119" t="s">
        <v>73</v>
      </c>
      <c r="C10" s="119"/>
      <c r="D10" s="119"/>
      <c r="E10" s="16">
        <f>'O&amp;M cost'!F7</f>
        <v>0</v>
      </c>
      <c r="F10" s="16">
        <f>'O&amp;M cost'!G7</f>
        <v>0</v>
      </c>
      <c r="G10" s="16">
        <f>'O&amp;M cost'!H7</f>
        <v>0</v>
      </c>
      <c r="H10" s="16">
        <f>'O&amp;M cost'!I7</f>
        <v>0</v>
      </c>
      <c r="I10" s="16">
        <f>'O&amp;M cost'!P7</f>
        <v>0</v>
      </c>
      <c r="J10" s="16">
        <f>'O&amp;M cost'!K7</f>
        <v>0</v>
      </c>
      <c r="K10" s="16">
        <f>'O&amp;M cost'!L7</f>
        <v>0</v>
      </c>
      <c r="L10" s="16">
        <f>'O&amp;M cost'!M7</f>
        <v>0</v>
      </c>
      <c r="M10" s="16">
        <f>'O&amp;M cost'!N7</f>
        <v>0</v>
      </c>
      <c r="N10" s="16">
        <f>'O&amp;M cost'!O7</f>
        <v>0</v>
      </c>
      <c r="O10" s="16">
        <f>'O&amp;M cost'!P7</f>
        <v>0</v>
      </c>
      <c r="P10" s="16">
        <f>'O&amp;M cost'!Q7</f>
        <v>0</v>
      </c>
      <c r="Q10" s="16">
        <f>'O&amp;M cost'!R7</f>
        <v>0</v>
      </c>
      <c r="R10" s="16">
        <f>'O&amp;M cost'!S7</f>
        <v>0</v>
      </c>
      <c r="S10" s="16">
        <f>'O&amp;M cost'!T7</f>
        <v>0</v>
      </c>
      <c r="T10" s="16">
        <f>'O&amp;M cost'!U7</f>
        <v>0</v>
      </c>
      <c r="U10" s="16">
        <f>'O&amp;M cost'!V7</f>
        <v>0</v>
      </c>
      <c r="V10" s="16">
        <f>'O&amp;M cost'!W7</f>
        <v>0</v>
      </c>
      <c r="W10" s="16">
        <f>'O&amp;M cost'!X7</f>
        <v>0</v>
      </c>
      <c r="X10" s="16">
        <f>'O&amp;M cost'!Y7</f>
        <v>0</v>
      </c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</row>
    <row r="11" spans="1:83" ht="13.55" customHeight="1">
      <c r="A11" s="58">
        <v>4</v>
      </c>
      <c r="B11" s="119" t="s">
        <v>109</v>
      </c>
      <c r="C11" s="119"/>
      <c r="D11" s="119"/>
      <c r="E11" s="16">
        <f>'O&amp;M cost'!F6</f>
        <v>0</v>
      </c>
      <c r="F11" s="16">
        <f>'O&amp;M cost'!G6</f>
        <v>0</v>
      </c>
      <c r="G11" s="16">
        <f>'O&amp;M cost'!H6</f>
        <v>0</v>
      </c>
      <c r="H11" s="16">
        <f>'O&amp;M cost'!I6</f>
        <v>0</v>
      </c>
      <c r="I11" s="16">
        <f>'O&amp;M cost'!J6</f>
        <v>0</v>
      </c>
      <c r="J11" s="16">
        <f>'O&amp;M cost'!K6</f>
        <v>0</v>
      </c>
      <c r="K11" s="16">
        <f>'O&amp;M cost'!L6</f>
        <v>0</v>
      </c>
      <c r="L11" s="16">
        <f>'O&amp;M cost'!M6</f>
        <v>0</v>
      </c>
      <c r="M11" s="16">
        <f>'O&amp;M cost'!N6</f>
        <v>0</v>
      </c>
      <c r="N11" s="16">
        <f>'O&amp;M cost'!O6</f>
        <v>0</v>
      </c>
      <c r="O11" s="16">
        <f>'O&amp;M cost'!P6</f>
        <v>0</v>
      </c>
      <c r="P11" s="16">
        <f>'O&amp;M cost'!Q6</f>
        <v>0</v>
      </c>
      <c r="Q11" s="16">
        <f>'O&amp;M cost'!R6</f>
        <v>0</v>
      </c>
      <c r="R11" s="16">
        <f>'O&amp;M cost'!S6</f>
        <v>0</v>
      </c>
      <c r="S11" s="16">
        <f>'O&amp;M cost'!T6</f>
        <v>0</v>
      </c>
      <c r="T11" s="16">
        <f>'O&amp;M cost'!U6</f>
        <v>0</v>
      </c>
      <c r="U11" s="16">
        <f>'O&amp;M cost'!V6</f>
        <v>0</v>
      </c>
      <c r="V11" s="16">
        <f>'O&amp;M cost'!W6</f>
        <v>0</v>
      </c>
      <c r="W11" s="16">
        <f>'O&amp;M cost'!X6</f>
        <v>0</v>
      </c>
      <c r="X11" s="16">
        <f>'O&amp;M cost'!Y6</f>
        <v>0</v>
      </c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</row>
    <row r="12" spans="1:83" ht="13.55" customHeight="1">
      <c r="A12" s="58">
        <v>5</v>
      </c>
      <c r="B12" s="119" t="s">
        <v>74</v>
      </c>
      <c r="C12" s="119"/>
      <c r="D12" s="119"/>
      <c r="E12" s="16">
        <f>IF((E5-E6-E10-E11)&gt;'Loan repayment'!F7,'Loan repayment'!F7,E5-E6-E10-E11)</f>
        <v>0</v>
      </c>
      <c r="F12" s="16">
        <f>IF((F5-F6-F10-F11)&gt;'Loan repayment'!G7,'Loan repayment'!G7,F5-F6-F10-F11)</f>
        <v>0</v>
      </c>
      <c r="G12" s="16">
        <f>IF((G5-G6-G10-G11)&gt;'Loan repayment'!H7,'Loan repayment'!H7,G5-G6-G10-G11)</f>
        <v>0</v>
      </c>
      <c r="H12" s="16">
        <f>IF((H5-H6-H10-H11)&gt;'Loan repayment'!I7,'Loan repayment'!I7,H5-H6-H10-H11)</f>
        <v>0</v>
      </c>
      <c r="I12" s="16">
        <f>IF((I5-I6-I10-I11)&gt;'Loan repayment'!J7,'Loan repayment'!J7,I5-I6-I10-I11)</f>
        <v>0</v>
      </c>
      <c r="J12" s="16">
        <f>IF((J5-J6-J10-J11)&gt;'Loan repayment'!K7,'Loan repayment'!K7,J5-J6-J10-J11)</f>
        <v>0</v>
      </c>
      <c r="K12" s="16">
        <f>IF((K5-K6-K10-K11)&gt;'Loan repayment'!L7,'Loan repayment'!L7,K5-K6-K10-K11)</f>
        <v>0</v>
      </c>
      <c r="L12" s="16">
        <f>IF((L5-L6-L10-L11)&gt;'Loan repayment'!M7,'Loan repayment'!M7,L5-L6-L10-L11)</f>
        <v>0</v>
      </c>
      <c r="M12" s="16">
        <f>IF((M5-M6-M10-M11)&gt;'Loan repayment'!N7,'Loan repayment'!N7,M5-M6-M10-M11)</f>
        <v>0</v>
      </c>
      <c r="N12" s="16">
        <f>IF((N5-N6-N10-N11)&gt;'Loan repayment'!O7,'Loan repayment'!O7,N5-N6-N10-N11)</f>
        <v>0</v>
      </c>
      <c r="O12" s="16">
        <f>IF((O5-O6-O10-O11)&gt;'Loan repayment'!P7,'Loan repayment'!P7,O5-O6-O10-O11)</f>
        <v>0</v>
      </c>
      <c r="P12" s="16">
        <f>IF((P5-P6-P10-P11)&gt;'Loan repayment'!Q7,'Loan repayment'!Q7,P5-P6-P10-P11)</f>
        <v>0</v>
      </c>
      <c r="Q12" s="16">
        <f>IF((Q5-Q6-Q10-Q11)&gt;'Loan repayment'!R7,'Loan repayment'!R7,Q5-Q6-Q10-Q11)</f>
        <v>0</v>
      </c>
      <c r="R12" s="16">
        <f>IF((R5-R6-R10-R11)&gt;'Loan repayment'!S7,'Loan repayment'!S7,R5-R6-R10-R11)</f>
        <v>0</v>
      </c>
      <c r="S12" s="16">
        <f>IF((S5-S6-S10-S11)&gt;'Loan repayment'!T7,'Loan repayment'!T7,S5-S6-S10-S11)</f>
        <v>0</v>
      </c>
      <c r="T12" s="16">
        <f>IF((T5-T6-T10-T11)&gt;'Loan repayment'!U7,'Loan repayment'!U7,T5-T6-T10-T11)</f>
        <v>0</v>
      </c>
      <c r="U12" s="16">
        <f>IF((U5-U6-U10-U11)&gt;'Loan repayment'!V7,'Loan repayment'!V7,U5-U6-U10-U11)</f>
        <v>0</v>
      </c>
      <c r="V12" s="16">
        <f>IF((V5-V6-V10-V11)&gt;'Loan repayment'!W7,'Loan repayment'!W7,V5-V6-V10-V11)</f>
        <v>0</v>
      </c>
      <c r="W12" s="16">
        <f>IF((W5-W6-W10-W11)&gt;'Loan repayment'!X7,'Loan repayment'!X7,W5-W6-W10-W11)</f>
        <v>0</v>
      </c>
      <c r="X12" s="16">
        <f>IF((X5-X6-X10-X11)&gt;'Loan repayment'!Y7,'Loan repayment'!Y7,X5-X6-X10-X11)</f>
        <v>0</v>
      </c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</row>
    <row r="13" spans="1:83" ht="13.55" customHeight="1">
      <c r="A13" s="58">
        <v>6</v>
      </c>
      <c r="B13" s="119" t="s">
        <v>86</v>
      </c>
      <c r="C13" s="59"/>
      <c r="D13" s="59"/>
      <c r="E13" s="16">
        <f>(E5-E6-E10-E11-E12)*25%</f>
        <v>0</v>
      </c>
      <c r="F13" s="16">
        <f t="shared" ref="F13:M13" si="1">(F5-F6-F10-F11-F12)*25%</f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>(N5-N6-N10-N11-N12)*'Main Parameters'!$J$61</f>
        <v>0</v>
      </c>
      <c r="O13" s="16">
        <f>(O5-O6-O10-O11-O12)*'Main Parameters'!$J$61</f>
        <v>0</v>
      </c>
      <c r="P13" s="16">
        <f>(P5-P6-P10-P11-P12)*'Main Parameters'!$J$61</f>
        <v>0</v>
      </c>
      <c r="Q13" s="16">
        <f>(Q5-Q6-Q10-Q11-Q12)*'Main Parameters'!$J$61</f>
        <v>0</v>
      </c>
      <c r="R13" s="16">
        <f>(R5-R6-R10-R11-R12)*'Main Parameters'!$J$61</f>
        <v>0</v>
      </c>
      <c r="S13" s="16">
        <f>(S5-S6-S10-S11-S12)*'Main Parameters'!$J$61</f>
        <v>0</v>
      </c>
      <c r="T13" s="16">
        <f>(T5-T6-T10-T11-T12)*'Main Parameters'!$J$61</f>
        <v>0</v>
      </c>
      <c r="U13" s="16">
        <f>(U5-U6-U10-U11-U12)*'Main Parameters'!$J$61</f>
        <v>0</v>
      </c>
      <c r="V13" s="16">
        <f>(V5-V6-V10-V11-V12)*'Main Parameters'!$J$61</f>
        <v>0</v>
      </c>
      <c r="W13" s="16">
        <f>(W5-W6-W10-W11-W12)*'Main Parameters'!$J$61</f>
        <v>0</v>
      </c>
      <c r="X13" s="16">
        <f>(X5-X6-X10-X11-X12)*'Main Parameters'!$J$61</f>
        <v>0</v>
      </c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</row>
    <row r="14" spans="1:83" ht="13.55" customHeight="1">
      <c r="A14" s="58">
        <v>7</v>
      </c>
      <c r="B14" s="119" t="s">
        <v>87</v>
      </c>
      <c r="C14" s="119"/>
      <c r="D14" s="119"/>
      <c r="E14" s="16">
        <f>E5-E6-E10-E11-E12-E13</f>
        <v>0</v>
      </c>
      <c r="F14" s="16">
        <f t="shared" ref="F14:X14" si="2">F5-F6-F10-F11-F12-F13</f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16">
        <f t="shared" si="2"/>
        <v>0</v>
      </c>
      <c r="L14" s="16">
        <f t="shared" si="2"/>
        <v>0</v>
      </c>
      <c r="M14" s="16">
        <f t="shared" si="2"/>
        <v>0</v>
      </c>
      <c r="N14" s="16">
        <f t="shared" si="2"/>
        <v>0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  <c r="X14" s="16">
        <f t="shared" si="2"/>
        <v>0</v>
      </c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</row>
    <row r="15" spans="1:83" ht="13.55" customHeight="1">
      <c r="A15" s="58">
        <v>8</v>
      </c>
      <c r="B15" s="119" t="s">
        <v>118</v>
      </c>
      <c r="C15" s="119"/>
      <c r="D15" s="119"/>
      <c r="E15" s="16">
        <f>E14*'Main Parameters'!$J$64</f>
        <v>0</v>
      </c>
      <c r="F15" s="16">
        <f>F14*'Main Parameters'!$J$64</f>
        <v>0</v>
      </c>
      <c r="G15" s="16">
        <f>G14*'Main Parameters'!$J$64</f>
        <v>0</v>
      </c>
      <c r="H15" s="16">
        <f>H14*'Main Parameters'!$J$64</f>
        <v>0</v>
      </c>
      <c r="I15" s="16">
        <f>I14*'Main Parameters'!$J$64</f>
        <v>0</v>
      </c>
      <c r="J15" s="16">
        <f>J14*'Main Parameters'!$J$64</f>
        <v>0</v>
      </c>
      <c r="K15" s="16">
        <f>K14*'Main Parameters'!$J$64</f>
        <v>0</v>
      </c>
      <c r="L15" s="16">
        <f>L14*'Main Parameters'!$J$64</f>
        <v>0</v>
      </c>
      <c r="M15" s="16">
        <f>M14*'Main Parameters'!$J$64</f>
        <v>0</v>
      </c>
      <c r="N15" s="16">
        <f>N14*'Main Parameters'!$J$64</f>
        <v>0</v>
      </c>
      <c r="O15" s="16">
        <f>O14*'Main Parameters'!$J$64</f>
        <v>0</v>
      </c>
      <c r="P15" s="16">
        <f>P14*'Main Parameters'!$J$64</f>
        <v>0</v>
      </c>
      <c r="Q15" s="16">
        <f>Q14*'Main Parameters'!$J$64</f>
        <v>0</v>
      </c>
      <c r="R15" s="16">
        <f>R14*'Main Parameters'!$J$64</f>
        <v>0</v>
      </c>
      <c r="S15" s="16">
        <f>S14*'Main Parameters'!$J$64</f>
        <v>0</v>
      </c>
      <c r="T15" s="16">
        <f>T14*'Main Parameters'!$J$64</f>
        <v>0</v>
      </c>
      <c r="U15" s="16">
        <f>U14*'Main Parameters'!$J$64</f>
        <v>0</v>
      </c>
      <c r="V15" s="16">
        <f>V14*'Main Parameters'!$J$64</f>
        <v>0</v>
      </c>
      <c r="W15" s="16">
        <f>W14*'Main Parameters'!$J$64</f>
        <v>0</v>
      </c>
      <c r="X15" s="16">
        <f>X14*'Main Parameters'!$J$64</f>
        <v>0</v>
      </c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</row>
    <row r="16" spans="1:83" ht="13.55" customHeight="1">
      <c r="A16" s="58">
        <v>9</v>
      </c>
      <c r="B16" s="119" t="s">
        <v>119</v>
      </c>
      <c r="C16" s="119"/>
      <c r="D16" s="119"/>
      <c r="E16" s="16">
        <f>E14*'Main Parameters'!$J$65</f>
        <v>0</v>
      </c>
      <c r="F16" s="16">
        <f>F14*'Main Parameters'!$J$65</f>
        <v>0</v>
      </c>
      <c r="G16" s="16">
        <f>G14*'Main Parameters'!$J$65</f>
        <v>0</v>
      </c>
      <c r="H16" s="16">
        <f>H14*'Main Parameters'!$J$65</f>
        <v>0</v>
      </c>
      <c r="I16" s="16">
        <f>I14*'Main Parameters'!$J$65</f>
        <v>0</v>
      </c>
      <c r="J16" s="16">
        <f>J14*'Main Parameters'!$J$65</f>
        <v>0</v>
      </c>
      <c r="K16" s="16">
        <f>K14*'Main Parameters'!$J$65</f>
        <v>0</v>
      </c>
      <c r="L16" s="16">
        <f>L14*'Main Parameters'!$J$65</f>
        <v>0</v>
      </c>
      <c r="M16" s="16">
        <f>M14*'Main Parameters'!$J$65</f>
        <v>0</v>
      </c>
      <c r="N16" s="16">
        <f>N14*'Main Parameters'!$J$65</f>
        <v>0</v>
      </c>
      <c r="O16" s="16">
        <f>O14*'Main Parameters'!$J$65</f>
        <v>0</v>
      </c>
      <c r="P16" s="16">
        <f>P14*'Main Parameters'!$J$65</f>
        <v>0</v>
      </c>
      <c r="Q16" s="16">
        <f>Q14*'Main Parameters'!$J$65</f>
        <v>0</v>
      </c>
      <c r="R16" s="16">
        <f>R14*'Main Parameters'!$J$65</f>
        <v>0</v>
      </c>
      <c r="S16" s="16">
        <f>S14*'Main Parameters'!$J$65</f>
        <v>0</v>
      </c>
      <c r="T16" s="16">
        <f>T14*'Main Parameters'!$J$65</f>
        <v>0</v>
      </c>
      <c r="U16" s="16">
        <f>U14*'Main Parameters'!$J$65</f>
        <v>0</v>
      </c>
      <c r="V16" s="16">
        <f>V14*'Main Parameters'!$J$65</f>
        <v>0</v>
      </c>
      <c r="W16" s="16">
        <f>W14*'Main Parameters'!$J$65</f>
        <v>0</v>
      </c>
      <c r="X16" s="16">
        <f>X14*'Main Parameters'!$J$65</f>
        <v>0</v>
      </c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</row>
    <row r="17" spans="1:83" ht="13.55" customHeight="1">
      <c r="A17" s="58">
        <v>10</v>
      </c>
      <c r="B17" s="119" t="s">
        <v>72</v>
      </c>
      <c r="C17" s="119"/>
      <c r="D17" s="119"/>
      <c r="E17" s="16">
        <f t="shared" ref="E17:X17" si="3">E14-E15-E16</f>
        <v>0</v>
      </c>
      <c r="F17" s="16">
        <f t="shared" si="3"/>
        <v>0</v>
      </c>
      <c r="G17" s="16">
        <f t="shared" si="3"/>
        <v>0</v>
      </c>
      <c r="H17" s="16">
        <f t="shared" si="3"/>
        <v>0</v>
      </c>
      <c r="I17" s="16">
        <f t="shared" si="3"/>
        <v>0</v>
      </c>
      <c r="J17" s="16">
        <f t="shared" si="3"/>
        <v>0</v>
      </c>
      <c r="K17" s="16">
        <f t="shared" si="3"/>
        <v>0</v>
      </c>
      <c r="L17" s="16">
        <f t="shared" si="3"/>
        <v>0</v>
      </c>
      <c r="M17" s="16">
        <f t="shared" si="3"/>
        <v>0</v>
      </c>
      <c r="N17" s="16">
        <f t="shared" si="3"/>
        <v>0</v>
      </c>
      <c r="O17" s="16">
        <f t="shared" si="3"/>
        <v>0</v>
      </c>
      <c r="P17" s="16">
        <f t="shared" si="3"/>
        <v>0</v>
      </c>
      <c r="Q17" s="16">
        <f t="shared" si="3"/>
        <v>0</v>
      </c>
      <c r="R17" s="16">
        <f t="shared" si="3"/>
        <v>0</v>
      </c>
      <c r="S17" s="16">
        <f t="shared" si="3"/>
        <v>0</v>
      </c>
      <c r="T17" s="16">
        <f t="shared" si="3"/>
        <v>0</v>
      </c>
      <c r="U17" s="16">
        <f t="shared" si="3"/>
        <v>0</v>
      </c>
      <c r="V17" s="16">
        <f t="shared" si="3"/>
        <v>0</v>
      </c>
      <c r="W17" s="16">
        <f t="shared" si="3"/>
        <v>0</v>
      </c>
      <c r="X17" s="16">
        <f t="shared" si="3"/>
        <v>0</v>
      </c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</row>
    <row r="18" spans="1:83" s="87" customFormat="1"/>
    <row r="19" spans="1:83" s="87" customFormat="1"/>
    <row r="20" spans="1:83" s="87" customFormat="1"/>
    <row r="21" spans="1:83" s="87" customFormat="1"/>
    <row r="22" spans="1:83" s="87" customFormat="1"/>
    <row r="23" spans="1:83" s="87" customFormat="1"/>
    <row r="24" spans="1:83" s="87" customFormat="1"/>
    <row r="25" spans="1:83" s="87" customFormat="1"/>
    <row r="26" spans="1:83" s="87" customFormat="1"/>
    <row r="27" spans="1:83" s="87" customFormat="1"/>
    <row r="28" spans="1:83" s="87" customFormat="1"/>
    <row r="29" spans="1:83" s="87" customFormat="1"/>
    <row r="30" spans="1:83" s="87" customFormat="1"/>
  </sheetData>
  <mergeCells count="3">
    <mergeCell ref="A3:B3"/>
    <mergeCell ref="A2:X2"/>
    <mergeCell ref="A1:X1"/>
  </mergeCells>
  <phoneticPr fontId="9" type="noConversion"/>
  <pageMargins left="0.75" right="0.75" top="1" bottom="1" header="0.5" footer="0.5"/>
  <pageSetup paperSize="9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Z17"/>
  <sheetViews>
    <sheetView tabSelected="1" zoomScale="70" zoomScaleNormal="70" workbookViewId="0">
      <selection activeCell="H12" sqref="H12"/>
    </sheetView>
  </sheetViews>
  <sheetFormatPr defaultColWidth="9" defaultRowHeight="13.4"/>
  <cols>
    <col min="1" max="1" width="3.8984375" style="2" customWidth="1"/>
    <col min="2" max="2" width="4.8984375" style="2" customWidth="1"/>
    <col min="3" max="3" width="17.09765625" style="2" customWidth="1"/>
    <col min="4" max="4" width="10" style="2" customWidth="1"/>
    <col min="5" max="5" width="9.69921875" style="2" customWidth="1"/>
    <col min="6" max="25" width="8.09765625" style="2" customWidth="1"/>
    <col min="26" max="26" width="9" style="2" bestFit="1"/>
    <col min="27" max="16384" width="9" style="2"/>
  </cols>
  <sheetData>
    <row r="1" spans="1:26" ht="24.7" customHeight="1">
      <c r="A1" s="253" t="s">
        <v>88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77"/>
    </row>
    <row r="2" spans="1:26">
      <c r="A2" s="278" t="s">
        <v>65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80"/>
    </row>
    <row r="3" spans="1:26" s="13" customFormat="1" ht="21.05" customHeight="1">
      <c r="A3" s="284" t="s">
        <v>33</v>
      </c>
      <c r="B3" s="284"/>
      <c r="C3" s="284"/>
      <c r="D3" s="121">
        <v>1</v>
      </c>
      <c r="E3" s="121">
        <v>2</v>
      </c>
      <c r="F3" s="121">
        <v>3</v>
      </c>
      <c r="G3" s="121">
        <v>4</v>
      </c>
      <c r="H3" s="121">
        <v>5</v>
      </c>
      <c r="I3" s="121">
        <v>6</v>
      </c>
      <c r="J3" s="121">
        <v>7</v>
      </c>
      <c r="K3" s="121">
        <v>8</v>
      </c>
      <c r="L3" s="121">
        <v>9</v>
      </c>
      <c r="M3" s="121">
        <v>10</v>
      </c>
      <c r="N3" s="121">
        <v>11</v>
      </c>
      <c r="O3" s="121">
        <v>12</v>
      </c>
      <c r="P3" s="121">
        <v>13</v>
      </c>
      <c r="Q3" s="121">
        <v>14</v>
      </c>
      <c r="R3" s="121">
        <v>15</v>
      </c>
      <c r="S3" s="121">
        <v>16</v>
      </c>
      <c r="T3" s="121">
        <v>17</v>
      </c>
      <c r="U3" s="121">
        <v>18</v>
      </c>
      <c r="V3" s="121">
        <v>19</v>
      </c>
      <c r="W3" s="121">
        <v>20</v>
      </c>
      <c r="X3" s="121">
        <v>21</v>
      </c>
      <c r="Y3" s="121">
        <v>22</v>
      </c>
    </row>
    <row r="4" spans="1:26" s="13" customFormat="1" ht="28.05" customHeight="1">
      <c r="A4" s="287">
        <v>1</v>
      </c>
      <c r="B4" s="285" t="s">
        <v>89</v>
      </c>
      <c r="C4" s="119" t="s">
        <v>105</v>
      </c>
      <c r="D4" s="16"/>
      <c r="E4" s="16"/>
      <c r="F4" s="16">
        <f>'Profit and Loss Account'!E5</f>
        <v>0</v>
      </c>
      <c r="G4" s="16">
        <f>'Profit and Loss Account'!F5</f>
        <v>0</v>
      </c>
      <c r="H4" s="16">
        <f>'Profit and Loss Account'!G5</f>
        <v>0</v>
      </c>
      <c r="I4" s="16">
        <f>'Profit and Loss Account'!H5</f>
        <v>0</v>
      </c>
      <c r="J4" s="16">
        <f>'Profit and Loss Account'!I5</f>
        <v>0</v>
      </c>
      <c r="K4" s="16">
        <f>'Profit and Loss Account'!J5</f>
        <v>0</v>
      </c>
      <c r="L4" s="16">
        <f>'Profit and Loss Account'!K5</f>
        <v>0</v>
      </c>
      <c r="M4" s="16">
        <f>'Profit and Loss Account'!L5</f>
        <v>0</v>
      </c>
      <c r="N4" s="16">
        <f>'Profit and Loss Account'!M5</f>
        <v>0</v>
      </c>
      <c r="O4" s="16">
        <f>'Profit and Loss Account'!N5</f>
        <v>0</v>
      </c>
      <c r="P4" s="16">
        <f>'Profit and Loss Account'!O5</f>
        <v>0</v>
      </c>
      <c r="Q4" s="16">
        <f>'Profit and Loss Account'!P5</f>
        <v>0</v>
      </c>
      <c r="R4" s="16">
        <f>'Profit and Loss Account'!Q5</f>
        <v>0</v>
      </c>
      <c r="S4" s="16">
        <f>'Profit and Loss Account'!R5</f>
        <v>0</v>
      </c>
      <c r="T4" s="16">
        <f>'Profit and Loss Account'!S5</f>
        <v>0</v>
      </c>
      <c r="U4" s="16">
        <f>'Profit and Loss Account'!T5</f>
        <v>0</v>
      </c>
      <c r="V4" s="16">
        <f>'Profit and Loss Account'!U5</f>
        <v>0</v>
      </c>
      <c r="W4" s="16">
        <f>'Profit and Loss Account'!V5</f>
        <v>0</v>
      </c>
      <c r="X4" s="16">
        <f>'Profit and Loss Account'!W5</f>
        <v>0</v>
      </c>
      <c r="Y4" s="16">
        <f>'Profit and Loss Account'!X5</f>
        <v>0</v>
      </c>
    </row>
    <row r="5" spans="1:26" s="13" customFormat="1" ht="34.450000000000003" customHeight="1">
      <c r="A5" s="287"/>
      <c r="B5" s="285"/>
      <c r="C5" s="119" t="s">
        <v>111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>
        <f>'Main Parameters'!J32-'Main Parameters'!K47*'Main Parameters'!J49</f>
        <v>0</v>
      </c>
      <c r="Z5" s="104"/>
    </row>
    <row r="6" spans="1:26" s="13" customFormat="1" ht="38.25" customHeight="1">
      <c r="A6" s="287"/>
      <c r="B6" s="285"/>
      <c r="C6" s="119" t="s">
        <v>90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>
        <f>'Main Parameters'!J29</f>
        <v>0</v>
      </c>
    </row>
    <row r="7" spans="1:26" s="13" customFormat="1" ht="28.55" customHeight="1">
      <c r="A7" s="287">
        <v>2</v>
      </c>
      <c r="B7" s="285" t="s">
        <v>91</v>
      </c>
      <c r="C7" s="119" t="s">
        <v>110</v>
      </c>
      <c r="D7" s="16">
        <f>('Main Parameters'!J22+'Main Parameters'!J23)</f>
        <v>0</v>
      </c>
      <c r="E7" s="16">
        <f>('Main Parameters'!J24+'Main Parameters'!J25)</f>
        <v>0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6" s="13" customFormat="1" ht="21.05" customHeight="1">
      <c r="A8" s="287"/>
      <c r="B8" s="285"/>
      <c r="C8" s="119" t="s">
        <v>31</v>
      </c>
      <c r="D8" s="16"/>
      <c r="E8" s="16"/>
      <c r="F8" s="16">
        <f>'Main Parameters'!J29</f>
        <v>0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6" s="13" customFormat="1" ht="28.55" customHeight="1">
      <c r="A9" s="287"/>
      <c r="B9" s="285"/>
      <c r="C9" s="119" t="s">
        <v>109</v>
      </c>
      <c r="D9" s="16"/>
      <c r="E9" s="16"/>
      <c r="F9" s="16">
        <f>'Profit and Loss Account'!E11</f>
        <v>0</v>
      </c>
      <c r="G9" s="16">
        <f>'Profit and Loss Account'!F11</f>
        <v>0</v>
      </c>
      <c r="H9" s="16">
        <f>'Profit and Loss Account'!G11</f>
        <v>0</v>
      </c>
      <c r="I9" s="16">
        <f>'Profit and Loss Account'!H11</f>
        <v>0</v>
      </c>
      <c r="J9" s="16">
        <f>'Profit and Loss Account'!I11</f>
        <v>0</v>
      </c>
      <c r="K9" s="16">
        <f>'Profit and Loss Account'!J11</f>
        <v>0</v>
      </c>
      <c r="L9" s="16">
        <f>'Profit and Loss Account'!K11</f>
        <v>0</v>
      </c>
      <c r="M9" s="16">
        <f>'Profit and Loss Account'!L11</f>
        <v>0</v>
      </c>
      <c r="N9" s="16">
        <f>'Profit and Loss Account'!M11</f>
        <v>0</v>
      </c>
      <c r="O9" s="16">
        <f>'Profit and Loss Account'!N11</f>
        <v>0</v>
      </c>
      <c r="P9" s="16">
        <f>'Profit and Loss Account'!O11</f>
        <v>0</v>
      </c>
      <c r="Q9" s="16">
        <f>'Profit and Loss Account'!P11</f>
        <v>0</v>
      </c>
      <c r="R9" s="16">
        <f>'Profit and Loss Account'!Q11</f>
        <v>0</v>
      </c>
      <c r="S9" s="16">
        <f>'Profit and Loss Account'!R11</f>
        <v>0</v>
      </c>
      <c r="T9" s="16">
        <f>'Profit and Loss Account'!S11</f>
        <v>0</v>
      </c>
      <c r="U9" s="16">
        <f>'Profit and Loss Account'!T11</f>
        <v>0</v>
      </c>
      <c r="V9" s="16">
        <f>'Profit and Loss Account'!U11</f>
        <v>0</v>
      </c>
      <c r="W9" s="16">
        <f>'Profit and Loss Account'!V11</f>
        <v>0</v>
      </c>
      <c r="X9" s="16">
        <f>'Profit and Loss Account'!W11</f>
        <v>0</v>
      </c>
      <c r="Y9" s="16">
        <f>'Profit and Loss Account'!X11</f>
        <v>0</v>
      </c>
    </row>
    <row r="10" spans="1:26" s="13" customFormat="1" ht="21.05" customHeight="1">
      <c r="A10" s="287"/>
      <c r="B10" s="285"/>
      <c r="C10" s="119" t="s">
        <v>115</v>
      </c>
      <c r="D10" s="16"/>
      <c r="E10" s="16"/>
      <c r="F10" s="16">
        <f>'Profit and Loss Account'!E6</f>
        <v>0</v>
      </c>
      <c r="G10" s="16">
        <f>'Profit and Loss Account'!F6</f>
        <v>0</v>
      </c>
      <c r="H10" s="16">
        <f>'Profit and Loss Account'!G6</f>
        <v>0</v>
      </c>
      <c r="I10" s="16">
        <f>'Profit and Loss Account'!H6</f>
        <v>0</v>
      </c>
      <c r="J10" s="16">
        <f>'Profit and Loss Account'!I6</f>
        <v>0</v>
      </c>
      <c r="K10" s="16">
        <f>'Profit and Loss Account'!J6</f>
        <v>0</v>
      </c>
      <c r="L10" s="16">
        <f>'Profit and Loss Account'!K6</f>
        <v>0</v>
      </c>
      <c r="M10" s="16">
        <f>'Profit and Loss Account'!L6</f>
        <v>0</v>
      </c>
      <c r="N10" s="16">
        <f>'Profit and Loss Account'!M6</f>
        <v>0</v>
      </c>
      <c r="O10" s="16">
        <f>'Profit and Loss Account'!N6</f>
        <v>0</v>
      </c>
      <c r="P10" s="16">
        <f>'Profit and Loss Account'!O6</f>
        <v>0</v>
      </c>
      <c r="Q10" s="16">
        <f>'Profit and Loss Account'!P6</f>
        <v>0</v>
      </c>
      <c r="R10" s="16">
        <f>'Profit and Loss Account'!Q6</f>
        <v>0</v>
      </c>
      <c r="S10" s="16">
        <f>'Profit and Loss Account'!R6</f>
        <v>0</v>
      </c>
      <c r="T10" s="16">
        <f>'Profit and Loss Account'!S6</f>
        <v>0</v>
      </c>
      <c r="U10" s="16">
        <f>'Profit and Loss Account'!T6</f>
        <v>0</v>
      </c>
      <c r="V10" s="16">
        <f>'Profit and Loss Account'!U6</f>
        <v>0</v>
      </c>
      <c r="W10" s="16">
        <f>'Profit and Loss Account'!V6</f>
        <v>0</v>
      </c>
      <c r="X10" s="16">
        <f>'Profit and Loss Account'!W6</f>
        <v>0</v>
      </c>
      <c r="Y10" s="16">
        <f>'Profit and Loss Account'!X6</f>
        <v>0</v>
      </c>
    </row>
    <row r="11" spans="1:26" s="13" customFormat="1" ht="21.05" customHeight="1">
      <c r="A11" s="287"/>
      <c r="B11" s="285"/>
      <c r="C11" s="119" t="s">
        <v>86</v>
      </c>
      <c r="D11" s="16"/>
      <c r="E11" s="16"/>
      <c r="F11" s="16">
        <f>'Profit and Loss Account'!E13</f>
        <v>0</v>
      </c>
      <c r="G11" s="16">
        <f>'Profit and Loss Account'!F13</f>
        <v>0</v>
      </c>
      <c r="H11" s="16">
        <f>'Profit and Loss Account'!G13</f>
        <v>0</v>
      </c>
      <c r="I11" s="16">
        <f>'Profit and Loss Account'!H13</f>
        <v>0</v>
      </c>
      <c r="J11" s="16">
        <f>'Profit and Loss Account'!I13</f>
        <v>0</v>
      </c>
      <c r="K11" s="16">
        <f>'Profit and Loss Account'!J13</f>
        <v>0</v>
      </c>
      <c r="L11" s="16">
        <f>'Profit and Loss Account'!K13</f>
        <v>0</v>
      </c>
      <c r="M11" s="16">
        <f>'Profit and Loss Account'!L13</f>
        <v>0</v>
      </c>
      <c r="N11" s="16">
        <f>'Profit and Loss Account'!M13</f>
        <v>0</v>
      </c>
      <c r="O11" s="16">
        <f>'Profit and Loss Account'!N13</f>
        <v>0</v>
      </c>
      <c r="P11" s="16">
        <f>'Profit and Loss Account'!O13</f>
        <v>0</v>
      </c>
      <c r="Q11" s="16">
        <f>'Profit and Loss Account'!P13</f>
        <v>0</v>
      </c>
      <c r="R11" s="16">
        <f>'Profit and Loss Account'!Q13</f>
        <v>0</v>
      </c>
      <c r="S11" s="16">
        <f>'Profit and Loss Account'!R13</f>
        <v>0</v>
      </c>
      <c r="T11" s="16">
        <f>'Profit and Loss Account'!S13</f>
        <v>0</v>
      </c>
      <c r="U11" s="16">
        <f>'Profit and Loss Account'!T13</f>
        <v>0</v>
      </c>
      <c r="V11" s="16">
        <f>'Profit and Loss Account'!U13</f>
        <v>0</v>
      </c>
      <c r="W11" s="16">
        <f>'Profit and Loss Account'!V13</f>
        <v>0</v>
      </c>
      <c r="X11" s="16">
        <f>'Profit and Loss Account'!W13</f>
        <v>0</v>
      </c>
      <c r="Y11" s="16">
        <f>'Profit and Loss Account'!X13</f>
        <v>0</v>
      </c>
    </row>
    <row r="12" spans="1:26" s="13" customFormat="1" ht="21.05" customHeight="1">
      <c r="A12" s="120">
        <v>3</v>
      </c>
      <c r="B12" s="285" t="s">
        <v>92</v>
      </c>
      <c r="C12" s="285"/>
      <c r="D12" s="17">
        <f t="shared" ref="D12:Y12" si="0">D4+D5+D6-D7-D8-D9-D10-D11</f>
        <v>0</v>
      </c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7">
        <f t="shared" si="0"/>
        <v>0</v>
      </c>
      <c r="L12" s="17">
        <f t="shared" si="0"/>
        <v>0</v>
      </c>
      <c r="M12" s="17">
        <f t="shared" si="0"/>
        <v>0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17">
        <f t="shared" si="0"/>
        <v>0</v>
      </c>
      <c r="U12" s="17">
        <f t="shared" si="0"/>
        <v>0</v>
      </c>
      <c r="V12" s="17">
        <f t="shared" si="0"/>
        <v>0</v>
      </c>
      <c r="W12" s="17">
        <f t="shared" si="0"/>
        <v>0</v>
      </c>
      <c r="X12" s="17">
        <f t="shared" si="0"/>
        <v>0</v>
      </c>
      <c r="Y12" s="17">
        <f t="shared" si="0"/>
        <v>0</v>
      </c>
    </row>
    <row r="13" spans="1:26" s="33" customFormat="1" ht="33.799999999999997" customHeight="1">
      <c r="A13" s="118">
        <v>4</v>
      </c>
      <c r="B13" s="286" t="s">
        <v>93</v>
      </c>
      <c r="C13" s="286"/>
      <c r="D13" s="281" t="e">
        <f>IRR(D12:Y12)</f>
        <v>#NUM!</v>
      </c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3"/>
    </row>
    <row r="14" spans="1:26" s="13" customFormat="1" ht="42.7" customHeight="1">
      <c r="A14" s="120">
        <v>5</v>
      </c>
      <c r="B14" s="285" t="s">
        <v>94</v>
      </c>
      <c r="C14" s="285"/>
      <c r="D14" s="119">
        <f>D12</f>
        <v>0</v>
      </c>
      <c r="E14" s="119">
        <f>E12</f>
        <v>0</v>
      </c>
      <c r="F14" s="119">
        <f>F12+'Main Parameters'!$J$15*'Main Parameters'!$J$16*'Main Parameters'!$J$17/10000</f>
        <v>0</v>
      </c>
      <c r="G14" s="119">
        <f>G12+'Main Parameters'!$J$15*'Main Parameters'!$J$16*'Main Parameters'!$J$17/10000</f>
        <v>0</v>
      </c>
      <c r="H14" s="119">
        <f>H12+'Main Parameters'!$J$15*'Main Parameters'!$J$16*'Main Parameters'!$J$17/10000</f>
        <v>0</v>
      </c>
      <c r="I14" s="119">
        <f>I12+'Main Parameters'!$J$15*'Main Parameters'!$J$16*'Main Parameters'!$J$17/10000</f>
        <v>0</v>
      </c>
      <c r="J14" s="119">
        <f>J12+'Main Parameters'!$J$15*'Main Parameters'!$J$16*'Main Parameters'!$J$17/10000</f>
        <v>0</v>
      </c>
      <c r="K14" s="119">
        <f>K12+'Main Parameters'!$J$15*'Main Parameters'!$J$16*'Main Parameters'!$J$17/10000</f>
        <v>0</v>
      </c>
      <c r="L14" s="119">
        <f>L12+'Main Parameters'!$J$15*'Main Parameters'!$J$16*'Main Parameters'!$J$17/10000</f>
        <v>0</v>
      </c>
      <c r="M14" s="119">
        <f>M12+'Main Parameters'!$J$15*'Main Parameters'!$J$16*'Main Parameters'!$J$17/10000</f>
        <v>0</v>
      </c>
      <c r="N14" s="119">
        <f>N12+'Main Parameters'!$J$15*'Main Parameters'!$J$16*'Main Parameters'!$J$17/10000</f>
        <v>0</v>
      </c>
      <c r="O14" s="119">
        <f>O12+'Main Parameters'!$J$15*'Main Parameters'!$J$16*'Main Parameters'!$J$17/10000</f>
        <v>0</v>
      </c>
      <c r="P14" s="119">
        <f>P12+'Main Parameters'!$J$15*'Main Parameters'!$J$16*'Main Parameters'!$J$17/10000</f>
        <v>0</v>
      </c>
      <c r="Q14" s="119">
        <f>Q12+'Main Parameters'!$J$15*'Main Parameters'!$J$16*'Main Parameters'!$J$17/10000</f>
        <v>0</v>
      </c>
      <c r="R14" s="119">
        <f>R12+'Main Parameters'!$J$15*'Main Parameters'!$J$16*'Main Parameters'!$J$17/10000</f>
        <v>0</v>
      </c>
      <c r="S14" s="119">
        <f>S12+'Main Parameters'!$J$15*'Main Parameters'!$J$16*'Main Parameters'!$J$17/10000</f>
        <v>0</v>
      </c>
      <c r="T14" s="119">
        <f>T12+'Main Parameters'!$J$15*'Main Parameters'!$J$16*'Main Parameters'!$J$17/10000</f>
        <v>0</v>
      </c>
      <c r="U14" s="119">
        <f>U12+'Main Parameters'!$J$15*'Main Parameters'!$J$16*'Main Parameters'!$J$17/10000</f>
        <v>0</v>
      </c>
      <c r="V14" s="119">
        <f>V12+'Main Parameters'!$J$15*'Main Parameters'!$J$16*'Main Parameters'!$J$17/10000</f>
        <v>0</v>
      </c>
      <c r="W14" s="119">
        <f>W12+'Main Parameters'!$J$15*'Main Parameters'!$J$16*'Main Parameters'!$J$17/10000</f>
        <v>0</v>
      </c>
      <c r="X14" s="119">
        <f>X12+'Main Parameters'!$J$15*'Main Parameters'!$J$16*'Main Parameters'!$J$17/10000</f>
        <v>0</v>
      </c>
      <c r="Y14" s="119">
        <f>Y12+'Main Parameters'!$J$15*'Main Parameters'!$J$16*'Main Parameters'!$J$17/10000</f>
        <v>0</v>
      </c>
    </row>
    <row r="15" spans="1:26" s="33" customFormat="1" ht="21.05" customHeight="1">
      <c r="A15" s="118">
        <v>6</v>
      </c>
      <c r="B15" s="286" t="s">
        <v>93</v>
      </c>
      <c r="C15" s="286"/>
      <c r="D15" s="281" t="e">
        <f>IRR(D14:Y14)</f>
        <v>#NUM!</v>
      </c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3"/>
    </row>
    <row r="16" spans="1:26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6:6">
      <c r="F17" s="14"/>
    </row>
  </sheetData>
  <mergeCells count="13">
    <mergeCell ref="A1:Y1"/>
    <mergeCell ref="A2:Y2"/>
    <mergeCell ref="D13:Y13"/>
    <mergeCell ref="D15:Y15"/>
    <mergeCell ref="A3:C3"/>
    <mergeCell ref="B12:C12"/>
    <mergeCell ref="B13:C13"/>
    <mergeCell ref="B14:C14"/>
    <mergeCell ref="B15:C15"/>
    <mergeCell ref="A4:A6"/>
    <mergeCell ref="A7:A11"/>
    <mergeCell ref="B4:B6"/>
    <mergeCell ref="B7:B11"/>
  </mergeCells>
  <phoneticPr fontId="9" type="noConversion"/>
  <pageMargins left="0.55069444444444449" right="0.55069444444444449" top="0.98402777777777772" bottom="0.98402777777777772" header="0.51111111111111107" footer="0.51111111111111107"/>
  <pageSetup paperSize="9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3:N25"/>
  <sheetViews>
    <sheetView zoomScale="70" zoomScaleNormal="70" workbookViewId="0">
      <selection activeCell="J19" sqref="J19"/>
    </sheetView>
  </sheetViews>
  <sheetFormatPr defaultColWidth="9" defaultRowHeight="15.95"/>
  <cols>
    <col min="1" max="1" width="14.19921875" customWidth="1"/>
    <col min="2" max="2" width="24.3984375" customWidth="1"/>
    <col min="3" max="3" width="10.3984375" bestFit="1" customWidth="1"/>
    <col min="5" max="5" width="10.59765625" bestFit="1" customWidth="1"/>
    <col min="7" max="7" width="18.5" customWidth="1"/>
    <col min="8" max="8" width="10.59765625" customWidth="1"/>
    <col min="13" max="13" width="13.3984375" customWidth="1"/>
    <col min="14" max="14" width="12.19921875" customWidth="1"/>
  </cols>
  <sheetData>
    <row r="3" spans="1:14" ht="16.600000000000001" thickBot="1">
      <c r="M3" s="83"/>
      <c r="N3" s="83"/>
    </row>
    <row r="4" spans="1:14" ht="16.600000000000001">
      <c r="B4" s="288" t="s">
        <v>95</v>
      </c>
      <c r="C4" s="289"/>
      <c r="D4" s="289"/>
      <c r="E4" s="290"/>
      <c r="G4" s="66"/>
      <c r="H4" s="154">
        <v>1.1000000000000001</v>
      </c>
      <c r="I4" s="154">
        <v>1.05</v>
      </c>
      <c r="J4" s="154">
        <v>1</v>
      </c>
      <c r="K4" s="154">
        <v>0.95</v>
      </c>
      <c r="L4" s="154">
        <v>0.9</v>
      </c>
      <c r="M4" s="70" t="s">
        <v>96</v>
      </c>
      <c r="N4" s="83"/>
    </row>
    <row r="5" spans="1:14" ht="16.600000000000001">
      <c r="B5" s="8"/>
      <c r="C5" s="9" t="s">
        <v>97</v>
      </c>
      <c r="D5" s="9" t="s">
        <v>98</v>
      </c>
      <c r="E5" s="10" t="s">
        <v>99</v>
      </c>
      <c r="G5" s="67" t="str">
        <f>B6</f>
        <v>Net grid-connected electricity</v>
      </c>
      <c r="H5" s="68"/>
      <c r="I5" s="68"/>
      <c r="J5" s="68"/>
      <c r="K5" s="68"/>
      <c r="L5" s="68"/>
      <c r="M5" s="79"/>
    </row>
    <row r="6" spans="1:14" ht="16.600000000000001">
      <c r="B6" s="3" t="s">
        <v>106</v>
      </c>
      <c r="C6" s="18">
        <v>1</v>
      </c>
      <c r="D6" s="4">
        <f>IF(C6=100%,0,C6-100%)</f>
        <v>0</v>
      </c>
      <c r="E6" s="291" t="e">
        <f>'Cash flow'!D13</f>
        <v>#NUM!</v>
      </c>
      <c r="G6" s="67" t="str">
        <f>B7</f>
        <v>Electricity Price</v>
      </c>
      <c r="H6" s="68"/>
      <c r="I6" s="68"/>
      <c r="J6" s="68"/>
      <c r="K6" s="68"/>
      <c r="L6" s="68"/>
      <c r="M6" s="79"/>
    </row>
    <row r="7" spans="1:14" ht="16.600000000000001">
      <c r="B7" s="3" t="s">
        <v>100</v>
      </c>
      <c r="C7" s="18">
        <v>1</v>
      </c>
      <c r="D7" s="4">
        <f>IF(C7=100%,0,C7-100%)</f>
        <v>0</v>
      </c>
      <c r="E7" s="292"/>
      <c r="G7" s="67" t="s">
        <v>126</v>
      </c>
      <c r="H7" s="68"/>
      <c r="I7" s="68"/>
      <c r="J7" s="68"/>
      <c r="K7" s="68"/>
      <c r="L7" s="68"/>
      <c r="M7" s="79"/>
    </row>
    <row r="8" spans="1:14" ht="17.2" thickBot="1">
      <c r="B8" s="67" t="s">
        <v>126</v>
      </c>
      <c r="C8" s="18">
        <v>1</v>
      </c>
      <c r="D8" s="4">
        <f>IF(C8=100%,0,C8-100%)</f>
        <v>0</v>
      </c>
      <c r="E8" s="292"/>
      <c r="G8" s="67" t="s">
        <v>104</v>
      </c>
      <c r="H8" s="69"/>
      <c r="I8" s="69"/>
      <c r="J8" s="69"/>
      <c r="K8" s="69"/>
      <c r="L8" s="69"/>
      <c r="M8" s="82"/>
      <c r="N8" s="11"/>
    </row>
    <row r="9" spans="1:14" ht="16.600000000000001">
      <c r="B9" s="3" t="s">
        <v>101</v>
      </c>
      <c r="C9" s="18">
        <v>1</v>
      </c>
      <c r="D9" s="4">
        <f>IF(C9=100%,0,C9-100%)</f>
        <v>0</v>
      </c>
      <c r="E9" s="293"/>
    </row>
    <row r="10" spans="1:14" ht="17.2" thickBot="1">
      <c r="B10" s="5" t="s">
        <v>102</v>
      </c>
      <c r="C10" s="6"/>
      <c r="D10" s="6"/>
      <c r="E10" s="7"/>
    </row>
    <row r="11" spans="1:14">
      <c r="G11" s="11"/>
      <c r="K11" s="11"/>
    </row>
    <row r="12" spans="1:14">
      <c r="G12" s="149"/>
      <c r="H12" s="149"/>
      <c r="I12" s="149"/>
      <c r="J12" s="149"/>
      <c r="K12" s="149"/>
      <c r="L12" s="149"/>
    </row>
    <row r="13" spans="1:14">
      <c r="G13" s="150"/>
      <c r="H13" s="149"/>
      <c r="I13" s="149"/>
      <c r="J13" s="149"/>
      <c r="K13" s="149"/>
      <c r="L13" s="149"/>
    </row>
    <row r="14" spans="1:14" ht="16.600000000000001">
      <c r="A14" s="96"/>
      <c r="B14" s="97"/>
      <c r="C14" s="97"/>
      <c r="D14" s="97"/>
      <c r="E14" s="97"/>
      <c r="F14" s="97"/>
      <c r="G14" s="151"/>
      <c r="H14" s="149"/>
      <c r="I14" s="149"/>
      <c r="J14" s="149"/>
      <c r="K14" s="149"/>
      <c r="L14" s="149"/>
    </row>
    <row r="15" spans="1:14" ht="16.600000000000001">
      <c r="A15" s="96"/>
      <c r="B15" s="95"/>
      <c r="C15" s="95"/>
      <c r="D15" s="95"/>
      <c r="E15" s="95"/>
      <c r="F15" s="95"/>
      <c r="G15" s="151"/>
      <c r="H15" s="149"/>
      <c r="I15" s="149"/>
      <c r="J15" s="149"/>
      <c r="K15" s="149"/>
      <c r="L15" s="149"/>
    </row>
    <row r="16" spans="1:14" ht="16.600000000000001">
      <c r="A16" s="96"/>
      <c r="B16" s="95"/>
      <c r="C16" s="95"/>
      <c r="D16" s="95"/>
      <c r="E16" s="95"/>
      <c r="F16" s="95"/>
      <c r="G16" s="151"/>
      <c r="H16" s="149"/>
      <c r="I16" s="149"/>
      <c r="J16" s="149"/>
      <c r="K16" s="149"/>
      <c r="L16" s="149"/>
    </row>
    <row r="17" spans="1:12" ht="16.600000000000001">
      <c r="A17" s="96"/>
      <c r="B17" s="95"/>
      <c r="C17" s="95"/>
      <c r="D17" s="95"/>
      <c r="E17" s="95"/>
      <c r="F17" s="95"/>
      <c r="G17" s="151"/>
      <c r="H17" s="152"/>
      <c r="I17" s="149"/>
      <c r="J17" s="149"/>
      <c r="K17" s="149"/>
      <c r="L17" s="149"/>
    </row>
    <row r="18" spans="1:12">
      <c r="A18" s="101"/>
      <c r="B18" s="102"/>
      <c r="C18" s="101"/>
      <c r="D18" s="101"/>
      <c r="E18" s="101"/>
      <c r="F18" s="101"/>
      <c r="G18" s="153"/>
      <c r="H18" s="149"/>
      <c r="I18" s="149"/>
      <c r="J18" s="149"/>
      <c r="K18" s="149"/>
      <c r="L18" s="149"/>
    </row>
    <row r="19" spans="1:12">
      <c r="A19" s="101"/>
      <c r="B19" s="102"/>
      <c r="C19" s="101"/>
      <c r="D19" s="101"/>
      <c r="E19" s="101"/>
      <c r="F19" s="101"/>
      <c r="G19" s="153"/>
      <c r="H19" s="152"/>
      <c r="I19" s="149"/>
      <c r="J19" s="149"/>
      <c r="K19" s="149"/>
      <c r="L19" s="149"/>
    </row>
    <row r="20" spans="1:12">
      <c r="A20" s="101"/>
      <c r="B20" s="102"/>
      <c r="C20" s="101"/>
      <c r="D20" s="101"/>
      <c r="E20" s="101"/>
      <c r="F20" s="101"/>
      <c r="G20" s="101"/>
      <c r="H20" s="100"/>
    </row>
    <row r="21" spans="1:12">
      <c r="A21" s="101"/>
      <c r="B21" s="102"/>
      <c r="C21" s="101"/>
      <c r="D21" s="101"/>
      <c r="E21" s="101"/>
      <c r="F21" s="101"/>
      <c r="G21" s="101"/>
      <c r="H21" s="100"/>
    </row>
    <row r="22" spans="1:12">
      <c r="A22" s="101"/>
      <c r="B22" s="102"/>
      <c r="C22" s="101"/>
      <c r="D22" s="101"/>
      <c r="E22" s="101"/>
      <c r="F22" s="101"/>
      <c r="G22" s="101"/>
      <c r="H22" s="100"/>
    </row>
    <row r="23" spans="1:12">
      <c r="A23" s="100"/>
      <c r="B23" s="100"/>
      <c r="C23" s="100"/>
      <c r="D23" s="100"/>
      <c r="E23" s="100"/>
      <c r="F23" s="100"/>
      <c r="G23" s="100"/>
      <c r="H23" s="100"/>
    </row>
    <row r="24" spans="1:12">
      <c r="A24" s="100"/>
      <c r="B24" s="100"/>
      <c r="C24" s="100"/>
      <c r="D24" s="100"/>
      <c r="E24" s="100"/>
      <c r="F24" s="100"/>
      <c r="G24" s="100"/>
      <c r="H24" s="100"/>
    </row>
    <row r="25" spans="1:12">
      <c r="A25" s="100"/>
      <c r="B25" s="100"/>
      <c r="C25" s="100"/>
      <c r="D25" s="100"/>
      <c r="E25" s="100"/>
      <c r="F25" s="100"/>
      <c r="G25" s="100"/>
      <c r="H25" s="100"/>
    </row>
  </sheetData>
  <mergeCells count="2">
    <mergeCell ref="B4:E4"/>
    <mergeCell ref="E6:E9"/>
  </mergeCells>
  <phoneticPr fontId="9" type="noConversion"/>
  <pageMargins left="0.75" right="0.75" top="1" bottom="1" header="0.5" footer="0.5"/>
  <pageSetup paperSize="9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Main Parameters</vt:lpstr>
      <vt:lpstr>Loan repayment</vt:lpstr>
      <vt:lpstr>O&amp;M cost</vt:lpstr>
      <vt:lpstr>Profit and Loss Account</vt:lpstr>
      <vt:lpstr>Cash flow</vt:lpstr>
      <vt:lpstr>Sensitivity Analysis</vt:lpstr>
    </vt:vector>
  </TitlesOfParts>
  <Company>2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lqz</cp:lastModifiedBy>
  <cp:revision/>
  <cp:lastPrinted>1899-12-30T00:00:00Z</cp:lastPrinted>
  <dcterms:created xsi:type="dcterms:W3CDTF">2010-02-27T04:19:41Z</dcterms:created>
  <dcterms:modified xsi:type="dcterms:W3CDTF">2012-11-11T06:51:59Z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2052-8.1.0.2998</vt:lpwstr>
  </property>
</Properties>
</file>