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675" yWindow="0" windowWidth="16110" windowHeight="12720" tabRatio="873" activeTab="3"/>
  </bookViews>
  <sheets>
    <sheet name="Cover Page" sheetId="10" r:id="rId1"/>
    <sheet name="Leakage Emission Factors" sheetId="14" r:id="rId2"/>
    <sheet name="Type 1 ER Sheet" sheetId="12" r:id="rId3"/>
    <sheet name="Type 2 ER sheet" sheetId="16" r:id="rId4"/>
  </sheets>
  <externalReferences>
    <externalReference r:id="rId5"/>
  </externalReferences>
  <calcPr calcId="125725"/>
</workbook>
</file>

<file path=xl/calcChain.xml><?xml version="1.0" encoding="utf-8"?>
<calcChain xmlns="http://schemas.openxmlformats.org/spreadsheetml/2006/main">
  <c r="D28" i="16"/>
  <c r="D16"/>
  <c r="D18" s="1"/>
  <c r="D34" s="1"/>
  <c r="D15"/>
  <c r="D9"/>
  <c r="D23" s="1"/>
  <c r="D6"/>
  <c r="D22" s="1"/>
  <c r="D24" s="1"/>
  <c r="D29" l="1"/>
  <c r="D33"/>
  <c r="D35" s="1"/>
  <c r="D40"/>
  <c r="D43" l="1"/>
  <c r="D46" s="1"/>
  <c r="D14" i="12" l="1"/>
  <c r="D16" s="1"/>
  <c r="D13"/>
  <c r="D7"/>
  <c r="D21" s="1"/>
  <c r="D25" i="14"/>
  <c r="D24"/>
  <c r="D26" i="12" l="1"/>
  <c r="D22"/>
  <c r="D10" i="14"/>
  <c r="D20"/>
  <c r="D31" i="12" s="1"/>
  <c r="D34" l="1"/>
  <c r="D37" s="1"/>
</calcChain>
</file>

<file path=xl/sharedStrings.xml><?xml version="1.0" encoding="utf-8"?>
<sst xmlns="http://schemas.openxmlformats.org/spreadsheetml/2006/main" count="220" uniqueCount="112">
  <si>
    <t>Parameter</t>
  </si>
  <si>
    <t>Unit</t>
  </si>
  <si>
    <t>Value</t>
  </si>
  <si>
    <t>Source of Data</t>
  </si>
  <si>
    <t>Calculated</t>
  </si>
  <si>
    <r>
      <t>NCV</t>
    </r>
    <r>
      <rPr>
        <vertAlign val="subscript"/>
        <sz val="11"/>
        <color theme="1"/>
        <rFont val="Calibri"/>
        <family val="2"/>
        <scheme val="minor"/>
      </rPr>
      <t>NG</t>
    </r>
  </si>
  <si>
    <r>
      <t>EF</t>
    </r>
    <r>
      <rPr>
        <vertAlign val="subscript"/>
        <sz val="11"/>
        <color theme="1"/>
        <rFont val="Calibri"/>
        <family val="2"/>
        <scheme val="minor"/>
      </rPr>
      <t>CO2,NG</t>
    </r>
  </si>
  <si>
    <t>From</t>
  </si>
  <si>
    <t>To</t>
  </si>
  <si>
    <t>Factor</t>
  </si>
  <si>
    <t>GJ</t>
  </si>
  <si>
    <t>Unit Conversions:</t>
  </si>
  <si>
    <t>Estimation of emission reductions: ER</t>
  </si>
  <si>
    <t>ER</t>
  </si>
  <si>
    <r>
      <t>tCO</t>
    </r>
    <r>
      <rPr>
        <b/>
        <vertAlign val="subscript"/>
        <sz val="14"/>
        <color theme="1"/>
        <rFont val="Calibri"/>
        <family val="2"/>
        <scheme val="minor"/>
      </rPr>
      <t>2</t>
    </r>
    <r>
      <rPr>
        <b/>
        <sz val="14"/>
        <color theme="1"/>
        <rFont val="Calibri"/>
        <family val="2"/>
        <scheme val="minor"/>
      </rPr>
      <t>e</t>
    </r>
  </si>
  <si>
    <r>
      <t>tCO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e/yr</t>
    </r>
  </si>
  <si>
    <r>
      <t>Estimation of baseline emissions for project activity: BE</t>
    </r>
    <r>
      <rPr>
        <b/>
        <i/>
        <vertAlign val="subscript"/>
        <sz val="12"/>
        <color theme="1"/>
        <rFont val="Calibri"/>
        <family val="2"/>
        <scheme val="minor"/>
      </rPr>
      <t>y</t>
    </r>
  </si>
  <si>
    <r>
      <t>Estimation of project activity emissions: PE</t>
    </r>
    <r>
      <rPr>
        <b/>
        <i/>
        <vertAlign val="subscript"/>
        <sz val="12"/>
        <color theme="1"/>
        <rFont val="Calibri"/>
        <family val="2"/>
        <scheme val="minor"/>
      </rPr>
      <t>y</t>
    </r>
  </si>
  <si>
    <r>
      <t>BE</t>
    </r>
    <r>
      <rPr>
        <b/>
        <vertAlign val="subscript"/>
        <sz val="11"/>
        <color theme="1"/>
        <rFont val="Calibri"/>
        <family val="2"/>
        <scheme val="minor"/>
      </rPr>
      <t>y</t>
    </r>
  </si>
  <si>
    <r>
      <t>PE</t>
    </r>
    <r>
      <rPr>
        <b/>
        <vertAlign val="subscript"/>
        <sz val="11"/>
        <color theme="1"/>
        <rFont val="Calibri"/>
        <family val="2"/>
        <scheme val="minor"/>
      </rPr>
      <t>y</t>
    </r>
  </si>
  <si>
    <t>Total estimation of emission reductions over the 10 years crediting period:</t>
  </si>
  <si>
    <t>The Egyptian General Petroleum Corporation (EGPC)</t>
  </si>
  <si>
    <r>
      <t>C-content</t>
    </r>
    <r>
      <rPr>
        <vertAlign val="subscript"/>
        <sz val="11"/>
        <color theme="1"/>
        <rFont val="Calibri"/>
        <family val="2"/>
        <scheme val="minor"/>
      </rPr>
      <t>NG</t>
    </r>
  </si>
  <si>
    <t>wt.%</t>
  </si>
  <si>
    <t>Calculated according to IPCC guidelines</t>
  </si>
  <si>
    <t>EEAA/EPAP Report - Self-monitoring manual for energy generating plants</t>
  </si>
  <si>
    <t>PoA</t>
  </si>
  <si>
    <t>Raw material consumption</t>
  </si>
  <si>
    <t>Shewal Flour / day</t>
  </si>
  <si>
    <t>Liter Diesel oil / Shewal</t>
  </si>
  <si>
    <r>
      <t>ρ</t>
    </r>
    <r>
      <rPr>
        <vertAlign val="subscript"/>
        <sz val="11"/>
        <color theme="1"/>
        <rFont val="Calibri"/>
        <family val="2"/>
      </rPr>
      <t>Diesel oil</t>
    </r>
  </si>
  <si>
    <r>
      <t>kg/m</t>
    </r>
    <r>
      <rPr>
        <vertAlign val="superscript"/>
        <sz val="11"/>
        <color theme="1"/>
        <rFont val="Calibri"/>
        <family val="2"/>
        <scheme val="minor"/>
      </rPr>
      <t>3</t>
    </r>
  </si>
  <si>
    <t>Fuel Requirements</t>
  </si>
  <si>
    <t>Yearly Fuel Consumption</t>
  </si>
  <si>
    <t>Ton Diesel/yr</t>
  </si>
  <si>
    <t>Bakery 01</t>
  </si>
  <si>
    <t xml:space="preserve">Data on Light fuel oil (LFO) consumption in Bakery 01 </t>
  </si>
  <si>
    <t>Light fuel oil (LFO) and natural gas (NG) parameters:</t>
  </si>
  <si>
    <r>
      <t>NCV</t>
    </r>
    <r>
      <rPr>
        <vertAlign val="subscript"/>
        <sz val="11"/>
        <color theme="1"/>
        <rFont val="Calibri"/>
        <family val="2"/>
        <scheme val="minor"/>
      </rPr>
      <t>LFO</t>
    </r>
  </si>
  <si>
    <r>
      <t>EF</t>
    </r>
    <r>
      <rPr>
        <vertAlign val="subscript"/>
        <sz val="11"/>
        <color theme="1"/>
        <rFont val="Calibri"/>
        <family val="2"/>
        <scheme val="minor"/>
      </rPr>
      <t>CO2,LFO</t>
    </r>
  </si>
  <si>
    <t>TJ/ton diesel oil</t>
  </si>
  <si>
    <r>
      <t>tCO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/TJ</t>
    </r>
  </si>
  <si>
    <t>TJ/ton NG</t>
  </si>
  <si>
    <r>
      <t>FF</t>
    </r>
    <r>
      <rPr>
        <vertAlign val="subscript"/>
        <sz val="11"/>
        <color theme="1"/>
        <rFont val="Calibri"/>
        <family val="2"/>
        <scheme val="minor"/>
      </rPr>
      <t>project,y</t>
    </r>
  </si>
  <si>
    <t>Ton NG/yr</t>
  </si>
  <si>
    <r>
      <t>Estimation of leakage emissions for project activity: LE</t>
    </r>
    <r>
      <rPr>
        <b/>
        <i/>
        <vertAlign val="subscript"/>
        <sz val="12"/>
        <color theme="1"/>
        <rFont val="Calibri"/>
        <family val="2"/>
        <scheme val="minor"/>
      </rPr>
      <t>y</t>
    </r>
  </si>
  <si>
    <t xml:space="preserve">Data on Fugitive Emissions of Oil "According to Egypt Second National Communication" </t>
  </si>
  <si>
    <t>Consumption of Oil</t>
  </si>
  <si>
    <t>MTOE</t>
  </si>
  <si>
    <t>Total Egyptian fugitive emissions</t>
  </si>
  <si>
    <t>Share percantage of oil in the fugitive emissions</t>
  </si>
  <si>
    <t>Mt CO2e</t>
  </si>
  <si>
    <t>%</t>
  </si>
  <si>
    <r>
      <t>tCO</t>
    </r>
    <r>
      <rPr>
        <vertAlign val="subscript"/>
        <sz val="11"/>
        <color theme="1"/>
        <rFont val="Calibri"/>
        <family val="2"/>
        <scheme val="minor"/>
      </rPr>
      <t>2</t>
    </r>
  </si>
  <si>
    <t>tCH4</t>
  </si>
  <si>
    <t xml:space="preserve">Data on Fugitive Emissions of NG "According to Egypt Second National Communication" </t>
  </si>
  <si>
    <t>Consumption of NG</t>
  </si>
  <si>
    <t>Egypt Second National Communication: Figure I.9, 2004/2005 curve, Page 15</t>
  </si>
  <si>
    <t>Egypt Second National Communication: Page 33</t>
  </si>
  <si>
    <r>
      <t>EF</t>
    </r>
    <r>
      <rPr>
        <vertAlign val="subscript"/>
        <sz val="11"/>
        <color theme="1"/>
        <rFont val="Calibri"/>
        <family val="2"/>
        <scheme val="minor"/>
      </rPr>
      <t>k,upstream,CH4</t>
    </r>
  </si>
  <si>
    <r>
      <t>EF</t>
    </r>
    <r>
      <rPr>
        <vertAlign val="subscript"/>
        <sz val="11"/>
        <color theme="1"/>
        <rFont val="Calibri"/>
        <family val="2"/>
        <scheme val="minor"/>
      </rPr>
      <t>NG,upstream,CH4</t>
    </r>
  </si>
  <si>
    <t>Share percantage of NG in the fugitive emissions</t>
  </si>
  <si>
    <r>
      <t>GWP</t>
    </r>
    <r>
      <rPr>
        <vertAlign val="subscript"/>
        <sz val="11"/>
        <color theme="1"/>
        <rFont val="Calibri"/>
        <family val="2"/>
        <scheme val="minor"/>
      </rPr>
      <t>CH4</t>
    </r>
  </si>
  <si>
    <t>tCO2e/yr</t>
  </si>
  <si>
    <t>tCO2e/tCH4</t>
  </si>
  <si>
    <r>
      <t>LE</t>
    </r>
    <r>
      <rPr>
        <b/>
        <vertAlign val="subscript"/>
        <sz val="11"/>
        <color theme="1"/>
        <rFont val="Calibri"/>
        <family val="2"/>
        <scheme val="minor"/>
      </rPr>
      <t>y</t>
    </r>
  </si>
  <si>
    <t>tCH4/GJ</t>
  </si>
  <si>
    <r>
      <t xml:space="preserve">Title: </t>
    </r>
    <r>
      <rPr>
        <sz val="20"/>
        <color rgb="FF000000"/>
        <rFont val="Times New Roman"/>
        <family val="1"/>
      </rPr>
      <t>PoA for fuel switching at micro and small-sized enterprises in Egypt</t>
    </r>
  </si>
  <si>
    <r>
      <t>Estimation of Emission factor for upstream fugitive methane emissions from production of the oil: EF</t>
    </r>
    <r>
      <rPr>
        <b/>
        <vertAlign val="subscript"/>
        <sz val="12"/>
        <color theme="1"/>
        <rFont val="Calibri"/>
        <family val="2"/>
        <scheme val="minor"/>
      </rPr>
      <t>k,upstream,CH4</t>
    </r>
  </si>
  <si>
    <r>
      <t>Estimation of Emission factor for upstream fugitive methane emissions from production, transportation and distribution of NG: EF</t>
    </r>
    <r>
      <rPr>
        <b/>
        <vertAlign val="subscript"/>
        <sz val="12"/>
        <color theme="1"/>
        <rFont val="Calibri"/>
        <family val="2"/>
        <scheme val="minor"/>
      </rPr>
      <t>NG,upstream,CH4</t>
    </r>
  </si>
  <si>
    <t>Calculated from data in Egypt Second National Communication</t>
  </si>
  <si>
    <t>Calculated from data in Egypt Second National Communication Data</t>
  </si>
  <si>
    <t xml:space="preserve">Negative leakage emissions are not included in the calculation of ERs </t>
  </si>
  <si>
    <r>
      <t>C-content</t>
    </r>
    <r>
      <rPr>
        <vertAlign val="subscript"/>
        <sz val="11"/>
        <color theme="1"/>
        <rFont val="Calibri"/>
        <family val="2"/>
        <scheme val="minor"/>
      </rPr>
      <t>LFO</t>
    </r>
  </si>
  <si>
    <t>Bakery 01 documentation</t>
  </si>
  <si>
    <t>National data</t>
  </si>
  <si>
    <t>Calculated from EEAA/EPAP report data according to IPCC guidelines</t>
  </si>
  <si>
    <t>IPCC (UNFCCC website: http://unfccc.int/ghg_data/items/3825.php)</t>
  </si>
  <si>
    <t>Monthly Fuel Consumption</t>
  </si>
  <si>
    <t>Ton HFO / month</t>
  </si>
  <si>
    <t>Ton HFO / year</t>
  </si>
  <si>
    <t>Monthly Brick Productivity</t>
  </si>
  <si>
    <t>Bricks/Month</t>
  </si>
  <si>
    <t>Mass of the produced brick</t>
  </si>
  <si>
    <t>Kg/Brick</t>
  </si>
  <si>
    <t>Yearly Brick Productivity</t>
  </si>
  <si>
    <t>Kg Bricks/year</t>
  </si>
  <si>
    <t>Heavy fuel oil (HFO) and natural gas (NG) parameters:</t>
  </si>
  <si>
    <r>
      <t>NCV</t>
    </r>
    <r>
      <rPr>
        <vertAlign val="subscript"/>
        <sz val="11"/>
        <color theme="1"/>
        <rFont val="Calibri"/>
        <family val="2"/>
        <scheme val="minor"/>
      </rPr>
      <t>HFO</t>
    </r>
  </si>
  <si>
    <t>TJ/ton HFO</t>
  </si>
  <si>
    <r>
      <t>EF</t>
    </r>
    <r>
      <rPr>
        <vertAlign val="subscript"/>
        <sz val="11"/>
        <color theme="1"/>
        <rFont val="Calibri"/>
        <family val="2"/>
        <scheme val="minor"/>
      </rPr>
      <t>CO2,HFO</t>
    </r>
  </si>
  <si>
    <t>Calculated from EEAA/EPEAP report data according to IPCC guidelines</t>
  </si>
  <si>
    <r>
      <t>Estimation of emission factor for the baseline situation: EF</t>
    </r>
    <r>
      <rPr>
        <b/>
        <i/>
        <vertAlign val="subscript"/>
        <sz val="12"/>
        <color theme="1"/>
        <rFont val="Calibri"/>
        <family val="2"/>
        <scheme val="minor"/>
      </rPr>
      <t>BSL</t>
    </r>
  </si>
  <si>
    <r>
      <t>FC</t>
    </r>
    <r>
      <rPr>
        <vertAlign val="subscript"/>
        <sz val="11"/>
        <color theme="1"/>
        <rFont val="Calibri"/>
        <family val="2"/>
        <scheme val="minor"/>
      </rPr>
      <t>BL,HFO</t>
    </r>
  </si>
  <si>
    <t>Ton HFO/Year</t>
  </si>
  <si>
    <t>CPA Facilities data</t>
  </si>
  <si>
    <r>
      <t>P</t>
    </r>
    <r>
      <rPr>
        <vertAlign val="subscript"/>
        <sz val="11"/>
        <color theme="1"/>
        <rFont val="Calibri"/>
        <family val="2"/>
        <scheme val="minor"/>
      </rPr>
      <t>HY</t>
    </r>
  </si>
  <si>
    <r>
      <t>EF</t>
    </r>
    <r>
      <rPr>
        <b/>
        <vertAlign val="subscript"/>
        <sz val="11"/>
        <color theme="1"/>
        <rFont val="Calibri"/>
        <family val="2"/>
        <scheme val="minor"/>
      </rPr>
      <t>BL</t>
    </r>
  </si>
  <si>
    <r>
      <t>tCO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/Kg Bricks</t>
    </r>
  </si>
  <si>
    <r>
      <t>P</t>
    </r>
    <r>
      <rPr>
        <vertAlign val="subscript"/>
        <sz val="11"/>
        <color theme="1"/>
        <rFont val="Calibri"/>
        <family val="2"/>
        <scheme val="minor"/>
      </rPr>
      <t>PJ</t>
    </r>
  </si>
  <si>
    <t>Estimate for ex-ante Calculations</t>
  </si>
  <si>
    <r>
      <t>FC</t>
    </r>
    <r>
      <rPr>
        <vertAlign val="subscript"/>
        <sz val="11"/>
        <color theme="1"/>
        <rFont val="Calibri"/>
        <family val="2"/>
        <scheme val="minor"/>
      </rPr>
      <t>NG,y</t>
    </r>
  </si>
  <si>
    <t>Ton NG/year</t>
  </si>
  <si>
    <t>Calculated from CPA Facilities historical data</t>
  </si>
  <si>
    <r>
      <t>COEF</t>
    </r>
    <r>
      <rPr>
        <vertAlign val="subscript"/>
        <sz val="11"/>
        <color theme="1"/>
        <rFont val="Calibri"/>
        <family val="2"/>
        <scheme val="minor"/>
      </rPr>
      <t>NG,y</t>
    </r>
  </si>
  <si>
    <r>
      <t>tCO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/ton NG</t>
    </r>
  </si>
  <si>
    <t>Data on Heavy Fuel Oil (HFO) consumption and brick productivity in Dahab Brick Plant</t>
  </si>
  <si>
    <r>
      <t xml:space="preserve">Version: </t>
    </r>
    <r>
      <rPr>
        <sz val="20"/>
        <color rgb="FF000000"/>
        <rFont val="Times New Roman"/>
        <family val="1"/>
      </rPr>
      <t>04</t>
    </r>
  </si>
  <si>
    <r>
      <t xml:space="preserve">Date of completion: </t>
    </r>
    <r>
      <rPr>
        <sz val="20"/>
        <color rgb="FF000000"/>
        <rFont val="Times New Roman"/>
        <family val="1"/>
      </rPr>
      <t xml:space="preserve">14 November, 2012 </t>
    </r>
  </si>
  <si>
    <t>Appendix 4 in the PoA-DD shows examples of typical CPA facilities that could be included under this POA under Type 1 and Type 2 CPA</t>
  </si>
  <si>
    <t>Example of a typical CPA Facility that could be included under this PoA as Type 2 CPA (applying AMS-III.Z, Version 04)</t>
  </si>
  <si>
    <t>Example of a typical CPA Facility that could be included under this PoA as Type 1 CPA (applying AMS-III.B, Version 16)</t>
  </si>
</sst>
</file>

<file path=xl/styles.xml><?xml version="1.0" encoding="utf-8"?>
<styleSheet xmlns="http://schemas.openxmlformats.org/spreadsheetml/2006/main">
  <numFmts count="5">
    <numFmt numFmtId="164" formatCode="0.000"/>
    <numFmt numFmtId="165" formatCode="0.0"/>
    <numFmt numFmtId="166" formatCode="0.00000"/>
    <numFmt numFmtId="167" formatCode="0.000E+00"/>
    <numFmt numFmtId="168" formatCode="0.0000"/>
  </numFmts>
  <fonts count="2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i/>
      <vertAlign val="subscript"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vertAlign val="subscript"/>
      <sz val="11"/>
      <color theme="1"/>
      <name val="Calibri"/>
      <family val="2"/>
    </font>
    <font>
      <b/>
      <sz val="14"/>
      <color theme="1"/>
      <name val="Calibri"/>
      <family val="2"/>
      <scheme val="minor"/>
    </font>
    <font>
      <b/>
      <vertAlign val="subscript"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ＭＳ Ｐゴシック"/>
      <family val="2"/>
      <charset val="128"/>
    </font>
    <font>
      <b/>
      <sz val="15"/>
      <color theme="1"/>
      <name val="Times New Roman"/>
      <family val="1"/>
    </font>
    <font>
      <b/>
      <sz val="20"/>
      <color rgb="FF000000"/>
      <name val="Times New Roman"/>
      <family val="1"/>
    </font>
    <font>
      <sz val="20"/>
      <color rgb="FF000000"/>
      <name val="Times New Roman"/>
      <family val="1"/>
    </font>
    <font>
      <b/>
      <vertAlign val="subscript"/>
      <sz val="12"/>
      <color theme="1"/>
      <name val="Calibri"/>
      <family val="2"/>
      <scheme val="minor"/>
    </font>
    <font>
      <b/>
      <u/>
      <sz val="20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7" fillId="0" borderId="0"/>
  </cellStyleXfs>
  <cellXfs count="93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/>
    </xf>
    <xf numFmtId="0" fontId="1" fillId="3" borderId="1" xfId="0" applyFont="1" applyFill="1" applyBorder="1" applyAlignment="1">
      <alignment vertical="center" wrapText="1"/>
    </xf>
    <xf numFmtId="0" fontId="0" fillId="2" borderId="0" xfId="0" applyFill="1"/>
    <xf numFmtId="0" fontId="0" fillId="2" borderId="0" xfId="0" applyFill="1" applyAlignment="1">
      <alignment wrapText="1"/>
    </xf>
    <xf numFmtId="0" fontId="0" fillId="2" borderId="0" xfId="0" applyFill="1" applyAlignment="1">
      <alignment horizontal="left"/>
    </xf>
    <xf numFmtId="0" fontId="13" fillId="2" borderId="0" xfId="0" applyFont="1" applyFill="1" applyAlignment="1">
      <alignment vertical="center"/>
    </xf>
    <xf numFmtId="0" fontId="13" fillId="2" borderId="0" xfId="0" applyFont="1" applyFill="1" applyAlignment="1">
      <alignment wrapText="1"/>
    </xf>
    <xf numFmtId="0" fontId="13" fillId="2" borderId="0" xfId="0" applyFont="1" applyFill="1" applyAlignment="1">
      <alignment horizontal="left"/>
    </xf>
    <xf numFmtId="0" fontId="13" fillId="2" borderId="0" xfId="0" applyFont="1" applyFill="1"/>
    <xf numFmtId="0" fontId="0" fillId="2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left" vertical="center" wrapText="1"/>
    </xf>
    <xf numFmtId="3" fontId="0" fillId="2" borderId="1" xfId="0" applyNumberFormat="1" applyFill="1" applyBorder="1" applyAlignment="1">
      <alignment horizontal="center" vertical="center"/>
    </xf>
    <xf numFmtId="4" fontId="0" fillId="2" borderId="1" xfId="0" applyNumberFormat="1" applyFill="1" applyBorder="1" applyAlignment="1">
      <alignment horizontal="left" vertical="center"/>
    </xf>
    <xf numFmtId="0" fontId="14" fillId="2" borderId="0" xfId="0" applyFont="1" applyFill="1" applyAlignment="1">
      <alignment wrapText="1"/>
    </xf>
    <xf numFmtId="0" fontId="14" fillId="2" borderId="0" xfId="0" applyFont="1" applyFill="1" applyAlignment="1">
      <alignment horizontal="left"/>
    </xf>
    <xf numFmtId="0" fontId="14" fillId="2" borderId="0" xfId="0" applyFont="1" applyFill="1"/>
    <xf numFmtId="0" fontId="0" fillId="2" borderId="0" xfId="0" applyFill="1" applyAlignment="1">
      <alignment vertical="center"/>
    </xf>
    <xf numFmtId="0" fontId="0" fillId="2" borderId="1" xfId="0" applyFill="1" applyBorder="1" applyAlignment="1">
      <alignment vertical="center" wrapText="1"/>
    </xf>
    <xf numFmtId="0" fontId="1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6" fillId="2" borderId="0" xfId="0" applyFont="1" applyFill="1" applyAlignment="1">
      <alignment wrapText="1"/>
    </xf>
    <xf numFmtId="0" fontId="6" fillId="2" borderId="0" xfId="0" applyFont="1" applyFill="1" applyAlignment="1">
      <alignment horizontal="left"/>
    </xf>
    <xf numFmtId="0" fontId="6" fillId="2" borderId="0" xfId="0" applyFont="1" applyFill="1"/>
    <xf numFmtId="2" fontId="0" fillId="2" borderId="1" xfId="0" applyNumberFormat="1" applyFill="1" applyBorder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12" fillId="2" borderId="0" xfId="0" applyFont="1" applyFill="1" applyAlignment="1">
      <alignment wrapText="1"/>
    </xf>
    <xf numFmtId="0" fontId="12" fillId="2" borderId="0" xfId="0" applyFont="1" applyFill="1" applyAlignment="1">
      <alignment horizontal="left"/>
    </xf>
    <xf numFmtId="0" fontId="12" fillId="2" borderId="0" xfId="0" applyFont="1" applyFill="1"/>
    <xf numFmtId="0" fontId="1" fillId="2" borderId="0" xfId="0" applyFont="1" applyFill="1"/>
    <xf numFmtId="0" fontId="0" fillId="2" borderId="1" xfId="0" applyFill="1" applyBorder="1"/>
    <xf numFmtId="0" fontId="1" fillId="3" borderId="1" xfId="0" applyFont="1" applyFill="1" applyBorder="1" applyAlignment="1">
      <alignment vertical="center"/>
    </xf>
    <xf numFmtId="0" fontId="1" fillId="3" borderId="1" xfId="0" applyFont="1" applyFill="1" applyBorder="1"/>
    <xf numFmtId="0" fontId="16" fillId="4" borderId="1" xfId="0" applyFont="1" applyFill="1" applyBorder="1" applyAlignment="1">
      <alignment vertical="center" wrapText="1"/>
    </xf>
    <xf numFmtId="0" fontId="16" fillId="4" borderId="1" xfId="0" applyFont="1" applyFill="1" applyBorder="1" applyAlignment="1">
      <alignment horizontal="left" vertical="center"/>
    </xf>
    <xf numFmtId="4" fontId="16" fillId="4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vertical="center" wrapText="1"/>
    </xf>
    <xf numFmtId="0" fontId="10" fillId="4" borderId="1" xfId="0" applyFont="1" applyFill="1" applyBorder="1" applyAlignment="1">
      <alignment horizontal="left" vertical="center"/>
    </xf>
    <xf numFmtId="4" fontId="10" fillId="4" borderId="1" xfId="0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vertical="center" wrapText="1"/>
    </xf>
    <xf numFmtId="0" fontId="19" fillId="2" borderId="0" xfId="0" applyFont="1" applyFill="1"/>
    <xf numFmtId="0" fontId="18" fillId="2" borderId="0" xfId="0" applyFont="1" applyFill="1" applyAlignment="1">
      <alignment horizontal="left"/>
    </xf>
    <xf numFmtId="49" fontId="1" fillId="3" borderId="1" xfId="0" applyNumberFormat="1" applyFont="1" applyFill="1" applyBorder="1" applyAlignment="1">
      <alignment horizontal="center" vertical="center" wrapText="1"/>
    </xf>
    <xf numFmtId="11" fontId="0" fillId="0" borderId="1" xfId="0" applyNumberFormat="1" applyFill="1" applyBorder="1" applyAlignment="1">
      <alignment horizontal="center" vertical="center"/>
    </xf>
    <xf numFmtId="10" fontId="0" fillId="0" borderId="1" xfId="0" applyNumberFormat="1" applyFill="1" applyBorder="1" applyAlignment="1">
      <alignment horizontal="center" vertical="center"/>
    </xf>
    <xf numFmtId="4" fontId="1" fillId="4" borderId="1" xfId="0" applyNumberFormat="1" applyFont="1" applyFill="1" applyBorder="1" applyAlignment="1">
      <alignment horizontal="center" vertical="center"/>
    </xf>
    <xf numFmtId="11" fontId="1" fillId="2" borderId="0" xfId="0" applyNumberFormat="1" applyFont="1" applyFill="1" applyAlignment="1">
      <alignment vertical="center"/>
    </xf>
    <xf numFmtId="0" fontId="1" fillId="3" borderId="1" xfId="0" applyFont="1" applyFill="1" applyBorder="1" applyAlignment="1">
      <alignment horizontal="left" vertical="center"/>
    </xf>
    <xf numFmtId="2" fontId="1" fillId="2" borderId="0" xfId="0" applyNumberFormat="1" applyFont="1" applyFill="1" applyAlignment="1">
      <alignment vertical="center"/>
    </xf>
    <xf numFmtId="0" fontId="1" fillId="3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0" fontId="0" fillId="2" borderId="1" xfId="0" applyFill="1" applyBorder="1" applyAlignment="1">
      <alignment horizontal="left" vertical="center"/>
    </xf>
    <xf numFmtId="164" fontId="1" fillId="2" borderId="0" xfId="0" applyNumberFormat="1" applyFont="1" applyFill="1" applyAlignment="1">
      <alignment vertical="center"/>
    </xf>
    <xf numFmtId="0" fontId="1" fillId="3" borderId="1" xfId="0" applyFont="1" applyFill="1" applyBorder="1" applyAlignment="1">
      <alignment horizontal="left" vertical="center"/>
    </xf>
    <xf numFmtId="0" fontId="0" fillId="2" borderId="1" xfId="0" applyFill="1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vertical="center" wrapText="1"/>
    </xf>
    <xf numFmtId="2" fontId="0" fillId="0" borderId="1" xfId="0" applyNumberFormat="1" applyFill="1" applyBorder="1" applyAlignment="1">
      <alignment horizontal="center" vertical="center"/>
    </xf>
    <xf numFmtId="0" fontId="8" fillId="2" borderId="0" xfId="0" applyFont="1" applyFill="1" applyBorder="1" applyAlignment="1">
      <alignment vertical="center" wrapText="1"/>
    </xf>
    <xf numFmtId="0" fontId="0" fillId="2" borderId="0" xfId="0" applyFill="1" applyBorder="1" applyAlignment="1">
      <alignment horizontal="left" vertical="center"/>
    </xf>
    <xf numFmtId="11" fontId="0" fillId="2" borderId="0" xfId="0" applyNumberForma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left" vertical="center"/>
    </xf>
    <xf numFmtId="0" fontId="15" fillId="2" borderId="1" xfId="0" applyFont="1" applyFill="1" applyBorder="1" applyAlignment="1">
      <alignment horizontal="left" vertical="center" wrapText="1"/>
    </xf>
    <xf numFmtId="0" fontId="0" fillId="2" borderId="0" xfId="0" applyFill="1" applyAlignment="1">
      <alignment horizontal="center"/>
    </xf>
    <xf numFmtId="2" fontId="0" fillId="2" borderId="1" xfId="0" applyNumberFormat="1" applyFill="1" applyBorder="1" applyAlignment="1">
      <alignment horizontal="left" vertical="center"/>
    </xf>
    <xf numFmtId="4" fontId="6" fillId="2" borderId="0" xfId="0" applyNumberFormat="1" applyFont="1" applyFill="1"/>
    <xf numFmtId="2" fontId="0" fillId="2" borderId="0" xfId="0" applyNumberFormat="1" applyFill="1"/>
    <xf numFmtId="0" fontId="22" fillId="2" borderId="0" xfId="0" applyFont="1" applyFill="1"/>
    <xf numFmtId="165" fontId="0" fillId="2" borderId="1" xfId="0" applyNumberFormat="1" applyFill="1" applyBorder="1" applyAlignment="1">
      <alignment horizontal="center" vertical="center"/>
    </xf>
    <xf numFmtId="11" fontId="0" fillId="2" borderId="0" xfId="0" applyNumberFormat="1" applyFill="1"/>
    <xf numFmtId="0" fontId="0" fillId="2" borderId="0" xfId="0" applyFill="1" applyBorder="1" applyAlignment="1">
      <alignment vertical="center" wrapText="1"/>
    </xf>
    <xf numFmtId="2" fontId="0" fillId="0" borderId="0" xfId="0" applyNumberFormat="1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3" fontId="0" fillId="2" borderId="1" xfId="0" applyNumberFormat="1" applyFill="1" applyBorder="1" applyAlignment="1">
      <alignment horizontal="left" vertic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vertical="center" wrapText="1"/>
    </xf>
    <xf numFmtId="0" fontId="0" fillId="0" borderId="0" xfId="0" applyFill="1" applyBorder="1" applyAlignment="1">
      <alignment horizontal="left" vertical="center"/>
    </xf>
    <xf numFmtId="11" fontId="0" fillId="0" borderId="0" xfId="0" applyNumberForma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left" vertical="center"/>
    </xf>
    <xf numFmtId="4" fontId="0" fillId="2" borderId="1" xfId="0" applyNumberFormat="1" applyFill="1" applyBorder="1" applyAlignment="1">
      <alignment horizontal="center" vertical="center"/>
    </xf>
    <xf numFmtId="3" fontId="0" fillId="2" borderId="0" xfId="0" applyNumberFormat="1" applyFill="1" applyBorder="1" applyAlignment="1">
      <alignment horizontal="left" vertical="center"/>
    </xf>
    <xf numFmtId="166" fontId="1" fillId="2" borderId="1" xfId="0" applyNumberFormat="1" applyFont="1" applyFill="1" applyBorder="1" applyAlignment="1">
      <alignment horizontal="center" vertical="center"/>
    </xf>
    <xf numFmtId="0" fontId="10" fillId="2" borderId="0" xfId="0" applyFont="1" applyFill="1"/>
    <xf numFmtId="167" fontId="0" fillId="0" borderId="1" xfId="0" applyNumberFormat="1" applyFill="1" applyBorder="1" applyAlignment="1">
      <alignment horizontal="center" vertical="center"/>
    </xf>
    <xf numFmtId="168" fontId="0" fillId="2" borderId="1" xfId="0" applyNumberFormat="1" applyFill="1" applyBorder="1"/>
    <xf numFmtId="3" fontId="0" fillId="2" borderId="1" xfId="0" applyNumberFormat="1" applyFill="1" applyBorder="1"/>
  </cellXfs>
  <cellStyles count="2">
    <cellStyle name="Normal" xfId="0" builtinId="0"/>
    <cellStyle name="標準_NPV calculation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onsultancy/ERCC-Carbon/Fuel%20Switch%20PoA/PoA-DD/Some%20work%20during%20validation/100099%20-%20Fuel%20switching%20PoA%20120903/ERs%20Calculation%20Sheet%20for%20potential%20Type%202%20CPA_Brick%20Kiln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 Page"/>
      <sheetName val="Leakage Emission Factors"/>
      <sheetName val="ERs Dahab Brick Plant"/>
    </sheetNames>
    <sheetDataSet>
      <sheetData sheetId="0" refreshError="1"/>
      <sheetData sheetId="1">
        <row r="10">
          <cell r="D10">
            <v>4.3469095304708938E-4</v>
          </cell>
        </row>
        <row r="20">
          <cell r="D20">
            <v>5.3453432961433915E-6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115"/>
  <sheetViews>
    <sheetView workbookViewId="0">
      <selection activeCell="B3" sqref="B3"/>
    </sheetView>
  </sheetViews>
  <sheetFormatPr defaultRowHeight="15"/>
  <cols>
    <col min="1" max="1" width="9.140625" style="4"/>
    <col min="2" max="2" width="17.42578125" style="4" bestFit="1" customWidth="1"/>
    <col min="3" max="18" width="9.140625" style="4"/>
  </cols>
  <sheetData>
    <row r="1" spans="2:21">
      <c r="S1" s="4"/>
      <c r="T1" s="4"/>
      <c r="U1" s="4"/>
    </row>
    <row r="2" spans="2:21" ht="19.5">
      <c r="B2" s="45"/>
      <c r="S2" s="4"/>
      <c r="T2" s="4"/>
      <c r="U2" s="4"/>
    </row>
    <row r="3" spans="2:21" ht="39" customHeight="1">
      <c r="B3" s="73" t="s">
        <v>26</v>
      </c>
      <c r="S3" s="4"/>
      <c r="T3" s="4"/>
      <c r="U3" s="4"/>
    </row>
    <row r="4" spans="2:21" ht="26.25">
      <c r="B4" s="44" t="s">
        <v>67</v>
      </c>
      <c r="S4" s="4"/>
      <c r="T4" s="4"/>
      <c r="U4" s="4"/>
    </row>
    <row r="5" spans="2:21" ht="26.25">
      <c r="B5" s="44" t="s">
        <v>107</v>
      </c>
      <c r="S5" s="4"/>
      <c r="T5" s="4"/>
      <c r="U5" s="4"/>
    </row>
    <row r="6" spans="2:21" ht="26.25">
      <c r="B6" s="44" t="s">
        <v>108</v>
      </c>
      <c r="S6" s="4"/>
      <c r="T6" s="4"/>
      <c r="U6" s="4"/>
    </row>
    <row r="7" spans="2:21">
      <c r="S7" s="4"/>
      <c r="T7" s="4"/>
      <c r="U7" s="4"/>
    </row>
    <row r="8" spans="2:21">
      <c r="B8" s="4" t="s">
        <v>109</v>
      </c>
      <c r="S8" s="4"/>
      <c r="T8" s="4"/>
      <c r="U8" s="4"/>
    </row>
    <row r="9" spans="2:21" ht="39" customHeight="1">
      <c r="B9" s="73"/>
      <c r="S9" s="4"/>
      <c r="T9" s="4"/>
      <c r="U9" s="4"/>
    </row>
    <row r="10" spans="2:21" ht="25.5">
      <c r="B10" s="44"/>
      <c r="S10" s="4"/>
      <c r="T10" s="4"/>
      <c r="U10" s="4"/>
    </row>
    <row r="11" spans="2:21" ht="25.5">
      <c r="B11" s="44"/>
      <c r="S11" s="4"/>
      <c r="T11" s="4"/>
      <c r="U11" s="4"/>
    </row>
    <row r="12" spans="2:21" ht="25.5">
      <c r="B12" s="44"/>
      <c r="S12" s="4"/>
      <c r="T12" s="4"/>
      <c r="U12" s="4"/>
    </row>
    <row r="13" spans="2:21" ht="25.5">
      <c r="B13" s="44"/>
      <c r="S13" s="4"/>
      <c r="T13" s="4"/>
      <c r="U13" s="4"/>
    </row>
    <row r="14" spans="2:21">
      <c r="S14" s="4"/>
      <c r="T14" s="4"/>
      <c r="U14" s="4"/>
    </row>
    <row r="15" spans="2:21">
      <c r="S15" s="4"/>
      <c r="T15" s="4"/>
      <c r="U15" s="4"/>
    </row>
    <row r="16" spans="2:21">
      <c r="S16" s="4"/>
      <c r="T16" s="4"/>
      <c r="U16" s="4"/>
    </row>
    <row r="17" spans="2:21" ht="25.5">
      <c r="B17" s="73"/>
      <c r="S17" s="4"/>
      <c r="T17" s="4"/>
      <c r="U17" s="4"/>
    </row>
    <row r="18" spans="2:21" ht="25.5">
      <c r="B18" s="44"/>
      <c r="S18" s="4"/>
      <c r="T18" s="4"/>
      <c r="U18" s="4"/>
    </row>
    <row r="19" spans="2:21" ht="25.5">
      <c r="B19" s="44"/>
      <c r="S19" s="4"/>
      <c r="T19" s="4"/>
      <c r="U19" s="4"/>
    </row>
    <row r="20" spans="2:21" ht="25.5">
      <c r="B20" s="44"/>
      <c r="S20" s="4"/>
      <c r="T20" s="4"/>
      <c r="U20" s="4"/>
    </row>
    <row r="21" spans="2:21" ht="25.5">
      <c r="B21" s="44"/>
      <c r="S21" s="4"/>
      <c r="T21" s="4"/>
      <c r="U21" s="4"/>
    </row>
    <row r="22" spans="2:21">
      <c r="S22" s="4"/>
      <c r="T22" s="4"/>
      <c r="U22" s="4"/>
    </row>
    <row r="23" spans="2:21">
      <c r="S23" s="4"/>
      <c r="T23" s="4"/>
      <c r="U23" s="4"/>
    </row>
    <row r="24" spans="2:21">
      <c r="S24" s="4"/>
      <c r="T24" s="4"/>
      <c r="U24" s="4"/>
    </row>
    <row r="25" spans="2:21">
      <c r="S25" s="4"/>
      <c r="T25" s="4"/>
      <c r="U25" s="4"/>
    </row>
    <row r="26" spans="2:21">
      <c r="S26" s="4"/>
      <c r="T26" s="4"/>
      <c r="U26" s="4"/>
    </row>
    <row r="27" spans="2:21">
      <c r="S27" s="4"/>
      <c r="T27" s="4"/>
      <c r="U27" s="4"/>
    </row>
    <row r="28" spans="2:21">
      <c r="S28" s="4"/>
      <c r="T28" s="4"/>
      <c r="U28" s="4"/>
    </row>
    <row r="29" spans="2:21">
      <c r="S29" s="4"/>
      <c r="T29" s="4"/>
      <c r="U29" s="4"/>
    </row>
    <row r="30" spans="2:21">
      <c r="S30" s="4"/>
      <c r="T30" s="4"/>
      <c r="U30" s="4"/>
    </row>
    <row r="31" spans="2:21">
      <c r="S31" s="4"/>
      <c r="T31" s="4"/>
      <c r="U31" s="4"/>
    </row>
    <row r="32" spans="2:21">
      <c r="S32" s="4"/>
      <c r="T32" s="4"/>
      <c r="U32" s="4"/>
    </row>
    <row r="33" spans="19:21">
      <c r="S33" s="4"/>
      <c r="T33" s="4"/>
      <c r="U33" s="4"/>
    </row>
    <row r="34" spans="19:21">
      <c r="S34" s="4"/>
      <c r="T34" s="4"/>
      <c r="U34" s="4"/>
    </row>
    <row r="35" spans="19:21">
      <c r="S35" s="4"/>
      <c r="T35" s="4"/>
      <c r="U35" s="4"/>
    </row>
    <row r="36" spans="19:21">
      <c r="S36" s="4"/>
      <c r="T36" s="4"/>
      <c r="U36" s="4"/>
    </row>
    <row r="37" spans="19:21">
      <c r="S37" s="4"/>
      <c r="T37" s="4"/>
      <c r="U37" s="4"/>
    </row>
    <row r="38" spans="19:21">
      <c r="S38" s="4"/>
      <c r="T38" s="4"/>
      <c r="U38" s="4"/>
    </row>
    <row r="39" spans="19:21">
      <c r="S39" s="4"/>
      <c r="T39" s="4"/>
      <c r="U39" s="4"/>
    </row>
    <row r="40" spans="19:21">
      <c r="S40" s="4"/>
      <c r="T40" s="4"/>
      <c r="U40" s="4"/>
    </row>
    <row r="41" spans="19:21">
      <c r="S41" s="4"/>
      <c r="T41" s="4"/>
      <c r="U41" s="4"/>
    </row>
    <row r="42" spans="19:21">
      <c r="S42" s="4"/>
      <c r="T42" s="4"/>
      <c r="U42" s="4"/>
    </row>
    <row r="43" spans="19:21">
      <c r="S43" s="4"/>
      <c r="T43" s="4"/>
      <c r="U43" s="4"/>
    </row>
    <row r="44" spans="19:21">
      <c r="S44" s="4"/>
      <c r="T44" s="4"/>
      <c r="U44" s="4"/>
    </row>
    <row r="45" spans="19:21">
      <c r="S45" s="4"/>
      <c r="T45" s="4"/>
      <c r="U45" s="4"/>
    </row>
    <row r="46" spans="19:21">
      <c r="S46" s="4"/>
      <c r="T46" s="4"/>
      <c r="U46" s="4"/>
    </row>
    <row r="47" spans="19:21">
      <c r="S47" s="4"/>
      <c r="T47" s="4"/>
      <c r="U47" s="4"/>
    </row>
    <row r="48" spans="19:21">
      <c r="S48" s="4"/>
      <c r="T48" s="4"/>
      <c r="U48" s="4"/>
    </row>
    <row r="49" spans="19:21">
      <c r="S49" s="4"/>
      <c r="T49" s="4"/>
      <c r="U49" s="4"/>
    </row>
    <row r="50" spans="19:21">
      <c r="S50" s="4"/>
      <c r="T50" s="4"/>
      <c r="U50" s="4"/>
    </row>
    <row r="51" spans="19:21">
      <c r="S51" s="4"/>
      <c r="T51" s="4"/>
      <c r="U51" s="4"/>
    </row>
    <row r="52" spans="19:21">
      <c r="S52" s="4"/>
      <c r="T52" s="4"/>
      <c r="U52" s="4"/>
    </row>
    <row r="53" spans="19:21">
      <c r="S53" s="4"/>
      <c r="T53" s="4"/>
      <c r="U53" s="4"/>
    </row>
    <row r="54" spans="19:21">
      <c r="S54" s="4"/>
      <c r="T54" s="4"/>
      <c r="U54" s="4"/>
    </row>
    <row r="55" spans="19:21">
      <c r="S55" s="4"/>
      <c r="T55" s="4"/>
      <c r="U55" s="4"/>
    </row>
    <row r="56" spans="19:21">
      <c r="S56" s="4"/>
      <c r="T56" s="4"/>
      <c r="U56" s="4"/>
    </row>
    <row r="57" spans="19:21">
      <c r="S57" s="4"/>
      <c r="T57" s="4"/>
      <c r="U57" s="4"/>
    </row>
    <row r="58" spans="19:21">
      <c r="S58" s="4"/>
      <c r="T58" s="4"/>
      <c r="U58" s="4"/>
    </row>
    <row r="59" spans="19:21">
      <c r="S59" s="4"/>
      <c r="T59" s="4"/>
      <c r="U59" s="4"/>
    </row>
    <row r="60" spans="19:21">
      <c r="S60" s="4"/>
      <c r="T60" s="4"/>
      <c r="U60" s="4"/>
    </row>
    <row r="61" spans="19:21">
      <c r="S61" s="4"/>
      <c r="T61" s="4"/>
      <c r="U61" s="4"/>
    </row>
    <row r="62" spans="19:21">
      <c r="S62" s="4"/>
      <c r="T62" s="4"/>
      <c r="U62" s="4"/>
    </row>
    <row r="63" spans="19:21">
      <c r="S63" s="4"/>
      <c r="T63" s="4"/>
      <c r="U63" s="4"/>
    </row>
    <row r="64" spans="19:21">
      <c r="S64" s="4"/>
      <c r="T64" s="4"/>
      <c r="U64" s="4"/>
    </row>
    <row r="65" spans="19:21">
      <c r="S65" s="4"/>
      <c r="T65" s="4"/>
      <c r="U65" s="4"/>
    </row>
    <row r="66" spans="19:21">
      <c r="S66" s="4"/>
      <c r="T66" s="4"/>
      <c r="U66" s="4"/>
    </row>
    <row r="67" spans="19:21">
      <c r="S67" s="4"/>
      <c r="T67" s="4"/>
      <c r="U67" s="4"/>
    </row>
    <row r="68" spans="19:21">
      <c r="S68" s="4"/>
      <c r="T68" s="4"/>
      <c r="U68" s="4"/>
    </row>
    <row r="69" spans="19:21">
      <c r="S69" s="4"/>
      <c r="T69" s="4"/>
      <c r="U69" s="4"/>
    </row>
    <row r="70" spans="19:21">
      <c r="S70" s="4"/>
      <c r="T70" s="4"/>
      <c r="U70" s="4"/>
    </row>
    <row r="71" spans="19:21">
      <c r="S71" s="4"/>
      <c r="T71" s="4"/>
      <c r="U71" s="4"/>
    </row>
    <row r="72" spans="19:21">
      <c r="S72" s="4"/>
      <c r="T72" s="4"/>
      <c r="U72" s="4"/>
    </row>
    <row r="73" spans="19:21">
      <c r="S73" s="4"/>
      <c r="T73" s="4"/>
      <c r="U73" s="4"/>
    </row>
    <row r="74" spans="19:21">
      <c r="S74" s="4"/>
      <c r="T74" s="4"/>
      <c r="U74" s="4"/>
    </row>
    <row r="75" spans="19:21">
      <c r="S75" s="4"/>
      <c r="T75" s="4"/>
      <c r="U75" s="4"/>
    </row>
    <row r="76" spans="19:21">
      <c r="S76" s="4"/>
      <c r="T76" s="4"/>
      <c r="U76" s="4"/>
    </row>
    <row r="77" spans="19:21">
      <c r="S77" s="4"/>
      <c r="T77" s="4"/>
      <c r="U77" s="4"/>
    </row>
    <row r="78" spans="19:21">
      <c r="S78" s="4"/>
      <c r="T78" s="4"/>
      <c r="U78" s="4"/>
    </row>
    <row r="79" spans="19:21">
      <c r="S79" s="4"/>
      <c r="T79" s="4"/>
      <c r="U79" s="4"/>
    </row>
    <row r="80" spans="19:21">
      <c r="S80" s="4"/>
      <c r="T80" s="4"/>
      <c r="U80" s="4"/>
    </row>
    <row r="81" spans="19:21">
      <c r="S81" s="4"/>
      <c r="T81" s="4"/>
      <c r="U81" s="4"/>
    </row>
    <row r="82" spans="19:21">
      <c r="S82" s="4"/>
      <c r="T82" s="4"/>
      <c r="U82" s="4"/>
    </row>
    <row r="83" spans="19:21">
      <c r="S83" s="4"/>
      <c r="T83" s="4"/>
      <c r="U83" s="4"/>
    </row>
    <row r="84" spans="19:21">
      <c r="S84" s="4"/>
      <c r="T84" s="4"/>
      <c r="U84" s="4"/>
    </row>
    <row r="85" spans="19:21">
      <c r="S85" s="4"/>
      <c r="T85" s="4"/>
      <c r="U85" s="4"/>
    </row>
    <row r="86" spans="19:21">
      <c r="S86" s="4"/>
      <c r="T86" s="4"/>
      <c r="U86" s="4"/>
    </row>
    <row r="87" spans="19:21">
      <c r="S87" s="4"/>
      <c r="T87" s="4"/>
      <c r="U87" s="4"/>
    </row>
    <row r="88" spans="19:21">
      <c r="S88" s="4"/>
      <c r="T88" s="4"/>
      <c r="U88" s="4"/>
    </row>
    <row r="89" spans="19:21">
      <c r="S89" s="4"/>
      <c r="T89" s="4"/>
      <c r="U89" s="4"/>
    </row>
    <row r="90" spans="19:21">
      <c r="S90" s="4"/>
      <c r="T90" s="4"/>
      <c r="U90" s="4"/>
    </row>
    <row r="91" spans="19:21">
      <c r="S91" s="4"/>
      <c r="T91" s="4"/>
      <c r="U91" s="4"/>
    </row>
    <row r="92" spans="19:21">
      <c r="S92" s="4"/>
      <c r="T92" s="4"/>
      <c r="U92" s="4"/>
    </row>
    <row r="93" spans="19:21">
      <c r="S93" s="4"/>
      <c r="T93" s="4"/>
      <c r="U93" s="4"/>
    </row>
    <row r="94" spans="19:21">
      <c r="S94" s="4"/>
      <c r="T94" s="4"/>
      <c r="U94" s="4"/>
    </row>
    <row r="95" spans="19:21">
      <c r="S95" s="4"/>
      <c r="T95" s="4"/>
      <c r="U95" s="4"/>
    </row>
    <row r="96" spans="19:21">
      <c r="S96" s="4"/>
      <c r="T96" s="4"/>
      <c r="U96" s="4"/>
    </row>
    <row r="97" spans="19:21">
      <c r="S97" s="4"/>
      <c r="T97" s="4"/>
      <c r="U97" s="4"/>
    </row>
    <row r="98" spans="19:21">
      <c r="S98" s="4"/>
      <c r="T98" s="4"/>
      <c r="U98" s="4"/>
    </row>
    <row r="99" spans="19:21">
      <c r="S99" s="4"/>
      <c r="T99" s="4"/>
      <c r="U99" s="4"/>
    </row>
    <row r="100" spans="19:21">
      <c r="S100" s="4"/>
      <c r="T100" s="4"/>
      <c r="U100" s="4"/>
    </row>
    <row r="101" spans="19:21">
      <c r="S101" s="4"/>
      <c r="T101" s="4"/>
      <c r="U101" s="4"/>
    </row>
    <row r="102" spans="19:21">
      <c r="S102" s="4"/>
      <c r="T102" s="4"/>
      <c r="U102" s="4"/>
    </row>
    <row r="103" spans="19:21">
      <c r="S103" s="4"/>
      <c r="T103" s="4"/>
      <c r="U103" s="4"/>
    </row>
    <row r="104" spans="19:21">
      <c r="S104" s="4"/>
      <c r="T104" s="4"/>
      <c r="U104" s="4"/>
    </row>
    <row r="105" spans="19:21">
      <c r="S105" s="4"/>
      <c r="T105" s="4"/>
      <c r="U105" s="4"/>
    </row>
    <row r="106" spans="19:21">
      <c r="S106" s="4"/>
      <c r="T106" s="4"/>
      <c r="U106" s="4"/>
    </row>
    <row r="107" spans="19:21">
      <c r="S107" s="4"/>
      <c r="T107" s="4"/>
      <c r="U107" s="4"/>
    </row>
    <row r="108" spans="19:21">
      <c r="S108" s="4"/>
      <c r="T108" s="4"/>
      <c r="U108" s="4"/>
    </row>
    <row r="109" spans="19:21">
      <c r="S109" s="4"/>
      <c r="T109" s="4"/>
      <c r="U109" s="4"/>
    </row>
    <row r="110" spans="19:21">
      <c r="S110" s="4"/>
      <c r="T110" s="4"/>
      <c r="U110" s="4"/>
    </row>
    <row r="111" spans="19:21">
      <c r="S111" s="4"/>
      <c r="T111" s="4"/>
      <c r="U111" s="4"/>
    </row>
    <row r="112" spans="19:21">
      <c r="S112" s="4"/>
      <c r="T112" s="4"/>
      <c r="U112" s="4"/>
    </row>
    <row r="113" spans="19:21">
      <c r="S113" s="4"/>
      <c r="T113" s="4"/>
      <c r="U113" s="4"/>
    </row>
    <row r="114" spans="19:21">
      <c r="S114" s="4"/>
      <c r="T114" s="4"/>
      <c r="U114" s="4"/>
    </row>
    <row r="115" spans="19:21">
      <c r="S115" s="4"/>
      <c r="T115" s="4"/>
      <c r="U115" s="4"/>
    </row>
  </sheetData>
  <pageMargins left="0.7" right="0.7" top="0.75" bottom="0.75" header="0.3" footer="0.3"/>
  <pageSetup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R81"/>
  <sheetViews>
    <sheetView workbookViewId="0">
      <selection activeCell="D24" sqref="D24"/>
    </sheetView>
  </sheetViews>
  <sheetFormatPr defaultRowHeight="15"/>
  <cols>
    <col min="1" max="1" width="4.7109375" customWidth="1"/>
    <col min="2" max="2" width="47.7109375" style="1" bestFit="1" customWidth="1"/>
    <col min="3" max="3" width="21.28515625" style="2" bestFit="1" customWidth="1"/>
    <col min="4" max="4" width="15.5703125" customWidth="1"/>
    <col min="5" max="5" width="78.140625" customWidth="1"/>
    <col min="6" max="6" width="15.7109375" style="4" customWidth="1"/>
    <col min="7" max="7" width="13.42578125" style="4" bestFit="1" customWidth="1"/>
    <col min="8" max="8" width="14.7109375" style="4" customWidth="1"/>
    <col min="9" max="9" width="11.7109375" style="4" bestFit="1" customWidth="1"/>
    <col min="10" max="10" width="12.7109375" style="4" customWidth="1"/>
    <col min="11" max="11" width="14.5703125" bestFit="1" customWidth="1"/>
    <col min="12" max="12" width="10.140625" bestFit="1" customWidth="1"/>
    <col min="17" max="17" width="11.7109375" bestFit="1" customWidth="1"/>
  </cols>
  <sheetData>
    <row r="1" spans="1:18" s="4" customFormat="1">
      <c r="B1" s="5"/>
      <c r="C1" s="6"/>
    </row>
    <row r="2" spans="1:18" s="10" customFormat="1" ht="20.100000000000001" customHeight="1">
      <c r="A2" s="7" t="s">
        <v>46</v>
      </c>
      <c r="B2" s="8"/>
      <c r="C2" s="9"/>
    </row>
    <row r="3" spans="1:18" s="11" customFormat="1" ht="33.75" customHeight="1">
      <c r="B3" s="60" t="s">
        <v>0</v>
      </c>
      <c r="C3" s="61" t="s">
        <v>1</v>
      </c>
      <c r="D3" s="46" t="s">
        <v>2</v>
      </c>
      <c r="E3" s="61" t="s">
        <v>3</v>
      </c>
      <c r="F3" s="4"/>
      <c r="G3" s="4"/>
      <c r="H3" s="4"/>
      <c r="I3" s="4"/>
      <c r="J3" s="4"/>
    </row>
    <row r="4" spans="1:18" s="12" customFormat="1" ht="20.100000000000001" customHeight="1">
      <c r="B4" s="13" t="s">
        <v>47</v>
      </c>
      <c r="C4" s="58" t="s">
        <v>48</v>
      </c>
      <c r="D4" s="26">
        <v>28</v>
      </c>
      <c r="E4" s="70" t="s">
        <v>57</v>
      </c>
      <c r="F4" s="4"/>
      <c r="G4" s="4"/>
      <c r="H4" s="4"/>
      <c r="I4" s="4"/>
      <c r="J4" s="4"/>
      <c r="N4"/>
      <c r="O4"/>
      <c r="P4"/>
      <c r="Q4"/>
      <c r="R4"/>
    </row>
    <row r="5" spans="1:18" s="12" customFormat="1" ht="20.100000000000001" customHeight="1">
      <c r="B5" s="13" t="s">
        <v>49</v>
      </c>
      <c r="C5" s="15" t="s">
        <v>51</v>
      </c>
      <c r="D5" s="26">
        <v>10.81</v>
      </c>
      <c r="E5" s="70" t="s">
        <v>58</v>
      </c>
      <c r="F5" s="4"/>
      <c r="G5" s="4"/>
      <c r="H5" s="4"/>
      <c r="I5" s="4"/>
      <c r="J5" s="4"/>
      <c r="N5"/>
      <c r="O5"/>
      <c r="P5"/>
      <c r="Q5"/>
      <c r="R5"/>
    </row>
    <row r="6" spans="1:18" s="12" customFormat="1" ht="20.100000000000001" customHeight="1">
      <c r="B6" s="13" t="s">
        <v>50</v>
      </c>
      <c r="C6" s="15" t="s">
        <v>52</v>
      </c>
      <c r="D6" s="26">
        <v>99</v>
      </c>
      <c r="E6" s="70" t="s">
        <v>58</v>
      </c>
      <c r="F6" s="4"/>
      <c r="G6" s="4"/>
      <c r="H6" s="4"/>
      <c r="I6" s="4"/>
      <c r="J6" s="4"/>
      <c r="N6"/>
      <c r="O6"/>
      <c r="P6"/>
      <c r="Q6"/>
      <c r="R6"/>
    </row>
    <row r="7" spans="1:18" s="12" customFormat="1" ht="20.100000000000001" customHeight="1">
      <c r="B7" s="4"/>
      <c r="C7" s="4"/>
      <c r="D7" s="4"/>
      <c r="E7" s="4"/>
      <c r="F7" s="4"/>
      <c r="G7" s="4"/>
      <c r="H7" s="4"/>
      <c r="I7" s="4"/>
      <c r="J7" s="4"/>
      <c r="K7" s="4"/>
      <c r="N7" s="4"/>
      <c r="O7" s="4"/>
      <c r="P7" s="4"/>
      <c r="Q7" s="4"/>
      <c r="R7" s="4"/>
    </row>
    <row r="8" spans="1:18" s="25" customFormat="1" ht="20.100000000000001" customHeight="1">
      <c r="A8" s="7" t="s">
        <v>68</v>
      </c>
      <c r="B8" s="23"/>
      <c r="C8" s="24"/>
      <c r="E8" s="18"/>
      <c r="N8"/>
      <c r="O8"/>
      <c r="P8"/>
      <c r="Q8"/>
      <c r="R8"/>
    </row>
    <row r="9" spans="1:18" s="25" customFormat="1" ht="20.100000000000001" customHeight="1">
      <c r="A9" s="22"/>
      <c r="B9" s="60" t="s">
        <v>0</v>
      </c>
      <c r="C9" s="61" t="s">
        <v>1</v>
      </c>
      <c r="D9" s="61" t="s">
        <v>2</v>
      </c>
      <c r="E9" s="61" t="s">
        <v>3</v>
      </c>
      <c r="F9" s="4"/>
      <c r="G9" s="4"/>
      <c r="H9" s="4"/>
      <c r="N9"/>
      <c r="O9"/>
      <c r="P9"/>
      <c r="Q9"/>
      <c r="R9"/>
    </row>
    <row r="10" spans="1:18" s="19" customFormat="1" ht="20.100000000000001" customHeight="1">
      <c r="B10" s="20" t="s">
        <v>59</v>
      </c>
      <c r="C10" s="58" t="s">
        <v>66</v>
      </c>
      <c r="D10" s="47">
        <f>(D5*1000000*(D6/100)*D25)/(D4*D24)</f>
        <v>4.3469095304708938E-4</v>
      </c>
      <c r="E10" s="59" t="s">
        <v>71</v>
      </c>
      <c r="F10" s="4"/>
      <c r="G10" s="4"/>
      <c r="H10" s="4"/>
      <c r="N10"/>
      <c r="O10"/>
      <c r="P10"/>
      <c r="Q10"/>
      <c r="R10"/>
    </row>
    <row r="11" spans="1:18" s="21" customFormat="1" ht="24.95" customHeight="1">
      <c r="B11" s="4"/>
      <c r="C11" s="4"/>
      <c r="D11" s="4"/>
      <c r="E11" s="52"/>
      <c r="I11" s="50"/>
      <c r="N11" s="4"/>
      <c r="O11" s="4"/>
      <c r="P11" s="4"/>
      <c r="Q11" s="4"/>
      <c r="R11" s="4"/>
    </row>
    <row r="12" spans="1:18" s="4" customFormat="1" ht="20.100000000000001" customHeight="1">
      <c r="A12" s="7" t="s">
        <v>55</v>
      </c>
      <c r="B12" s="8"/>
      <c r="C12" s="9"/>
      <c r="D12" s="10"/>
      <c r="E12" s="10"/>
      <c r="F12" s="10"/>
      <c r="G12" s="10"/>
      <c r="H12" s="10"/>
      <c r="N12"/>
      <c r="O12"/>
      <c r="P12"/>
      <c r="Q12"/>
      <c r="R12"/>
    </row>
    <row r="13" spans="1:18" s="4" customFormat="1" ht="20.100000000000001" customHeight="1">
      <c r="A13" s="11"/>
      <c r="B13" s="60" t="s">
        <v>0</v>
      </c>
      <c r="C13" s="61" t="s">
        <v>1</v>
      </c>
      <c r="D13" s="46" t="s">
        <v>2</v>
      </c>
      <c r="E13" s="61" t="s">
        <v>3</v>
      </c>
      <c r="N13"/>
      <c r="O13"/>
      <c r="P13"/>
      <c r="Q13"/>
      <c r="R13"/>
    </row>
    <row r="14" spans="1:18" s="4" customFormat="1" ht="20.100000000000001" customHeight="1">
      <c r="A14" s="12"/>
      <c r="B14" s="13" t="s">
        <v>56</v>
      </c>
      <c r="C14" s="58" t="s">
        <v>48</v>
      </c>
      <c r="D14" s="26">
        <v>23</v>
      </c>
      <c r="E14" s="70" t="s">
        <v>57</v>
      </c>
      <c r="N14"/>
      <c r="O14"/>
      <c r="P14"/>
      <c r="Q14"/>
      <c r="R14"/>
    </row>
    <row r="15" spans="1:18" s="4" customFormat="1" ht="20.100000000000001" customHeight="1">
      <c r="A15" s="12"/>
      <c r="B15" s="13" t="s">
        <v>49</v>
      </c>
      <c r="C15" s="15" t="s">
        <v>51</v>
      </c>
      <c r="D15" s="26">
        <v>10.81</v>
      </c>
      <c r="E15" s="70" t="s">
        <v>58</v>
      </c>
      <c r="N15"/>
      <c r="O15"/>
      <c r="P15"/>
      <c r="Q15"/>
      <c r="R15"/>
    </row>
    <row r="16" spans="1:18" s="4" customFormat="1" ht="20.100000000000001" customHeight="1">
      <c r="A16" s="12"/>
      <c r="B16" s="13" t="s">
        <v>61</v>
      </c>
      <c r="C16" s="15" t="s">
        <v>52</v>
      </c>
      <c r="D16" s="26">
        <v>1</v>
      </c>
      <c r="E16" s="70" t="s">
        <v>58</v>
      </c>
      <c r="N16"/>
      <c r="O16"/>
      <c r="P16"/>
      <c r="Q16"/>
      <c r="R16"/>
    </row>
    <row r="17" spans="1:8" s="4" customFormat="1" ht="20.100000000000001" customHeight="1">
      <c r="A17" s="12"/>
    </row>
    <row r="18" spans="1:8" s="4" customFormat="1" ht="20.100000000000001" customHeight="1">
      <c r="A18" s="7" t="s">
        <v>69</v>
      </c>
      <c r="B18" s="23"/>
      <c r="C18" s="24"/>
      <c r="D18" s="25"/>
      <c r="E18" s="18"/>
      <c r="F18" s="25"/>
      <c r="G18" s="25"/>
      <c r="H18" s="25"/>
    </row>
    <row r="19" spans="1:8" s="4" customFormat="1" ht="20.100000000000001" customHeight="1">
      <c r="A19" s="22"/>
      <c r="B19" s="3" t="s">
        <v>0</v>
      </c>
      <c r="C19" s="57" t="s">
        <v>1</v>
      </c>
      <c r="D19" s="33" t="s">
        <v>2</v>
      </c>
      <c r="E19" s="61" t="s">
        <v>3</v>
      </c>
    </row>
    <row r="20" spans="1:8" s="4" customFormat="1" ht="20.100000000000001" customHeight="1">
      <c r="A20" s="19"/>
      <c r="B20" s="20" t="s">
        <v>60</v>
      </c>
      <c r="C20" s="58" t="s">
        <v>66</v>
      </c>
      <c r="D20" s="47">
        <f>(D15*1000000*(D16/100)*D25)/(D14*D24)</f>
        <v>5.3453432961433915E-6</v>
      </c>
      <c r="E20" s="59" t="s">
        <v>70</v>
      </c>
    </row>
    <row r="21" spans="1:8" s="4" customFormat="1" ht="20.100000000000001" customHeight="1">
      <c r="A21" s="21"/>
      <c r="B21" s="5"/>
      <c r="C21" s="6"/>
      <c r="E21" s="52"/>
      <c r="F21" s="21"/>
      <c r="G21" s="21"/>
      <c r="H21" s="21"/>
    </row>
    <row r="22" spans="1:8" s="4" customFormat="1">
      <c r="A22" s="31" t="s">
        <v>11</v>
      </c>
    </row>
    <row r="23" spans="1:8" s="4" customFormat="1">
      <c r="B23" s="34" t="s">
        <v>7</v>
      </c>
      <c r="C23" s="34" t="s">
        <v>8</v>
      </c>
      <c r="D23" s="34" t="s">
        <v>9</v>
      </c>
    </row>
    <row r="24" spans="1:8" s="4" customFormat="1" ht="20.100000000000001" customHeight="1">
      <c r="B24" s="32" t="s">
        <v>48</v>
      </c>
      <c r="C24" s="32" t="s">
        <v>10</v>
      </c>
      <c r="D24" s="92">
        <f>41.87*1000000</f>
        <v>41870000</v>
      </c>
    </row>
    <row r="25" spans="1:8" s="4" customFormat="1" ht="20.100000000000001" customHeight="1">
      <c r="B25" s="58" t="s">
        <v>53</v>
      </c>
      <c r="C25" s="58" t="s">
        <v>54</v>
      </c>
      <c r="D25" s="91">
        <f>1/21</f>
        <v>4.7619047619047616E-2</v>
      </c>
    </row>
    <row r="26" spans="1:8" s="4" customFormat="1" ht="20.100000000000001" customHeight="1">
      <c r="B26" s="5"/>
      <c r="C26" s="6"/>
    </row>
    <row r="27" spans="1:8" s="4" customFormat="1" ht="20.100000000000001" customHeight="1"/>
    <row r="28" spans="1:8" s="4" customFormat="1" ht="20.100000000000001" customHeight="1"/>
    <row r="29" spans="1:8" s="4" customFormat="1" ht="20.100000000000001" customHeight="1"/>
    <row r="30" spans="1:8" s="4" customFormat="1"/>
    <row r="31" spans="1:8" s="4" customFormat="1"/>
    <row r="32" spans="1:8" s="4" customFormat="1">
      <c r="D32" s="75"/>
    </row>
    <row r="33" s="4" customFormat="1"/>
    <row r="34" s="4" customFormat="1"/>
    <row r="35" s="4" customFormat="1"/>
    <row r="36" s="4" customFormat="1"/>
    <row r="37" s="4" customFormat="1"/>
    <row r="38" s="4" customFormat="1"/>
    <row r="39" s="4" customFormat="1"/>
    <row r="40" s="4" customFormat="1"/>
    <row r="41" s="4" customFormat="1"/>
    <row r="42" s="4" customFormat="1"/>
    <row r="43" s="4" customFormat="1"/>
    <row r="44" s="4" customFormat="1"/>
    <row r="45" s="4" customFormat="1"/>
    <row r="46" s="4" customFormat="1"/>
    <row r="47" s="4" customFormat="1"/>
    <row r="48" s="4" customFormat="1"/>
    <row r="49" spans="1:17" s="4" customFormat="1"/>
    <row r="50" spans="1:17" s="4" customFormat="1"/>
    <row r="51" spans="1:17" s="4" customFormat="1"/>
    <row r="52" spans="1:17" s="4" customFormat="1"/>
    <row r="53" spans="1:17" s="4" customFormat="1"/>
    <row r="54" spans="1:17" s="4" customFormat="1"/>
    <row r="55" spans="1:17" s="4" customFormat="1"/>
    <row r="56" spans="1:17" s="4" customFormat="1"/>
    <row r="57" spans="1:17" s="4" customFormat="1"/>
    <row r="58" spans="1:17" s="4" customFormat="1"/>
    <row r="59" spans="1:17" s="4" customFormat="1">
      <c r="A59"/>
      <c r="B59"/>
      <c r="C59"/>
      <c r="D59"/>
      <c r="E59"/>
      <c r="K59"/>
      <c r="L59"/>
      <c r="M59"/>
      <c r="N59"/>
      <c r="O59"/>
      <c r="P59"/>
      <c r="Q59"/>
    </row>
    <row r="60" spans="1:17" s="4" customFormat="1">
      <c r="A60"/>
      <c r="B60"/>
      <c r="C60"/>
      <c r="D60"/>
      <c r="E60"/>
      <c r="K60"/>
      <c r="L60"/>
      <c r="M60"/>
      <c r="N60"/>
      <c r="O60"/>
      <c r="P60"/>
      <c r="Q60"/>
    </row>
    <row r="61" spans="1:17" s="4" customFormat="1">
      <c r="A61"/>
      <c r="B61"/>
      <c r="C61"/>
      <c r="D61"/>
      <c r="E61"/>
      <c r="K61"/>
      <c r="L61"/>
      <c r="M61"/>
      <c r="N61"/>
      <c r="O61"/>
      <c r="P61"/>
      <c r="Q61"/>
    </row>
    <row r="62" spans="1:17" s="4" customFormat="1">
      <c r="A62"/>
      <c r="B62"/>
      <c r="C62"/>
      <c r="D62"/>
      <c r="E62"/>
      <c r="K62"/>
      <c r="L62"/>
      <c r="M62"/>
      <c r="N62"/>
      <c r="O62"/>
      <c r="P62"/>
      <c r="Q62"/>
    </row>
    <row r="63" spans="1:17" s="4" customFormat="1">
      <c r="A63"/>
      <c r="B63"/>
      <c r="C63"/>
      <c r="D63"/>
      <c r="E63"/>
      <c r="K63"/>
      <c r="L63"/>
      <c r="M63"/>
      <c r="N63"/>
      <c r="O63"/>
      <c r="P63"/>
      <c r="Q63"/>
    </row>
    <row r="64" spans="1:17" s="4" customFormat="1">
      <c r="A64"/>
      <c r="B64"/>
      <c r="C64"/>
      <c r="D64"/>
      <c r="E64"/>
      <c r="K64"/>
      <c r="L64"/>
      <c r="M64"/>
      <c r="N64"/>
      <c r="O64"/>
      <c r="P64"/>
      <c r="Q64"/>
    </row>
    <row r="65" spans="1:17" s="4" customFormat="1">
      <c r="A65"/>
      <c r="B65"/>
      <c r="C65"/>
      <c r="D65"/>
      <c r="E65"/>
      <c r="K65"/>
      <c r="L65"/>
      <c r="M65"/>
      <c r="N65"/>
      <c r="O65"/>
      <c r="P65"/>
      <c r="Q65"/>
    </row>
    <row r="66" spans="1:17" s="4" customFormat="1">
      <c r="A66"/>
      <c r="B66"/>
      <c r="C66"/>
      <c r="D66"/>
      <c r="E66"/>
      <c r="K66"/>
      <c r="L66"/>
      <c r="M66"/>
      <c r="N66"/>
      <c r="O66"/>
      <c r="P66"/>
      <c r="Q66"/>
    </row>
    <row r="67" spans="1:17" s="4" customFormat="1">
      <c r="A67"/>
      <c r="B67"/>
      <c r="C67"/>
      <c r="D67"/>
      <c r="E67"/>
      <c r="K67"/>
      <c r="L67"/>
      <c r="M67"/>
      <c r="N67"/>
      <c r="O67"/>
      <c r="P67"/>
      <c r="Q67"/>
    </row>
    <row r="68" spans="1:17" s="4" customFormat="1">
      <c r="A68"/>
      <c r="B68"/>
      <c r="C68"/>
      <c r="D68"/>
      <c r="E68"/>
      <c r="K68"/>
      <c r="L68"/>
      <c r="M68"/>
      <c r="N68"/>
      <c r="O68"/>
      <c r="P68"/>
      <c r="Q68"/>
    </row>
    <row r="69" spans="1:17" s="4" customFormat="1">
      <c r="A69"/>
      <c r="B69"/>
      <c r="C69"/>
      <c r="D69"/>
      <c r="E69"/>
      <c r="K69"/>
      <c r="L69"/>
      <c r="M69"/>
      <c r="N69"/>
      <c r="O69"/>
      <c r="P69"/>
      <c r="Q69"/>
    </row>
    <row r="70" spans="1:17" s="4" customFormat="1">
      <c r="A70"/>
      <c r="B70"/>
      <c r="C70"/>
      <c r="D70"/>
      <c r="E70"/>
      <c r="K70"/>
      <c r="L70"/>
      <c r="M70"/>
      <c r="N70"/>
      <c r="O70"/>
      <c r="P70"/>
      <c r="Q70"/>
    </row>
    <row r="71" spans="1:17">
      <c r="B71"/>
      <c r="C71"/>
    </row>
    <row r="72" spans="1:17">
      <c r="B72"/>
      <c r="C72"/>
    </row>
    <row r="73" spans="1:17">
      <c r="B73"/>
      <c r="C73"/>
    </row>
    <row r="74" spans="1:17">
      <c r="B74"/>
      <c r="C74"/>
    </row>
    <row r="75" spans="1:17">
      <c r="B75"/>
      <c r="C75"/>
    </row>
    <row r="76" spans="1:17">
      <c r="B76"/>
      <c r="C76"/>
    </row>
    <row r="77" spans="1:17">
      <c r="B77"/>
      <c r="C77"/>
    </row>
    <row r="78" spans="1:17">
      <c r="B78"/>
      <c r="C78"/>
    </row>
    <row r="79" spans="1:17">
      <c r="B79"/>
      <c r="C79"/>
    </row>
    <row r="80" spans="1:17">
      <c r="B80"/>
      <c r="C80"/>
    </row>
    <row r="81" spans="2:3">
      <c r="B81"/>
      <c r="C81"/>
    </row>
  </sheetData>
  <pageMargins left="0.7" right="0.7" top="0.75" bottom="0.75" header="0.3" footer="0.3"/>
  <pageSetup orientation="portrait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B89"/>
  <sheetViews>
    <sheetView zoomScaleNormal="100" workbookViewId="0">
      <selection activeCell="A2" sqref="A2"/>
    </sheetView>
  </sheetViews>
  <sheetFormatPr defaultRowHeight="15"/>
  <cols>
    <col min="1" max="1" width="4.7109375" customWidth="1"/>
    <col min="2" max="2" width="27.28515625" style="1" bestFit="1" customWidth="1"/>
    <col min="3" max="3" width="23.5703125" style="2" customWidth="1"/>
    <col min="4" max="4" width="15.5703125" customWidth="1"/>
    <col min="5" max="5" width="72.140625" bestFit="1" customWidth="1"/>
    <col min="6" max="6" width="15.7109375" style="4" customWidth="1"/>
    <col min="7" max="7" width="13.42578125" style="4" bestFit="1" customWidth="1"/>
    <col min="8" max="8" width="14.7109375" style="4" customWidth="1"/>
    <col min="9" max="9" width="11.7109375" style="4" bestFit="1" customWidth="1"/>
    <col min="10" max="10" width="12.7109375" style="4" customWidth="1"/>
    <col min="11" max="11" width="14.5703125" style="4" bestFit="1" customWidth="1"/>
    <col min="12" max="12" width="10.140625" bestFit="1" customWidth="1"/>
    <col min="17" max="17" width="11.7109375" bestFit="1" customWidth="1"/>
  </cols>
  <sheetData>
    <row r="1" spans="1:28" s="4" customFormat="1" ht="18.75">
      <c r="A1" s="89" t="s">
        <v>111</v>
      </c>
      <c r="B1" s="5"/>
      <c r="C1" s="6"/>
    </row>
    <row r="2" spans="1:28" s="4" customFormat="1" ht="18.75" customHeight="1">
      <c r="B2" s="5"/>
      <c r="C2" s="6"/>
    </row>
    <row r="3" spans="1:28" s="10" customFormat="1" ht="20.100000000000001" customHeight="1">
      <c r="A3" s="7" t="s">
        <v>36</v>
      </c>
      <c r="B3" s="8"/>
      <c r="C3" s="9"/>
      <c r="E3"/>
      <c r="F3" s="4"/>
      <c r="G3" s="4"/>
      <c r="H3" s="4"/>
      <c r="I3" s="4"/>
      <c r="J3" s="4"/>
      <c r="K3" s="4"/>
    </row>
    <row r="4" spans="1:28" s="11" customFormat="1" ht="33.75" customHeight="1">
      <c r="B4" s="3" t="s">
        <v>0</v>
      </c>
      <c r="C4" s="51" t="s">
        <v>1</v>
      </c>
      <c r="D4" s="46" t="s">
        <v>35</v>
      </c>
      <c r="E4" s="33" t="s">
        <v>3</v>
      </c>
      <c r="F4" s="4"/>
      <c r="G4" s="4"/>
      <c r="H4" s="4"/>
      <c r="I4" s="4"/>
      <c r="J4" s="4"/>
      <c r="K4" s="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</row>
    <row r="5" spans="1:28" s="12" customFormat="1" ht="20.100000000000001" customHeight="1">
      <c r="B5" s="13" t="s">
        <v>27</v>
      </c>
      <c r="C5" s="55" t="s">
        <v>28</v>
      </c>
      <c r="D5" s="26">
        <v>20</v>
      </c>
      <c r="E5" s="68" t="s">
        <v>74</v>
      </c>
      <c r="F5" s="4"/>
      <c r="G5" s="4"/>
      <c r="H5" s="4"/>
      <c r="I5" s="4"/>
      <c r="J5" s="4"/>
      <c r="K5" s="4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</row>
    <row r="6" spans="1:28" s="12" customFormat="1" ht="20.100000000000001" customHeight="1">
      <c r="B6" s="13" t="s">
        <v>32</v>
      </c>
      <c r="C6" s="15" t="s">
        <v>29</v>
      </c>
      <c r="D6" s="26">
        <v>12</v>
      </c>
      <c r="E6" s="58" t="s">
        <v>75</v>
      </c>
      <c r="F6" s="4"/>
      <c r="G6" s="4"/>
      <c r="H6" s="4"/>
      <c r="I6" s="4"/>
      <c r="J6" s="4"/>
      <c r="K6" s="4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</row>
    <row r="7" spans="1:28" s="12" customFormat="1" ht="20.100000000000001" customHeight="1">
      <c r="B7" s="13" t="s">
        <v>33</v>
      </c>
      <c r="C7" s="15" t="s">
        <v>34</v>
      </c>
      <c r="D7" s="26">
        <f>(D5*D6*365*D17)/1000000</f>
        <v>87.162000000000006</v>
      </c>
      <c r="E7" s="58" t="s">
        <v>4</v>
      </c>
      <c r="F7" s="4"/>
      <c r="G7" s="4"/>
      <c r="H7" s="4"/>
      <c r="I7" s="4"/>
      <c r="J7" s="4"/>
      <c r="K7" s="4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</row>
    <row r="8" spans="1:28" s="12" customFormat="1" ht="20.100000000000001" customHeight="1">
      <c r="B8" s="4"/>
      <c r="C8" s="4"/>
      <c r="D8" s="4"/>
      <c r="E8" s="72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</row>
    <row r="9" spans="1:28" s="18" customFormat="1" ht="20.100000000000001" customHeight="1">
      <c r="A9" s="7" t="s">
        <v>37</v>
      </c>
      <c r="B9" s="16"/>
      <c r="C9" s="17"/>
      <c r="E9" s="4"/>
      <c r="F9" s="4"/>
      <c r="G9" s="4"/>
      <c r="H9" s="4"/>
      <c r="I9" s="4"/>
      <c r="J9" s="4"/>
      <c r="K9" s="4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</row>
    <row r="10" spans="1:28" s="19" customFormat="1" ht="20.100000000000001" customHeight="1">
      <c r="B10" s="3" t="s">
        <v>0</v>
      </c>
      <c r="C10" s="51" t="s">
        <v>1</v>
      </c>
      <c r="D10" s="33" t="s">
        <v>2</v>
      </c>
      <c r="E10" s="33" t="s">
        <v>3</v>
      </c>
      <c r="F10" s="4"/>
      <c r="G10" s="4"/>
      <c r="H10" s="4"/>
      <c r="I10" s="4"/>
      <c r="J10" s="4"/>
      <c r="K10" s="4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</row>
    <row r="11" spans="1:28" s="19" customFormat="1" ht="20.100000000000001" customHeight="1">
      <c r="B11" s="20" t="s">
        <v>38</v>
      </c>
      <c r="C11" s="55" t="s">
        <v>40</v>
      </c>
      <c r="D11" s="47">
        <v>4.19E-2</v>
      </c>
      <c r="E11" s="68" t="s">
        <v>25</v>
      </c>
      <c r="F11" s="4"/>
      <c r="G11" s="4"/>
      <c r="H11" s="4"/>
      <c r="I11" s="4"/>
      <c r="J11" s="4"/>
      <c r="K11" s="4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</row>
    <row r="12" spans="1:28" s="19" customFormat="1" ht="20.100000000000001" customHeight="1">
      <c r="B12" s="20" t="s">
        <v>73</v>
      </c>
      <c r="C12" s="58" t="s">
        <v>23</v>
      </c>
      <c r="D12" s="48">
        <v>0.86299999999999999</v>
      </c>
      <c r="E12" s="58" t="s">
        <v>25</v>
      </c>
      <c r="F12" s="4"/>
      <c r="G12" s="4"/>
      <c r="H12" s="4"/>
      <c r="I12" s="4"/>
      <c r="J12" s="4"/>
      <c r="K12" s="4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</row>
    <row r="13" spans="1:28" s="19" customFormat="1" ht="20.100000000000001" customHeight="1">
      <c r="B13" s="20" t="s">
        <v>39</v>
      </c>
      <c r="C13" s="55" t="s">
        <v>41</v>
      </c>
      <c r="D13" s="63">
        <f>D12/(12/44)/D11</f>
        <v>75.52108194112968</v>
      </c>
      <c r="E13" s="58" t="s">
        <v>76</v>
      </c>
      <c r="F13" s="4"/>
      <c r="G13" s="4"/>
      <c r="H13" s="4"/>
      <c r="I13" s="4"/>
      <c r="J13" s="4"/>
      <c r="K13" s="4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</row>
    <row r="14" spans="1:28" s="19" customFormat="1" ht="20.100000000000001" customHeight="1">
      <c r="B14" s="20" t="s">
        <v>5</v>
      </c>
      <c r="C14" s="55" t="s">
        <v>42</v>
      </c>
      <c r="D14" s="90">
        <f>0.04983</f>
        <v>4.9829999999999999E-2</v>
      </c>
      <c r="E14" s="58" t="s">
        <v>25</v>
      </c>
      <c r="F14" s="4"/>
      <c r="G14" s="4"/>
      <c r="H14" s="4"/>
      <c r="I14" s="4"/>
      <c r="J14" s="4"/>
      <c r="K14" s="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</row>
    <row r="15" spans="1:28" s="19" customFormat="1" ht="20.100000000000001" customHeight="1">
      <c r="B15" s="20" t="s">
        <v>22</v>
      </c>
      <c r="C15" s="55" t="s">
        <v>23</v>
      </c>
      <c r="D15" s="48">
        <v>0.75</v>
      </c>
      <c r="E15" s="58" t="s">
        <v>25</v>
      </c>
      <c r="F15" s="4"/>
      <c r="G15" s="4"/>
      <c r="H15" s="4"/>
      <c r="I15" s="4"/>
      <c r="J15" s="4"/>
      <c r="K15" s="4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</row>
    <row r="16" spans="1:28" s="19" customFormat="1" ht="20.100000000000001" customHeight="1">
      <c r="B16" s="20" t="s">
        <v>6</v>
      </c>
      <c r="C16" s="58" t="s">
        <v>41</v>
      </c>
      <c r="D16" s="63">
        <f>(D15/(12/44))/D14</f>
        <v>55.187637969094922</v>
      </c>
      <c r="E16" s="58" t="s">
        <v>24</v>
      </c>
      <c r="F16" s="4"/>
      <c r="G16" s="4"/>
      <c r="H16" s="4"/>
      <c r="I16" s="4"/>
      <c r="J16" s="4"/>
      <c r="K16" s="4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</row>
    <row r="17" spans="1:28" s="19" customFormat="1" ht="20.100000000000001" customHeight="1">
      <c r="B17" s="43" t="s">
        <v>30</v>
      </c>
      <c r="C17" s="54" t="s">
        <v>31</v>
      </c>
      <c r="D17" s="63">
        <v>995</v>
      </c>
      <c r="E17" s="58" t="s">
        <v>21</v>
      </c>
      <c r="F17" s="4"/>
      <c r="G17" s="4"/>
      <c r="H17" s="4"/>
      <c r="I17" s="4"/>
      <c r="J17" s="4"/>
      <c r="K17" s="4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</row>
    <row r="18" spans="1:28" s="21" customFormat="1" ht="21" customHeight="1">
      <c r="B18" s="64"/>
      <c r="C18" s="65"/>
      <c r="D18" s="66"/>
      <c r="E18" s="67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</row>
    <row r="19" spans="1:28" s="25" customFormat="1" ht="20.100000000000001" customHeight="1">
      <c r="A19" s="22" t="s">
        <v>16</v>
      </c>
      <c r="B19" s="23"/>
      <c r="C19" s="24"/>
      <c r="F19" s="4"/>
      <c r="G19" s="4"/>
      <c r="H19" s="4"/>
      <c r="I19" s="4"/>
      <c r="J19" s="4"/>
      <c r="K19" s="4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</row>
    <row r="20" spans="1:28" s="25" customFormat="1" ht="20.100000000000001" customHeight="1">
      <c r="A20" s="22"/>
      <c r="B20" s="3" t="s">
        <v>0</v>
      </c>
      <c r="C20" s="53" t="s">
        <v>1</v>
      </c>
      <c r="D20" s="33" t="s">
        <v>2</v>
      </c>
      <c r="E20" s="33" t="s">
        <v>3</v>
      </c>
      <c r="F20" s="4"/>
      <c r="G20" s="4"/>
      <c r="H20" s="4"/>
      <c r="I20" s="4"/>
      <c r="J20" s="4"/>
      <c r="K20" s="4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</row>
    <row r="21" spans="1:28" s="19" customFormat="1" ht="20.100000000000001" customHeight="1">
      <c r="B21" s="20" t="s">
        <v>43</v>
      </c>
      <c r="C21" s="55" t="s">
        <v>44</v>
      </c>
      <c r="D21" s="86">
        <f>D7*D11/D14</f>
        <v>73.290945213726673</v>
      </c>
      <c r="E21" s="62" t="s">
        <v>4</v>
      </c>
      <c r="F21" s="4"/>
      <c r="G21" s="4"/>
      <c r="H21" s="4"/>
      <c r="I21" s="4"/>
      <c r="J21" s="4"/>
      <c r="K21" s="4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</row>
    <row r="22" spans="1:28" s="21" customFormat="1" ht="24.95" customHeight="1">
      <c r="B22" s="41" t="s">
        <v>18</v>
      </c>
      <c r="C22" s="42" t="s">
        <v>15</v>
      </c>
      <c r="D22" s="49">
        <f>D21*D14*D13</f>
        <v>275.80962199999999</v>
      </c>
      <c r="E22" s="52"/>
      <c r="F22" s="4"/>
      <c r="G22" s="4"/>
      <c r="H22" s="4"/>
      <c r="I22" s="4"/>
      <c r="J22" s="4"/>
      <c r="K22" s="4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</row>
    <row r="23" spans="1:28" s="4" customFormat="1" ht="20.100000000000001" customHeight="1">
      <c r="B23" s="5"/>
      <c r="C23" s="6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</row>
    <row r="24" spans="1:28" s="25" customFormat="1" ht="20.100000000000001" customHeight="1">
      <c r="A24" s="22" t="s">
        <v>17</v>
      </c>
      <c r="B24" s="23"/>
      <c r="C24" s="24"/>
      <c r="E24" s="71"/>
      <c r="F24" s="4"/>
      <c r="G24" s="4"/>
      <c r="H24" s="4"/>
      <c r="I24" s="4"/>
      <c r="J24" s="4"/>
      <c r="K24" s="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</row>
    <row r="25" spans="1:28" s="19" customFormat="1" ht="20.100000000000001" customHeight="1">
      <c r="B25" s="3" t="s">
        <v>0</v>
      </c>
      <c r="C25" s="51" t="s">
        <v>1</v>
      </c>
      <c r="D25" s="33" t="s">
        <v>2</v>
      </c>
      <c r="E25" s="4"/>
      <c r="F25" s="4"/>
      <c r="G25" s="4"/>
      <c r="H25" s="4"/>
      <c r="I25" s="4"/>
      <c r="J25" s="4"/>
      <c r="K25" s="4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</row>
    <row r="26" spans="1:28" s="21" customFormat="1" ht="24.95" customHeight="1">
      <c r="B26" s="41" t="s">
        <v>19</v>
      </c>
      <c r="C26" s="42" t="s">
        <v>15</v>
      </c>
      <c r="D26" s="49">
        <f>D21*D14*D16</f>
        <v>201.55009933774835</v>
      </c>
      <c r="E26" s="56"/>
      <c r="F26" s="4"/>
      <c r="G26" s="4"/>
      <c r="H26" s="4"/>
      <c r="I26" s="4"/>
      <c r="J26" s="4"/>
      <c r="K26" s="4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</row>
    <row r="27" spans="1:28" s="4" customFormat="1" ht="13.9" customHeight="1">
      <c r="B27" s="5"/>
      <c r="C27" s="6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</row>
    <row r="28" spans="1:28" s="4" customFormat="1" ht="20.45" customHeight="1">
      <c r="A28" s="22" t="s">
        <v>45</v>
      </c>
      <c r="B28" s="23"/>
      <c r="C28" s="24"/>
      <c r="D28" s="25"/>
      <c r="E28" s="25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</row>
    <row r="29" spans="1:28" s="4" customFormat="1" ht="27.75" customHeight="1">
      <c r="A29" s="22"/>
      <c r="B29" s="3" t="s">
        <v>0</v>
      </c>
      <c r="C29" s="53" t="s">
        <v>1</v>
      </c>
      <c r="D29" s="33" t="s">
        <v>2</v>
      </c>
      <c r="E29" s="33" t="s">
        <v>3</v>
      </c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</row>
    <row r="30" spans="1:28" s="4" customFormat="1" ht="27.75" customHeight="1">
      <c r="A30" s="19"/>
      <c r="B30" s="20" t="s">
        <v>62</v>
      </c>
      <c r="C30" s="58" t="s">
        <v>64</v>
      </c>
      <c r="D30" s="14">
        <v>21</v>
      </c>
      <c r="E30" s="62" t="s">
        <v>77</v>
      </c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</row>
    <row r="31" spans="1:28" s="4" customFormat="1" ht="27.75" customHeight="1">
      <c r="A31" s="21"/>
      <c r="B31" s="41" t="s">
        <v>65</v>
      </c>
      <c r="C31" s="42" t="s">
        <v>15</v>
      </c>
      <c r="D31" s="49">
        <f>((D21*D14*'Leakage Emission Factors'!D20*1000)-('Type 1 ER Sheet'!D7*'Type 1 ER Sheet'!D11*'Leakage Emission Factors'!D10*1000))*D30</f>
        <v>-32.928165130454815</v>
      </c>
      <c r="E31" s="52" t="s">
        <v>72</v>
      </c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</row>
    <row r="32" spans="1:28" s="4" customFormat="1" ht="27.75" customHeight="1">
      <c r="B32" s="5"/>
      <c r="C32" s="6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</row>
    <row r="33" spans="1:28" s="30" customFormat="1" ht="20.100000000000001" customHeight="1">
      <c r="A33" s="27" t="s">
        <v>12</v>
      </c>
      <c r="B33" s="28"/>
      <c r="C33" s="29"/>
      <c r="F33" s="4"/>
      <c r="G33" s="4"/>
      <c r="H33" s="4"/>
      <c r="I33" s="4"/>
      <c r="J33" s="4"/>
      <c r="K33" s="4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</row>
    <row r="34" spans="1:28" s="27" customFormat="1" ht="24.95" customHeight="1">
      <c r="B34" s="35" t="s">
        <v>13</v>
      </c>
      <c r="C34" s="36" t="s">
        <v>63</v>
      </c>
      <c r="D34" s="37">
        <f>D22-D26-(IF(D31&gt;0,D31,0))</f>
        <v>74.259522662251641</v>
      </c>
      <c r="F34" s="4"/>
      <c r="G34" s="4"/>
      <c r="H34" s="4"/>
      <c r="I34" s="4"/>
      <c r="J34" s="4"/>
      <c r="K34" s="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</row>
    <row r="35" spans="1:28" s="4" customFormat="1" ht="20.100000000000001" customHeight="1">
      <c r="B35" s="5"/>
      <c r="C35" s="6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</row>
    <row r="36" spans="1:28" s="18" customFormat="1" ht="20.100000000000001" customHeight="1">
      <c r="A36" s="27" t="s">
        <v>20</v>
      </c>
      <c r="B36" s="16"/>
      <c r="C36" s="17"/>
      <c r="F36" s="4"/>
      <c r="G36" s="4"/>
      <c r="H36" s="4"/>
      <c r="I36" s="4"/>
      <c r="J36" s="4"/>
      <c r="K36" s="4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</row>
    <row r="37" spans="1:28" s="27" customFormat="1" ht="24.95" customHeight="1">
      <c r="B37" s="38" t="s">
        <v>13</v>
      </c>
      <c r="C37" s="39" t="s">
        <v>14</v>
      </c>
      <c r="D37" s="40">
        <f>D34*10</f>
        <v>742.59522662251641</v>
      </c>
      <c r="F37" s="4"/>
      <c r="G37" s="4"/>
      <c r="H37" s="4"/>
      <c r="I37" s="4"/>
      <c r="J37" s="4"/>
      <c r="K37" s="4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</row>
    <row r="38" spans="1:28" s="4" customFormat="1" ht="20.100000000000001" customHeight="1">
      <c r="B38" s="5"/>
      <c r="C38" s="6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</row>
    <row r="39" spans="1:28" s="4" customFormat="1" ht="20.100000000000001" customHeight="1"/>
    <row r="40" spans="1:28" s="4" customFormat="1"/>
    <row r="41" spans="1:28" s="4" customFormat="1"/>
    <row r="42" spans="1:28" s="4" customFormat="1"/>
    <row r="43" spans="1:28" s="4" customFormat="1" ht="20.100000000000001" customHeight="1"/>
    <row r="44" spans="1:28" s="4" customFormat="1" ht="20.100000000000001" customHeight="1"/>
    <row r="45" spans="1:28" s="4" customFormat="1" ht="20.100000000000001" customHeight="1"/>
    <row r="46" spans="1:28" s="4" customFormat="1" ht="20.100000000000001" customHeight="1">
      <c r="C46" s="69"/>
    </row>
    <row r="47" spans="1:28" s="4" customFormat="1" ht="20.100000000000001" customHeight="1"/>
    <row r="48" spans="1:28" s="4" customFormat="1" ht="20.100000000000001" customHeight="1"/>
    <row r="49" s="4" customFormat="1"/>
    <row r="50" s="4" customFormat="1"/>
    <row r="51" s="4" customFormat="1"/>
    <row r="52" s="4" customFormat="1"/>
    <row r="53" s="4" customFormat="1"/>
    <row r="54" s="4" customFormat="1"/>
    <row r="55" s="4" customFormat="1"/>
    <row r="56" s="4" customFormat="1"/>
    <row r="57" s="4" customFormat="1"/>
    <row r="58" s="4" customFormat="1"/>
    <row r="59" s="4" customFormat="1"/>
    <row r="60" s="4" customFormat="1"/>
    <row r="61" s="4" customFormat="1"/>
    <row r="62" s="4" customFormat="1"/>
    <row r="63" s="4" customFormat="1"/>
    <row r="64" s="4" customFormat="1"/>
    <row r="65" spans="1:28" s="4" customFormat="1">
      <c r="A65"/>
      <c r="B65"/>
      <c r="C65"/>
      <c r="D65"/>
      <c r="E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</row>
    <row r="66" spans="1:28" s="4" customFormat="1">
      <c r="A66"/>
      <c r="B66"/>
      <c r="C66"/>
      <c r="D66"/>
      <c r="E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</row>
    <row r="67" spans="1:28" s="4" customFormat="1">
      <c r="A67"/>
      <c r="B67"/>
      <c r="C67"/>
      <c r="D67"/>
      <c r="E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</row>
    <row r="68" spans="1:28" s="4" customFormat="1">
      <c r="A68"/>
      <c r="B68"/>
      <c r="C68"/>
      <c r="D68"/>
      <c r="E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</row>
    <row r="69" spans="1:28" s="4" customFormat="1">
      <c r="A69"/>
      <c r="B69"/>
      <c r="C69"/>
      <c r="D69"/>
      <c r="E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</row>
    <row r="70" spans="1:28" s="4" customFormat="1">
      <c r="A70"/>
      <c r="B70"/>
      <c r="C70"/>
      <c r="D70"/>
      <c r="E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</row>
    <row r="71" spans="1:28" s="4" customFormat="1">
      <c r="A71"/>
      <c r="B71"/>
      <c r="C71"/>
      <c r="D71"/>
      <c r="E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</row>
    <row r="72" spans="1:28" s="4" customFormat="1">
      <c r="A72"/>
      <c r="B72"/>
      <c r="C72"/>
      <c r="D72"/>
      <c r="E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</row>
    <row r="73" spans="1:28" s="4" customFormat="1">
      <c r="A73"/>
      <c r="B73"/>
      <c r="C73"/>
      <c r="D73"/>
      <c r="E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</row>
    <row r="74" spans="1:28" s="4" customFormat="1">
      <c r="A74"/>
      <c r="B74"/>
      <c r="C74"/>
      <c r="D74"/>
      <c r="E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</row>
    <row r="75" spans="1:28" s="4" customFormat="1">
      <c r="A75"/>
      <c r="B75"/>
      <c r="C75"/>
      <c r="D75"/>
      <c r="E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</row>
    <row r="76" spans="1:28" s="4" customFormat="1">
      <c r="A76"/>
      <c r="B76"/>
      <c r="C76"/>
      <c r="D76"/>
      <c r="E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</row>
    <row r="77" spans="1:28" s="4" customFormat="1">
      <c r="A77"/>
      <c r="B77"/>
      <c r="C77"/>
      <c r="D77"/>
      <c r="E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</row>
    <row r="78" spans="1:28" s="4" customFormat="1">
      <c r="A78"/>
      <c r="B78"/>
      <c r="C78"/>
      <c r="D78"/>
      <c r="E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</row>
    <row r="79" spans="1:28" s="4" customFormat="1">
      <c r="A79"/>
      <c r="B79"/>
      <c r="C79"/>
      <c r="D79"/>
      <c r="E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</row>
    <row r="80" spans="1:28" s="4" customFormat="1">
      <c r="A80"/>
      <c r="B80"/>
      <c r="C80"/>
      <c r="D80"/>
      <c r="E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</row>
    <row r="81" spans="1:28" s="4" customFormat="1">
      <c r="A81"/>
      <c r="B81"/>
      <c r="C81"/>
      <c r="D81"/>
      <c r="E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</row>
    <row r="82" spans="1:28" s="4" customFormat="1">
      <c r="A82"/>
      <c r="B82"/>
      <c r="C82"/>
      <c r="D82"/>
      <c r="E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</row>
    <row r="83" spans="1:28" s="4" customFormat="1">
      <c r="A83"/>
      <c r="B83"/>
      <c r="C83"/>
      <c r="D83"/>
      <c r="E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</row>
    <row r="84" spans="1:28" s="4" customFormat="1">
      <c r="A84"/>
      <c r="B84"/>
      <c r="C84"/>
      <c r="D84"/>
      <c r="E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</row>
    <row r="85" spans="1:28" s="4" customFormat="1">
      <c r="A85"/>
      <c r="B85"/>
      <c r="C85"/>
      <c r="D85"/>
      <c r="E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</row>
    <row r="86" spans="1:28" s="4" customFormat="1">
      <c r="A86"/>
      <c r="B86"/>
      <c r="C86"/>
      <c r="D86"/>
      <c r="E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</row>
    <row r="87" spans="1:28" s="4" customFormat="1">
      <c r="A87"/>
      <c r="B87"/>
      <c r="C87"/>
      <c r="D87"/>
      <c r="E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</row>
    <row r="88" spans="1:28" s="4" customFormat="1">
      <c r="A88"/>
      <c r="B88"/>
      <c r="C88"/>
      <c r="D88"/>
      <c r="E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</row>
    <row r="89" spans="1:28" s="4" customFormat="1">
      <c r="B89" s="5"/>
      <c r="C89" s="6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</row>
  </sheetData>
  <pageMargins left="0.7" right="0.7" top="0.75" bottom="0.75" header="0.3" footer="0.3"/>
  <pageSetup orientation="portrait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B98"/>
  <sheetViews>
    <sheetView tabSelected="1" zoomScaleNormal="100" workbookViewId="0">
      <selection activeCell="E39" sqref="E39"/>
    </sheetView>
  </sheetViews>
  <sheetFormatPr defaultRowHeight="15"/>
  <cols>
    <col min="1" max="1" width="4.7109375" customWidth="1"/>
    <col min="2" max="2" width="27.28515625" style="1" bestFit="1" customWidth="1"/>
    <col min="3" max="3" width="21.28515625" style="2" bestFit="1" customWidth="1"/>
    <col min="4" max="4" width="29.85546875" bestFit="1" customWidth="1"/>
    <col min="5" max="5" width="72.140625" bestFit="1" customWidth="1"/>
    <col min="6" max="6" width="15.7109375" style="4" customWidth="1"/>
    <col min="7" max="7" width="13.42578125" style="4" bestFit="1" customWidth="1"/>
    <col min="8" max="8" width="14.7109375" style="4" customWidth="1"/>
    <col min="9" max="9" width="11.7109375" style="4" bestFit="1" customWidth="1"/>
    <col min="10" max="10" width="12.7109375" style="4" customWidth="1"/>
    <col min="11" max="11" width="14.5703125" style="4" bestFit="1" customWidth="1"/>
    <col min="12" max="12" width="10.140625" style="4" bestFit="1" customWidth="1"/>
    <col min="13" max="16" width="9.140625" style="4"/>
    <col min="17" max="17" width="11.7109375" style="4" bestFit="1" customWidth="1"/>
  </cols>
  <sheetData>
    <row r="1" spans="1:28" s="4" customFormat="1" ht="18.75">
      <c r="A1" s="89" t="s">
        <v>110</v>
      </c>
      <c r="B1" s="5"/>
      <c r="C1" s="6"/>
    </row>
    <row r="2" spans="1:28" s="4" customFormat="1" ht="18.75">
      <c r="A2" s="89"/>
      <c r="B2" s="5"/>
      <c r="C2" s="6"/>
    </row>
    <row r="3" spans="1:28" s="10" customFormat="1" ht="20.100000000000001" customHeight="1">
      <c r="A3" s="7" t="s">
        <v>106</v>
      </c>
      <c r="B3" s="8"/>
      <c r="C3" s="9"/>
      <c r="E3"/>
      <c r="F3" s="4"/>
      <c r="G3" s="4"/>
      <c r="H3" s="4"/>
      <c r="I3" s="4"/>
      <c r="J3" s="4"/>
      <c r="K3" s="4"/>
    </row>
    <row r="4" spans="1:28" s="11" customFormat="1" ht="33.75" customHeight="1">
      <c r="B4" s="3" t="s">
        <v>0</v>
      </c>
      <c r="C4" s="57" t="s">
        <v>1</v>
      </c>
      <c r="D4" s="46" t="s">
        <v>2</v>
      </c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/>
      <c r="S4"/>
      <c r="T4"/>
      <c r="U4"/>
      <c r="V4"/>
      <c r="W4"/>
      <c r="X4"/>
      <c r="Y4"/>
      <c r="Z4"/>
      <c r="AA4"/>
      <c r="AB4"/>
    </row>
    <row r="5" spans="1:28" s="12" customFormat="1" ht="20.100000000000001" customHeight="1">
      <c r="B5" s="13" t="s">
        <v>78</v>
      </c>
      <c r="C5" s="58" t="s">
        <v>79</v>
      </c>
      <c r="D5" s="74">
        <v>136.1</v>
      </c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/>
      <c r="S5"/>
      <c r="T5"/>
      <c r="U5"/>
      <c r="V5"/>
      <c r="W5"/>
      <c r="X5"/>
      <c r="Y5"/>
      <c r="Z5"/>
      <c r="AA5"/>
      <c r="AB5"/>
    </row>
    <row r="6" spans="1:28" s="12" customFormat="1" ht="20.100000000000001" customHeight="1">
      <c r="B6" s="13" t="s">
        <v>33</v>
      </c>
      <c r="C6" s="58" t="s">
        <v>80</v>
      </c>
      <c r="D6" s="14">
        <f>D5*12</f>
        <v>1633.1999999999998</v>
      </c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/>
      <c r="S6"/>
      <c r="T6"/>
      <c r="U6"/>
      <c r="V6"/>
      <c r="W6"/>
      <c r="X6"/>
      <c r="Y6"/>
      <c r="Z6"/>
      <c r="AA6"/>
      <c r="AB6"/>
    </row>
    <row r="7" spans="1:28" s="12" customFormat="1" ht="20.100000000000001" customHeight="1">
      <c r="B7" s="13" t="s">
        <v>81</v>
      </c>
      <c r="C7" s="58" t="s">
        <v>82</v>
      </c>
      <c r="D7" s="14">
        <v>1620000</v>
      </c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/>
      <c r="S7"/>
      <c r="T7"/>
      <c r="U7"/>
      <c r="V7"/>
      <c r="W7"/>
      <c r="X7"/>
      <c r="Y7"/>
      <c r="Z7"/>
      <c r="AA7"/>
      <c r="AB7"/>
    </row>
    <row r="8" spans="1:28" s="12" customFormat="1" ht="20.100000000000001" customHeight="1">
      <c r="B8" s="13" t="s">
        <v>83</v>
      </c>
      <c r="C8" s="58" t="s">
        <v>84</v>
      </c>
      <c r="D8" s="26">
        <v>1.75</v>
      </c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/>
      <c r="S8"/>
      <c r="T8"/>
      <c r="U8"/>
      <c r="V8"/>
      <c r="W8"/>
      <c r="X8"/>
      <c r="Y8"/>
      <c r="Z8"/>
      <c r="AA8"/>
      <c r="AB8"/>
    </row>
    <row r="9" spans="1:28" s="12" customFormat="1" ht="20.100000000000001" customHeight="1">
      <c r="B9" s="13" t="s">
        <v>85</v>
      </c>
      <c r="C9" s="58" t="s">
        <v>86</v>
      </c>
      <c r="D9" s="14">
        <f>D7*12*D8</f>
        <v>34020000</v>
      </c>
      <c r="E9" s="75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/>
      <c r="S9"/>
      <c r="T9"/>
      <c r="U9"/>
      <c r="V9"/>
      <c r="W9"/>
      <c r="X9"/>
      <c r="Y9"/>
      <c r="Z9"/>
      <c r="AA9"/>
      <c r="AB9"/>
    </row>
    <row r="10" spans="1:28" s="12" customFormat="1" ht="20.100000000000001" customHeight="1">
      <c r="B10"/>
      <c r="C10"/>
      <c r="D10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/>
      <c r="S10"/>
      <c r="T10"/>
      <c r="U10"/>
      <c r="V10"/>
      <c r="W10"/>
      <c r="X10"/>
      <c r="Y10"/>
      <c r="Z10"/>
      <c r="AA10"/>
      <c r="AB10"/>
    </row>
    <row r="11" spans="1:28" s="18" customFormat="1" ht="20.100000000000001" customHeight="1">
      <c r="A11" s="7" t="s">
        <v>87</v>
      </c>
      <c r="B11" s="16"/>
      <c r="C11" s="17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/>
      <c r="S11"/>
      <c r="T11"/>
      <c r="U11"/>
      <c r="V11"/>
      <c r="W11"/>
      <c r="X11"/>
      <c r="Y11"/>
      <c r="Z11"/>
      <c r="AA11"/>
      <c r="AB11"/>
    </row>
    <row r="12" spans="1:28" s="19" customFormat="1" ht="20.100000000000001" customHeight="1">
      <c r="B12" s="3" t="s">
        <v>0</v>
      </c>
      <c r="C12" s="57" t="s">
        <v>1</v>
      </c>
      <c r="D12" s="33" t="s">
        <v>2</v>
      </c>
      <c r="E12" s="33" t="s">
        <v>3</v>
      </c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/>
      <c r="S12"/>
      <c r="T12"/>
      <c r="U12"/>
      <c r="V12"/>
      <c r="W12"/>
      <c r="X12"/>
      <c r="Y12"/>
      <c r="Z12"/>
      <c r="AA12"/>
      <c r="AB12"/>
    </row>
    <row r="13" spans="1:28" s="19" customFormat="1" ht="20.100000000000001" customHeight="1">
      <c r="B13" s="20" t="s">
        <v>88</v>
      </c>
      <c r="C13" s="58" t="s">
        <v>89</v>
      </c>
      <c r="D13" s="90">
        <v>4.1079999999999998E-2</v>
      </c>
      <c r="E13" s="68" t="s">
        <v>25</v>
      </c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/>
      <c r="S13"/>
      <c r="T13"/>
      <c r="U13"/>
      <c r="V13"/>
      <c r="W13"/>
      <c r="X13"/>
      <c r="Y13"/>
      <c r="Z13"/>
      <c r="AA13"/>
      <c r="AB13"/>
    </row>
    <row r="14" spans="1:28" s="19" customFormat="1" ht="20.100000000000001" customHeight="1">
      <c r="B14" s="20" t="s">
        <v>73</v>
      </c>
      <c r="C14" s="58" t="s">
        <v>23</v>
      </c>
      <c r="D14" s="48">
        <v>0.86</v>
      </c>
      <c r="E14" s="58" t="s">
        <v>25</v>
      </c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/>
      <c r="S14"/>
      <c r="T14"/>
      <c r="U14"/>
      <c r="V14"/>
      <c r="W14"/>
      <c r="X14"/>
      <c r="Y14"/>
      <c r="Z14"/>
      <c r="AA14"/>
      <c r="AB14"/>
    </row>
    <row r="15" spans="1:28" s="19" customFormat="1" ht="20.100000000000001" customHeight="1">
      <c r="B15" s="20" t="s">
        <v>90</v>
      </c>
      <c r="C15" s="58" t="s">
        <v>41</v>
      </c>
      <c r="D15" s="63">
        <f>D14/(12/44)/D13</f>
        <v>76.760791950665364</v>
      </c>
      <c r="E15" s="58" t="s">
        <v>91</v>
      </c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/>
      <c r="S15"/>
      <c r="T15"/>
      <c r="U15"/>
      <c r="V15"/>
      <c r="W15"/>
      <c r="X15"/>
      <c r="Y15"/>
      <c r="Z15"/>
      <c r="AA15"/>
      <c r="AB15"/>
    </row>
    <row r="16" spans="1:28" s="19" customFormat="1" ht="20.100000000000001" customHeight="1">
      <c r="B16" s="20" t="s">
        <v>5</v>
      </c>
      <c r="C16" s="58" t="s">
        <v>42</v>
      </c>
      <c r="D16" s="90">
        <f>0.04983</f>
        <v>4.9829999999999999E-2</v>
      </c>
      <c r="E16" s="58" t="s">
        <v>25</v>
      </c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/>
      <c r="S16"/>
      <c r="T16"/>
      <c r="U16"/>
      <c r="V16"/>
      <c r="W16"/>
      <c r="X16"/>
      <c r="Y16"/>
      <c r="Z16"/>
      <c r="AA16"/>
      <c r="AB16"/>
    </row>
    <row r="17" spans="1:28" s="19" customFormat="1" ht="20.100000000000001" customHeight="1">
      <c r="B17" s="20" t="s">
        <v>22</v>
      </c>
      <c r="C17" s="58" t="s">
        <v>23</v>
      </c>
      <c r="D17" s="48">
        <v>0.75</v>
      </c>
      <c r="E17" s="58" t="s">
        <v>25</v>
      </c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/>
      <c r="S17"/>
      <c r="T17"/>
      <c r="U17"/>
      <c r="V17"/>
      <c r="W17"/>
      <c r="X17"/>
      <c r="Y17"/>
      <c r="Z17"/>
      <c r="AA17"/>
      <c r="AB17"/>
    </row>
    <row r="18" spans="1:28" s="19" customFormat="1" ht="20.100000000000001" customHeight="1">
      <c r="B18" s="20" t="s">
        <v>6</v>
      </c>
      <c r="C18" s="58" t="s">
        <v>41</v>
      </c>
      <c r="D18" s="63">
        <f>(D17/(12/44))/D16</f>
        <v>55.187637969094922</v>
      </c>
      <c r="E18" s="58" t="s">
        <v>24</v>
      </c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/>
      <c r="S18"/>
      <c r="T18"/>
      <c r="U18"/>
      <c r="V18"/>
      <c r="W18"/>
      <c r="X18"/>
      <c r="Y18"/>
      <c r="Z18"/>
      <c r="AA18"/>
      <c r="AB18"/>
    </row>
    <row r="19" spans="1:28" s="19" customFormat="1" ht="20.100000000000001" customHeight="1">
      <c r="B19" s="76"/>
      <c r="C19" s="65"/>
      <c r="D19" s="77"/>
      <c r="E19" s="78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/>
      <c r="S19"/>
      <c r="T19"/>
      <c r="U19"/>
      <c r="V19"/>
      <c r="W19"/>
      <c r="X19"/>
      <c r="Y19"/>
      <c r="Z19"/>
      <c r="AA19"/>
      <c r="AB19"/>
    </row>
    <row r="20" spans="1:28" ht="20.100000000000001" customHeight="1">
      <c r="A20" s="22" t="s">
        <v>92</v>
      </c>
      <c r="B20" s="23"/>
      <c r="C20" s="24"/>
      <c r="D20" s="25"/>
      <c r="E20" s="25"/>
      <c r="F20" s="25"/>
      <c r="G20" s="25"/>
      <c r="H20" s="25"/>
    </row>
    <row r="21" spans="1:28" ht="20.100000000000001" customHeight="1">
      <c r="A21" s="19"/>
      <c r="B21" s="3" t="s">
        <v>0</v>
      </c>
      <c r="C21" s="57" t="s">
        <v>1</v>
      </c>
      <c r="D21" s="33" t="s">
        <v>2</v>
      </c>
      <c r="E21" s="33" t="s">
        <v>3</v>
      </c>
    </row>
    <row r="22" spans="1:28" ht="20.100000000000001" customHeight="1">
      <c r="A22" s="19"/>
      <c r="B22" s="20" t="s">
        <v>93</v>
      </c>
      <c r="C22" s="58" t="s">
        <v>94</v>
      </c>
      <c r="D22" s="14">
        <f>D6</f>
        <v>1633.1999999999998</v>
      </c>
      <c r="E22" s="79" t="s">
        <v>95</v>
      </c>
    </row>
    <row r="23" spans="1:28" ht="20.100000000000001" customHeight="1">
      <c r="A23" s="19"/>
      <c r="B23" s="20" t="s">
        <v>96</v>
      </c>
      <c r="C23" s="58" t="s">
        <v>86</v>
      </c>
      <c r="D23" s="14">
        <f>D9</f>
        <v>34020000</v>
      </c>
      <c r="E23" s="79" t="s">
        <v>95</v>
      </c>
    </row>
    <row r="24" spans="1:28" ht="20.100000000000001" customHeight="1">
      <c r="A24" s="21"/>
      <c r="B24" s="80" t="s">
        <v>97</v>
      </c>
      <c r="C24" s="81" t="s">
        <v>98</v>
      </c>
      <c r="D24" s="88">
        <f>D22*D13*D15/D23</f>
        <v>1.5138224573780126E-4</v>
      </c>
      <c r="E24" s="21"/>
      <c r="F24" s="21"/>
      <c r="G24" s="21"/>
      <c r="H24" s="21"/>
    </row>
    <row r="25" spans="1:28" s="21" customFormat="1" ht="21" customHeight="1">
      <c r="B25" s="82"/>
      <c r="C25" s="83"/>
      <c r="D25" s="84"/>
      <c r="E25" s="85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/>
      <c r="S25"/>
      <c r="T25"/>
      <c r="U25"/>
      <c r="V25"/>
      <c r="W25"/>
      <c r="X25"/>
      <c r="Y25"/>
      <c r="Z25"/>
      <c r="AA25"/>
      <c r="AB25"/>
    </row>
    <row r="26" spans="1:28" s="25" customFormat="1" ht="20.100000000000001" customHeight="1">
      <c r="A26" s="22" t="s">
        <v>16</v>
      </c>
      <c r="B26" s="23"/>
      <c r="C26" s="2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/>
      <c r="S26"/>
      <c r="T26"/>
      <c r="U26"/>
      <c r="V26"/>
      <c r="W26"/>
      <c r="X26"/>
      <c r="Y26"/>
      <c r="Z26"/>
      <c r="AA26"/>
      <c r="AB26"/>
    </row>
    <row r="27" spans="1:28" s="25" customFormat="1" ht="20.100000000000001" customHeight="1">
      <c r="A27" s="22"/>
      <c r="B27" s="3" t="s">
        <v>0</v>
      </c>
      <c r="C27" s="57" t="s">
        <v>1</v>
      </c>
      <c r="D27" s="33" t="s">
        <v>2</v>
      </c>
      <c r="E27" s="33" t="s">
        <v>3</v>
      </c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/>
      <c r="S27"/>
      <c r="T27"/>
      <c r="U27"/>
      <c r="V27"/>
      <c r="W27"/>
      <c r="X27"/>
      <c r="Y27"/>
      <c r="Z27"/>
      <c r="AA27"/>
      <c r="AB27"/>
    </row>
    <row r="28" spans="1:28" s="19" customFormat="1" ht="20.100000000000001" customHeight="1">
      <c r="B28" s="20" t="s">
        <v>99</v>
      </c>
      <c r="C28" s="58" t="s">
        <v>86</v>
      </c>
      <c r="D28" s="14">
        <f>D9</f>
        <v>34020000</v>
      </c>
      <c r="E28" s="68" t="s">
        <v>100</v>
      </c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/>
      <c r="S28"/>
      <c r="T28"/>
      <c r="U28"/>
      <c r="V28"/>
      <c r="W28"/>
      <c r="X28"/>
      <c r="Y28"/>
      <c r="Z28"/>
      <c r="AA28"/>
      <c r="AB28"/>
    </row>
    <row r="29" spans="1:28" s="21" customFormat="1" ht="24.95" customHeight="1">
      <c r="B29" s="41" t="s">
        <v>18</v>
      </c>
      <c r="C29" s="42" t="s">
        <v>15</v>
      </c>
      <c r="D29" s="49">
        <f>D28*D24</f>
        <v>5150.0239999999994</v>
      </c>
      <c r="E29" s="52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/>
      <c r="S29"/>
      <c r="T29"/>
      <c r="U29"/>
      <c r="V29"/>
      <c r="W29"/>
      <c r="X29"/>
      <c r="Y29"/>
      <c r="Z29"/>
      <c r="AA29"/>
      <c r="AB29"/>
    </row>
    <row r="30" spans="1:28" s="4" customFormat="1" ht="20.100000000000001" customHeight="1">
      <c r="B30" s="5"/>
      <c r="C30" s="6"/>
      <c r="R30"/>
      <c r="S30"/>
      <c r="T30"/>
      <c r="U30"/>
      <c r="V30"/>
      <c r="W30"/>
      <c r="X30"/>
      <c r="Y30"/>
      <c r="Z30"/>
      <c r="AA30"/>
      <c r="AB30"/>
    </row>
    <row r="31" spans="1:28" s="25" customFormat="1" ht="20.100000000000001" customHeight="1">
      <c r="A31" s="22" t="s">
        <v>17</v>
      </c>
      <c r="B31" s="23"/>
      <c r="C31" s="2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/>
      <c r="S31"/>
      <c r="T31"/>
      <c r="U31"/>
      <c r="V31"/>
      <c r="W31"/>
      <c r="X31"/>
      <c r="Y31"/>
      <c r="Z31"/>
      <c r="AA31"/>
      <c r="AB31"/>
    </row>
    <row r="32" spans="1:28" s="19" customFormat="1" ht="20.100000000000001" customHeight="1">
      <c r="B32" s="3" t="s">
        <v>0</v>
      </c>
      <c r="C32" s="57" t="s">
        <v>1</v>
      </c>
      <c r="D32" s="33" t="s">
        <v>2</v>
      </c>
      <c r="E32" s="33" t="s">
        <v>3</v>
      </c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/>
      <c r="S32"/>
      <c r="T32"/>
      <c r="U32"/>
      <c r="V32"/>
      <c r="W32"/>
      <c r="X32"/>
      <c r="Y32"/>
      <c r="Z32"/>
      <c r="AA32"/>
      <c r="AB32"/>
    </row>
    <row r="33" spans="1:28" s="19" customFormat="1" ht="20.100000000000001" customHeight="1">
      <c r="B33" s="20" t="s">
        <v>101</v>
      </c>
      <c r="C33" s="58" t="s">
        <v>102</v>
      </c>
      <c r="D33" s="14">
        <f>D6*D13/D16</f>
        <v>1346.4149307645996</v>
      </c>
      <c r="E33" s="79" t="s">
        <v>103</v>
      </c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/>
      <c r="S33"/>
      <c r="T33"/>
      <c r="U33"/>
      <c r="V33"/>
      <c r="W33"/>
      <c r="X33"/>
      <c r="Y33"/>
      <c r="Z33"/>
      <c r="AA33"/>
      <c r="AB33"/>
    </row>
    <row r="34" spans="1:28" s="19" customFormat="1" ht="20.100000000000001" customHeight="1">
      <c r="B34" s="20" t="s">
        <v>104</v>
      </c>
      <c r="C34" s="58" t="s">
        <v>105</v>
      </c>
      <c r="D34" s="86">
        <f>D18*D16</f>
        <v>2.75</v>
      </c>
      <c r="E34" s="87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/>
      <c r="S34"/>
      <c r="T34"/>
      <c r="U34"/>
      <c r="V34"/>
      <c r="W34"/>
      <c r="X34"/>
      <c r="Y34"/>
      <c r="Z34"/>
      <c r="AA34"/>
      <c r="AB34"/>
    </row>
    <row r="35" spans="1:28" s="21" customFormat="1" ht="24.95" customHeight="1">
      <c r="B35" s="41" t="s">
        <v>19</v>
      </c>
      <c r="C35" s="42" t="s">
        <v>15</v>
      </c>
      <c r="D35" s="49">
        <f>D33*D34</f>
        <v>3702.641059602649</v>
      </c>
      <c r="E35" s="56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/>
      <c r="S35"/>
      <c r="T35"/>
      <c r="U35"/>
      <c r="V35"/>
      <c r="W35"/>
      <c r="X35"/>
      <c r="Y35"/>
      <c r="Z35"/>
      <c r="AA35"/>
      <c r="AB35"/>
    </row>
    <row r="36" spans="1:28" s="4" customFormat="1" ht="13.9" customHeight="1">
      <c r="B36" s="5"/>
      <c r="C36" s="6"/>
      <c r="R36"/>
      <c r="S36"/>
      <c r="T36"/>
      <c r="U36"/>
      <c r="V36"/>
      <c r="W36"/>
      <c r="X36"/>
      <c r="Y36"/>
      <c r="Z36"/>
      <c r="AA36"/>
      <c r="AB36"/>
    </row>
    <row r="37" spans="1:28" s="4" customFormat="1" ht="20.45" customHeight="1">
      <c r="A37" s="22" t="s">
        <v>45</v>
      </c>
      <c r="B37" s="23"/>
      <c r="C37" s="24"/>
      <c r="D37" s="25"/>
      <c r="E37" s="25"/>
      <c r="R37"/>
      <c r="S37"/>
      <c r="T37"/>
      <c r="U37"/>
      <c r="V37"/>
      <c r="W37"/>
      <c r="X37"/>
      <c r="Y37"/>
      <c r="Z37"/>
      <c r="AA37"/>
      <c r="AB37"/>
    </row>
    <row r="38" spans="1:28" s="4" customFormat="1" ht="27.75" customHeight="1">
      <c r="A38" s="22"/>
      <c r="B38" s="3" t="s">
        <v>0</v>
      </c>
      <c r="C38" s="57" t="s">
        <v>1</v>
      </c>
      <c r="D38" s="33" t="s">
        <v>2</v>
      </c>
      <c r="E38" s="33" t="s">
        <v>3</v>
      </c>
      <c r="R38"/>
      <c r="S38"/>
      <c r="T38"/>
      <c r="U38"/>
      <c r="V38"/>
      <c r="W38"/>
      <c r="X38"/>
      <c r="Y38"/>
      <c r="Z38"/>
      <c r="AA38"/>
      <c r="AB38"/>
    </row>
    <row r="39" spans="1:28" s="4" customFormat="1" ht="27.75" customHeight="1">
      <c r="A39" s="19"/>
      <c r="B39" s="20" t="s">
        <v>62</v>
      </c>
      <c r="C39" s="58" t="s">
        <v>64</v>
      </c>
      <c r="D39" s="14">
        <v>21</v>
      </c>
      <c r="E39" s="62" t="s">
        <v>77</v>
      </c>
      <c r="R39"/>
      <c r="S39"/>
      <c r="T39"/>
      <c r="U39"/>
      <c r="V39"/>
      <c r="W39"/>
      <c r="X39"/>
      <c r="Y39"/>
      <c r="Z39"/>
      <c r="AA39"/>
      <c r="AB39"/>
    </row>
    <row r="40" spans="1:28" s="4" customFormat="1" ht="27.75" customHeight="1">
      <c r="A40" s="21"/>
      <c r="B40" s="41" t="s">
        <v>65</v>
      </c>
      <c r="C40" s="42" t="s">
        <v>15</v>
      </c>
      <c r="D40" s="49">
        <f>((D33*D16*'[1]Leakage Emission Factors'!D20*1000)-(D6*D13*'[1]Leakage Emission Factors'!D10*1000))*D39</f>
        <v>-604.91747029649582</v>
      </c>
      <c r="E40" s="52"/>
      <c r="R40"/>
      <c r="S40"/>
      <c r="T40"/>
      <c r="U40"/>
      <c r="V40"/>
      <c r="W40"/>
      <c r="X40"/>
      <c r="Y40"/>
      <c r="Z40"/>
      <c r="AA40"/>
      <c r="AB40"/>
    </row>
    <row r="41" spans="1:28" s="4" customFormat="1" ht="27.75" customHeight="1">
      <c r="B41" s="5"/>
      <c r="C41" s="6"/>
      <c r="R41"/>
      <c r="S41"/>
      <c r="T41"/>
      <c r="U41"/>
      <c r="V41"/>
      <c r="W41"/>
      <c r="X41"/>
      <c r="Y41"/>
      <c r="Z41"/>
      <c r="AA41"/>
      <c r="AB41"/>
    </row>
    <row r="42" spans="1:28" s="30" customFormat="1" ht="20.100000000000001" customHeight="1">
      <c r="A42" s="27" t="s">
        <v>12</v>
      </c>
      <c r="B42" s="28"/>
      <c r="C42" s="29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/>
      <c r="S42"/>
      <c r="T42"/>
      <c r="U42"/>
      <c r="V42"/>
      <c r="W42"/>
      <c r="X42"/>
      <c r="Y42"/>
      <c r="Z42"/>
      <c r="AA42"/>
      <c r="AB42"/>
    </row>
    <row r="43" spans="1:28" s="27" customFormat="1" ht="24.95" customHeight="1">
      <c r="B43" s="35" t="s">
        <v>13</v>
      </c>
      <c r="C43" s="36" t="s">
        <v>63</v>
      </c>
      <c r="D43" s="37">
        <f>D29-D35-(IF(D40&gt;0,D40,0))</f>
        <v>1447.3829403973505</v>
      </c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/>
      <c r="S43"/>
      <c r="T43"/>
      <c r="U43"/>
      <c r="V43"/>
      <c r="W43"/>
      <c r="X43"/>
      <c r="Y43"/>
      <c r="Z43"/>
      <c r="AA43"/>
      <c r="AB43"/>
    </row>
    <row r="44" spans="1:28" s="4" customFormat="1" ht="20.100000000000001" customHeight="1">
      <c r="B44" s="5"/>
      <c r="C44" s="6"/>
      <c r="R44"/>
      <c r="S44"/>
      <c r="T44"/>
      <c r="U44"/>
      <c r="V44"/>
      <c r="W44"/>
      <c r="X44"/>
      <c r="Y44"/>
      <c r="Z44"/>
      <c r="AA44"/>
      <c r="AB44"/>
    </row>
    <row r="45" spans="1:28" s="18" customFormat="1" ht="20.100000000000001" customHeight="1">
      <c r="A45" s="27" t="s">
        <v>20</v>
      </c>
      <c r="B45" s="16"/>
      <c r="C45" s="17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/>
      <c r="S45"/>
      <c r="T45"/>
      <c r="U45"/>
      <c r="V45"/>
      <c r="W45"/>
      <c r="X45"/>
      <c r="Y45"/>
      <c r="Z45"/>
      <c r="AA45"/>
      <c r="AB45"/>
    </row>
    <row r="46" spans="1:28" s="27" customFormat="1" ht="24.95" customHeight="1">
      <c r="B46" s="38" t="s">
        <v>13</v>
      </c>
      <c r="C46" s="39" t="s">
        <v>14</v>
      </c>
      <c r="D46" s="40">
        <f>D43*10</f>
        <v>14473.829403973505</v>
      </c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/>
      <c r="S46"/>
      <c r="T46"/>
      <c r="U46"/>
      <c r="V46"/>
      <c r="W46"/>
      <c r="X46"/>
      <c r="Y46"/>
      <c r="Z46"/>
      <c r="AA46"/>
      <c r="AB46"/>
    </row>
    <row r="47" spans="1:28" s="4" customFormat="1" ht="20.100000000000001" customHeight="1">
      <c r="B47" s="5"/>
      <c r="C47" s="6"/>
      <c r="R47"/>
      <c r="S47"/>
      <c r="T47"/>
      <c r="U47"/>
      <c r="V47"/>
      <c r="W47"/>
      <c r="X47"/>
      <c r="Y47"/>
      <c r="Z47"/>
      <c r="AA47"/>
      <c r="AB47"/>
    </row>
    <row r="48" spans="1:28" s="4" customFormat="1" ht="20.100000000000001" customHeight="1"/>
    <row r="49" s="4" customFormat="1"/>
    <row r="50" s="4" customFormat="1"/>
    <row r="51" s="4" customFormat="1"/>
    <row r="52" s="4" customFormat="1"/>
    <row r="53" s="4" customFormat="1"/>
    <row r="54" s="4" customFormat="1"/>
    <row r="55" s="4" customFormat="1"/>
    <row r="56" s="4" customFormat="1"/>
    <row r="57" s="4" customFormat="1"/>
    <row r="58" s="4" customFormat="1"/>
    <row r="59" s="4" customFormat="1"/>
    <row r="60" s="4" customFormat="1"/>
    <row r="61" s="4" customFormat="1"/>
    <row r="62" s="4" customFormat="1"/>
    <row r="63" s="4" customFormat="1"/>
    <row r="64" s="4" customFormat="1"/>
    <row r="65" spans="1:28" s="4" customFormat="1"/>
    <row r="66" spans="1:28" s="4" customFormat="1"/>
    <row r="67" spans="1:28" s="4" customFormat="1"/>
    <row r="68" spans="1:28" s="4" customFormat="1">
      <c r="A68"/>
      <c r="B68"/>
      <c r="C68"/>
      <c r="D68"/>
      <c r="E68"/>
      <c r="R68"/>
      <c r="S68"/>
      <c r="T68"/>
      <c r="U68"/>
      <c r="V68"/>
      <c r="W68"/>
      <c r="X68"/>
      <c r="Y68"/>
      <c r="Z68"/>
      <c r="AA68"/>
      <c r="AB68"/>
    </row>
    <row r="69" spans="1:28" s="4" customFormat="1">
      <c r="A69"/>
      <c r="B69"/>
      <c r="C69"/>
      <c r="D69"/>
      <c r="E69"/>
      <c r="R69"/>
      <c r="S69"/>
      <c r="T69"/>
      <c r="U69"/>
      <c r="V69"/>
      <c r="W69"/>
      <c r="X69"/>
      <c r="Y69"/>
      <c r="Z69"/>
      <c r="AA69"/>
      <c r="AB69"/>
    </row>
    <row r="70" spans="1:28" s="4" customFormat="1">
      <c r="A70"/>
      <c r="B70"/>
      <c r="C70"/>
      <c r="D70"/>
      <c r="E70"/>
      <c r="R70"/>
      <c r="S70"/>
      <c r="T70"/>
      <c r="U70"/>
      <c r="V70"/>
      <c r="W70"/>
      <c r="X70"/>
      <c r="Y70"/>
      <c r="Z70"/>
      <c r="AA70"/>
      <c r="AB70"/>
    </row>
    <row r="71" spans="1:28" s="4" customFormat="1">
      <c r="A71"/>
      <c r="B71"/>
      <c r="C71"/>
      <c r="D71"/>
      <c r="E71"/>
      <c r="R71"/>
      <c r="S71"/>
      <c r="T71"/>
      <c r="U71"/>
      <c r="V71"/>
      <c r="W71"/>
      <c r="X71"/>
      <c r="Y71"/>
      <c r="Z71"/>
      <c r="AA71"/>
      <c r="AB71"/>
    </row>
    <row r="72" spans="1:28" s="4" customFormat="1">
      <c r="A72"/>
      <c r="B72"/>
      <c r="C72"/>
      <c r="D72"/>
      <c r="E72"/>
      <c r="R72"/>
      <c r="S72"/>
      <c r="T72"/>
      <c r="U72"/>
      <c r="V72"/>
      <c r="W72"/>
      <c r="X72"/>
      <c r="Y72"/>
      <c r="Z72"/>
      <c r="AA72"/>
      <c r="AB72"/>
    </row>
    <row r="73" spans="1:28" s="4" customFormat="1">
      <c r="A73"/>
      <c r="B73"/>
      <c r="C73"/>
      <c r="D73"/>
      <c r="E73"/>
      <c r="R73"/>
      <c r="S73"/>
      <c r="T73"/>
      <c r="U73"/>
      <c r="V73"/>
      <c r="W73"/>
      <c r="X73"/>
      <c r="Y73"/>
      <c r="Z73"/>
      <c r="AA73"/>
      <c r="AB73"/>
    </row>
    <row r="74" spans="1:28" s="4" customFormat="1">
      <c r="A74"/>
      <c r="B74"/>
      <c r="C74"/>
      <c r="D74"/>
      <c r="E74"/>
      <c r="R74"/>
      <c r="S74"/>
      <c r="T74"/>
      <c r="U74"/>
      <c r="V74"/>
      <c r="W74"/>
      <c r="X74"/>
      <c r="Y74"/>
      <c r="Z74"/>
      <c r="AA74"/>
      <c r="AB74"/>
    </row>
    <row r="75" spans="1:28" s="4" customFormat="1">
      <c r="A75"/>
      <c r="B75"/>
      <c r="C75"/>
      <c r="D75"/>
      <c r="E75"/>
      <c r="R75"/>
      <c r="S75"/>
      <c r="T75"/>
      <c r="U75"/>
      <c r="V75"/>
      <c r="W75"/>
      <c r="X75"/>
      <c r="Y75"/>
      <c r="Z75"/>
      <c r="AA75"/>
      <c r="AB75"/>
    </row>
    <row r="76" spans="1:28" s="4" customFormat="1">
      <c r="A76"/>
      <c r="B76"/>
      <c r="C76"/>
      <c r="D76"/>
      <c r="E76"/>
      <c r="R76"/>
      <c r="S76"/>
      <c r="T76"/>
      <c r="U76"/>
      <c r="V76"/>
      <c r="W76"/>
      <c r="X76"/>
      <c r="Y76"/>
      <c r="Z76"/>
      <c r="AA76"/>
      <c r="AB76"/>
    </row>
    <row r="77" spans="1:28" s="4" customFormat="1">
      <c r="A77"/>
      <c r="B77"/>
      <c r="C77"/>
      <c r="D77"/>
      <c r="E77"/>
      <c r="R77"/>
      <c r="S77"/>
      <c r="T77"/>
      <c r="U77"/>
      <c r="V77"/>
      <c r="W77"/>
      <c r="X77"/>
      <c r="Y77"/>
      <c r="Z77"/>
      <c r="AA77"/>
      <c r="AB77"/>
    </row>
    <row r="78" spans="1:28" s="4" customFormat="1">
      <c r="A78"/>
      <c r="B78"/>
      <c r="C78"/>
      <c r="D78"/>
      <c r="E78"/>
      <c r="R78"/>
      <c r="S78"/>
      <c r="T78"/>
      <c r="U78"/>
      <c r="V78"/>
      <c r="W78"/>
      <c r="X78"/>
      <c r="Y78"/>
      <c r="Z78"/>
      <c r="AA78"/>
      <c r="AB78"/>
    </row>
    <row r="79" spans="1:28" s="4" customFormat="1">
      <c r="A79"/>
      <c r="B79"/>
      <c r="C79"/>
      <c r="D79"/>
      <c r="E79"/>
      <c r="R79"/>
      <c r="S79"/>
      <c r="T79"/>
      <c r="U79"/>
      <c r="V79"/>
      <c r="W79"/>
      <c r="X79"/>
      <c r="Y79"/>
      <c r="Z79"/>
      <c r="AA79"/>
      <c r="AB79"/>
    </row>
    <row r="80" spans="1:28" s="4" customFormat="1">
      <c r="A80"/>
      <c r="B80"/>
      <c r="C80"/>
      <c r="D80"/>
      <c r="E80"/>
      <c r="R80"/>
      <c r="S80"/>
      <c r="T80"/>
      <c r="U80"/>
      <c r="V80"/>
      <c r="W80"/>
      <c r="X80"/>
      <c r="Y80"/>
      <c r="Z80"/>
      <c r="AA80"/>
      <c r="AB80"/>
    </row>
    <row r="81" spans="1:28" s="4" customFormat="1">
      <c r="A81"/>
      <c r="B81"/>
      <c r="C81"/>
      <c r="D81"/>
      <c r="E81"/>
      <c r="R81"/>
      <c r="S81"/>
      <c r="T81"/>
      <c r="U81"/>
      <c r="V81"/>
      <c r="W81"/>
      <c r="X81"/>
      <c r="Y81"/>
      <c r="Z81"/>
      <c r="AA81"/>
      <c r="AB81"/>
    </row>
    <row r="82" spans="1:28" s="4" customFormat="1">
      <c r="A82"/>
      <c r="B82"/>
      <c r="C82"/>
      <c r="D82"/>
      <c r="E82"/>
      <c r="R82"/>
      <c r="S82"/>
      <c r="T82"/>
      <c r="U82"/>
      <c r="V82"/>
      <c r="W82"/>
      <c r="X82"/>
      <c r="Y82"/>
      <c r="Z82"/>
      <c r="AA82"/>
      <c r="AB82"/>
    </row>
    <row r="83" spans="1:28" s="4" customFormat="1">
      <c r="A83"/>
      <c r="B83"/>
      <c r="C83"/>
      <c r="D83"/>
      <c r="E83"/>
      <c r="R83"/>
      <c r="S83"/>
      <c r="T83"/>
      <c r="U83"/>
      <c r="V83"/>
      <c r="W83"/>
      <c r="X83"/>
      <c r="Y83"/>
      <c r="Z83"/>
      <c r="AA83"/>
      <c r="AB83"/>
    </row>
    <row r="84" spans="1:28" s="4" customFormat="1">
      <c r="A84"/>
      <c r="B84"/>
      <c r="C84"/>
      <c r="D84"/>
      <c r="E84"/>
      <c r="R84"/>
      <c r="S84"/>
      <c r="T84"/>
      <c r="U84"/>
      <c r="V84"/>
      <c r="W84"/>
      <c r="X84"/>
      <c r="Y84"/>
      <c r="Z84"/>
      <c r="AA84"/>
      <c r="AB84"/>
    </row>
    <row r="85" spans="1:28" s="4" customFormat="1">
      <c r="A85"/>
      <c r="B85"/>
      <c r="C85"/>
      <c r="D85"/>
      <c r="E85"/>
      <c r="R85"/>
      <c r="S85"/>
      <c r="T85"/>
      <c r="U85"/>
      <c r="V85"/>
      <c r="W85"/>
      <c r="X85"/>
      <c r="Y85"/>
      <c r="Z85"/>
      <c r="AA85"/>
      <c r="AB85"/>
    </row>
    <row r="86" spans="1:28" s="4" customFormat="1">
      <c r="A86"/>
      <c r="B86"/>
      <c r="C86"/>
      <c r="D86"/>
      <c r="E86"/>
      <c r="R86"/>
      <c r="S86"/>
      <c r="T86"/>
      <c r="U86"/>
      <c r="V86"/>
      <c r="W86"/>
      <c r="X86"/>
      <c r="Y86"/>
      <c r="Z86"/>
      <c r="AA86"/>
      <c r="AB86"/>
    </row>
    <row r="87" spans="1:28" s="4" customFormat="1">
      <c r="A87"/>
      <c r="B87"/>
      <c r="C87"/>
      <c r="D87"/>
      <c r="E87"/>
      <c r="R87"/>
      <c r="S87"/>
      <c r="T87"/>
      <c r="U87"/>
      <c r="V87"/>
      <c r="W87"/>
      <c r="X87"/>
      <c r="Y87"/>
      <c r="Z87"/>
      <c r="AA87"/>
      <c r="AB87"/>
    </row>
    <row r="88" spans="1:28" s="4" customFormat="1">
      <c r="A88"/>
      <c r="B88"/>
      <c r="C88"/>
      <c r="D88"/>
      <c r="E88"/>
      <c r="R88"/>
      <c r="S88"/>
      <c r="T88"/>
      <c r="U88"/>
      <c r="V88"/>
      <c r="W88"/>
      <c r="X88"/>
      <c r="Y88"/>
      <c r="Z88"/>
      <c r="AA88"/>
      <c r="AB88"/>
    </row>
    <row r="89" spans="1:28" s="4" customFormat="1">
      <c r="A89"/>
      <c r="B89"/>
      <c r="C89"/>
      <c r="D89"/>
      <c r="E89"/>
      <c r="R89"/>
      <c r="S89"/>
      <c r="T89"/>
      <c r="U89"/>
      <c r="V89"/>
      <c r="W89"/>
      <c r="X89"/>
      <c r="Y89"/>
      <c r="Z89"/>
      <c r="AA89"/>
      <c r="AB89"/>
    </row>
    <row r="90" spans="1:28" s="4" customFormat="1">
      <c r="A90"/>
      <c r="B90"/>
      <c r="C90"/>
      <c r="D90"/>
      <c r="E90"/>
      <c r="R90"/>
      <c r="S90"/>
      <c r="T90"/>
      <c r="U90"/>
      <c r="V90"/>
      <c r="W90"/>
      <c r="X90"/>
      <c r="Y90"/>
      <c r="Z90"/>
      <c r="AA90"/>
      <c r="AB90"/>
    </row>
    <row r="91" spans="1:28" s="4" customFormat="1">
      <c r="A91"/>
      <c r="B91"/>
      <c r="C91"/>
      <c r="D91"/>
      <c r="E91"/>
      <c r="R91"/>
      <c r="S91"/>
      <c r="T91"/>
      <c r="U91"/>
      <c r="V91"/>
      <c r="W91"/>
      <c r="X91"/>
      <c r="Y91"/>
      <c r="Z91"/>
      <c r="AA91"/>
      <c r="AB91"/>
    </row>
    <row r="92" spans="1:28" s="4" customFormat="1">
      <c r="A92"/>
      <c r="B92"/>
      <c r="C92"/>
      <c r="D92"/>
      <c r="E92"/>
      <c r="R92"/>
      <c r="S92"/>
      <c r="T92"/>
      <c r="U92"/>
      <c r="V92"/>
      <c r="W92"/>
      <c r="X92"/>
      <c r="Y92"/>
      <c r="Z92"/>
      <c r="AA92"/>
      <c r="AB92"/>
    </row>
    <row r="93" spans="1:28" s="4" customFormat="1">
      <c r="A93"/>
      <c r="B93"/>
      <c r="C93"/>
      <c r="D93"/>
      <c r="E93"/>
      <c r="R93"/>
      <c r="S93"/>
      <c r="T93"/>
      <c r="U93"/>
      <c r="V93"/>
      <c r="W93"/>
      <c r="X93"/>
      <c r="Y93"/>
      <c r="Z93"/>
      <c r="AA93"/>
      <c r="AB93"/>
    </row>
    <row r="94" spans="1:28" s="4" customFormat="1">
      <c r="A94"/>
      <c r="B94"/>
      <c r="C94"/>
      <c r="D94"/>
      <c r="E94"/>
      <c r="R94"/>
      <c r="S94"/>
      <c r="T94"/>
      <c r="U94"/>
      <c r="V94"/>
      <c r="W94"/>
      <c r="X94"/>
      <c r="Y94"/>
      <c r="Z94"/>
      <c r="AA94"/>
      <c r="AB94"/>
    </row>
    <row r="95" spans="1:28" s="4" customFormat="1">
      <c r="A95"/>
      <c r="B95"/>
      <c r="C95"/>
      <c r="D95"/>
      <c r="E95"/>
      <c r="R95"/>
      <c r="S95"/>
      <c r="T95"/>
      <c r="U95"/>
      <c r="V95"/>
      <c r="W95"/>
      <c r="X95"/>
      <c r="Y95"/>
      <c r="Z95"/>
      <c r="AA95"/>
      <c r="AB95"/>
    </row>
    <row r="96" spans="1:28" s="4" customFormat="1">
      <c r="A96"/>
      <c r="B96"/>
      <c r="C96"/>
      <c r="D96"/>
      <c r="E96"/>
      <c r="R96"/>
      <c r="S96"/>
      <c r="T96"/>
      <c r="U96"/>
      <c r="V96"/>
      <c r="W96"/>
      <c r="X96"/>
      <c r="Y96"/>
      <c r="Z96"/>
      <c r="AA96"/>
      <c r="AB96"/>
    </row>
    <row r="97" spans="1:28" s="4" customFormat="1">
      <c r="A97"/>
      <c r="B97"/>
      <c r="C97"/>
      <c r="D97"/>
      <c r="E97"/>
      <c r="R97"/>
      <c r="S97"/>
      <c r="T97"/>
      <c r="U97"/>
      <c r="V97"/>
      <c r="W97"/>
      <c r="X97"/>
      <c r="Y97"/>
      <c r="Z97"/>
      <c r="AA97"/>
      <c r="AB97"/>
    </row>
    <row r="98" spans="1:28" s="4" customFormat="1">
      <c r="B98" s="5"/>
      <c r="C98" s="6"/>
      <c r="R98"/>
      <c r="S98"/>
      <c r="T98"/>
      <c r="U98"/>
      <c r="V98"/>
      <c r="W98"/>
      <c r="X98"/>
      <c r="Y98"/>
      <c r="Z98"/>
      <c r="AA98"/>
      <c r="AB9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Cover Page</vt:lpstr>
      <vt:lpstr>Leakage Emission Factors</vt:lpstr>
      <vt:lpstr>Type 1 ER Sheet</vt:lpstr>
      <vt:lpstr>Type 2 ER sheet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AS</cp:lastModifiedBy>
  <dcterms:created xsi:type="dcterms:W3CDTF">2011-08-23T10:47:44Z</dcterms:created>
  <dcterms:modified xsi:type="dcterms:W3CDTF">2012-11-15T13:06:56Z</dcterms:modified>
</cp:coreProperties>
</file>