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2810"/>
  <workbookPr showInkAnnotation="0" autoCompressPictures="0"/>
  <bookViews>
    <workbookView xWindow="4860" yWindow="0" windowWidth="23640" windowHeight="16000" tabRatio="617"/>
  </bookViews>
  <sheets>
    <sheet name="Input Data (first year)" sheetId="3" r:id="rId1"/>
    <sheet name="Calculations (first year)" sheetId="4" r:id="rId2"/>
    <sheet name="Input Data (following years)" sheetId="1" r:id="rId3"/>
    <sheet name="Calculations(following years)" sheetId="2" r:id="rId4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28" i="2" l="1"/>
  <c r="D28" i="4"/>
  <c r="H6" i="1"/>
  <c r="H7" i="1"/>
  <c r="D26" i="4"/>
  <c r="D25" i="4"/>
  <c r="D24" i="4"/>
  <c r="D16" i="4"/>
  <c r="D15" i="4"/>
  <c r="D14" i="4"/>
  <c r="D13" i="4"/>
  <c r="D12" i="4"/>
  <c r="D11" i="4"/>
  <c r="D10" i="4"/>
  <c r="D9" i="4"/>
  <c r="D8" i="4"/>
  <c r="D7" i="4"/>
  <c r="D6" i="4"/>
  <c r="D5" i="4"/>
  <c r="H17" i="3"/>
  <c r="H16" i="3"/>
  <c r="H15" i="3"/>
  <c r="H14" i="3"/>
  <c r="H13" i="3"/>
  <c r="H12" i="3"/>
  <c r="H11" i="3"/>
  <c r="H10" i="3"/>
  <c r="H9" i="3"/>
  <c r="H8" i="3"/>
  <c r="H7" i="3"/>
  <c r="H6" i="3"/>
  <c r="D6" i="2"/>
  <c r="D5" i="2"/>
  <c r="D7" i="2"/>
  <c r="D8" i="2"/>
  <c r="D9" i="2"/>
  <c r="D10" i="2"/>
  <c r="D11" i="2"/>
  <c r="D12" i="2"/>
  <c r="D13" i="2"/>
  <c r="D14" i="2"/>
  <c r="D15" i="2"/>
  <c r="D16" i="2"/>
  <c r="D25" i="2"/>
  <c r="D26" i="2"/>
  <c r="D24" i="2"/>
  <c r="H8" i="1"/>
  <c r="H9" i="1"/>
  <c r="H10" i="1"/>
  <c r="H11" i="1"/>
  <c r="H12" i="1"/>
  <c r="H13" i="1"/>
  <c r="H14" i="1"/>
  <c r="H15" i="1"/>
  <c r="H16" i="1"/>
  <c r="H17" i="1"/>
  <c r="D30" i="2"/>
  <c r="D30" i="4"/>
  <c r="D3" i="4"/>
  <c r="D22" i="4"/>
  <c r="D20" i="4"/>
  <c r="D35" i="4"/>
  <c r="D3" i="2"/>
  <c r="D22" i="2"/>
  <c r="D20" i="2"/>
  <c r="D35" i="2"/>
</calcChain>
</file>

<file path=xl/sharedStrings.xml><?xml version="1.0" encoding="utf-8"?>
<sst xmlns="http://schemas.openxmlformats.org/spreadsheetml/2006/main" count="508" uniqueCount="168">
  <si>
    <t>Data and Parameters that are available at validation</t>
  </si>
  <si>
    <t>EF_OM</t>
  </si>
  <si>
    <t>Grid Emission Factor, OM</t>
  </si>
  <si>
    <t>EF_BM</t>
  </si>
  <si>
    <t>Grid Emission Factor, BM</t>
  </si>
  <si>
    <t>tCO2/MWh</t>
  </si>
  <si>
    <t>VS_LT,d</t>
  </si>
  <si>
    <t>Daily VS, Devedloped Country, Market Swine</t>
  </si>
  <si>
    <t>Daily VS, Devedloped Country, Breeding Swine</t>
  </si>
  <si>
    <t>Daily VS, Devedloped Country, Dairy Cow</t>
  </si>
  <si>
    <t>Daily VS, Devedloped Country, Other Cow</t>
  </si>
  <si>
    <t>Daily VS, Devedloped Country, Broiler</t>
  </si>
  <si>
    <t>Daily VS, Devedloped Country, Layer</t>
  </si>
  <si>
    <t>kg/head/day</t>
  </si>
  <si>
    <t>Daily VS, Non-Devedloped Country, Market Swine</t>
  </si>
  <si>
    <t>Daily VS, Non-Devedloped Country, Breeding Swine</t>
  </si>
  <si>
    <t>Daily VS, Non-Devedloped Country, Dairy Cow</t>
  </si>
  <si>
    <t>Daily VS, Non-Devedloped Country, Other Cow</t>
  </si>
  <si>
    <t>Daily VS, Non-Devedloped Country, Broiler</t>
  </si>
  <si>
    <t>Daily VS, Non-Devedloped Country, Layer</t>
  </si>
  <si>
    <t>Bo_LT,d</t>
  </si>
  <si>
    <t>Max CH4 cap., Devedloped Country, Market Swine</t>
  </si>
  <si>
    <t>Max CH4 cap., Devedloped Country, Breeding Swine</t>
  </si>
  <si>
    <t>Max CH4 cap., Devedloped Country, Dairy Cow</t>
  </si>
  <si>
    <t>Max CH4 cap., Devedloped Country, Other Cow</t>
  </si>
  <si>
    <t>Max CH4 cap., Devedloped Country, Broiler</t>
  </si>
  <si>
    <t>Max CH4 cap., Devedloped Country, Layer</t>
  </si>
  <si>
    <t>Max CH4 cap., Non-Devedloped Country, Market Swine</t>
  </si>
  <si>
    <t>Max CH4 cap., Non-Devedloped Country, Breeding Swine</t>
  </si>
  <si>
    <t>Max CH4 cap., Non-Devedloped Country, Dairy Cow</t>
  </si>
  <si>
    <t>Max CH4 cap., Non-Devedloped Country, Other Cow</t>
  </si>
  <si>
    <t>Max CH4 cap., Non-Devedloped Country, Broiler</t>
  </si>
  <si>
    <t>Max CH4 cap., Non-Devedloped Country, Layer</t>
  </si>
  <si>
    <t>Yealy VS, Devedloped Country, Market Swine</t>
  </si>
  <si>
    <t>kg/head/year</t>
  </si>
  <si>
    <t>Yearly VS, Devedloped Country, Breeding Swine</t>
  </si>
  <si>
    <t>Yearly VS, Devedloped Country, Dairy Cow</t>
  </si>
  <si>
    <t>Yearly VS, Devedloped Country, Other Cow</t>
  </si>
  <si>
    <t>Yearly VS, Devedloped Country, Broiler</t>
  </si>
  <si>
    <t>Yearly VS, Devedloped Country, Layer</t>
  </si>
  <si>
    <t>Yearly VS, Non-Devedloped Country, Market Swine</t>
  </si>
  <si>
    <t>Yearly VS, Non-Devedloped Country, Breeding Swine</t>
  </si>
  <si>
    <t>Yearly VS, Non-Devedloped Country, Dairy Cow</t>
  </si>
  <si>
    <t>Yearly VS, Non-Devedloped Country, Other Cow</t>
  </si>
  <si>
    <t>Yearly VS, Non-Devedloped Country, Broiler</t>
  </si>
  <si>
    <t>Yearly VS, Non-Devedloped Country, Layer</t>
  </si>
  <si>
    <t>VS_LT,y</t>
  </si>
  <si>
    <t>MS%_BL,j</t>
  </si>
  <si>
    <t>Fraction of manure handled in AWMS</t>
  </si>
  <si>
    <t>Data and Parameters monitored</t>
  </si>
  <si>
    <t>Recovered Biogas</t>
  </si>
  <si>
    <t>nm3</t>
  </si>
  <si>
    <t>Total amount of biogas from digester</t>
  </si>
  <si>
    <t>BG_Burnt,y</t>
  </si>
  <si>
    <t>Amount of biogas supplied to combustion equipment</t>
  </si>
  <si>
    <t>EC_PJ,y</t>
  </si>
  <si>
    <t>Net electricity consumed</t>
  </si>
  <si>
    <t>MWh</t>
  </si>
  <si>
    <t>N_da,y</t>
  </si>
  <si>
    <t>N_p,y</t>
  </si>
  <si>
    <t>days</t>
  </si>
  <si>
    <t>head</t>
  </si>
  <si>
    <t>MCF_j</t>
  </si>
  <si>
    <t>Methane Conversion Factor</t>
  </si>
  <si>
    <t>nd_y</t>
  </si>
  <si>
    <t>Number of dats the project was operational</t>
  </si>
  <si>
    <t>Baseline Emissions</t>
  </si>
  <si>
    <t>BE_III.D,y</t>
  </si>
  <si>
    <t>Baseline emissions</t>
  </si>
  <si>
    <t>tCO2e</t>
  </si>
  <si>
    <t>GWP_CH4</t>
  </si>
  <si>
    <t>GWP of methane</t>
  </si>
  <si>
    <t>D_CH4</t>
  </si>
  <si>
    <t>Density of methane</t>
  </si>
  <si>
    <t>UF_b</t>
  </si>
  <si>
    <t>Model Correction Factor</t>
  </si>
  <si>
    <t>t/m3</t>
  </si>
  <si>
    <t>N_LY,y</t>
  </si>
  <si>
    <t xml:space="preserve">Number of days developed country market swine are alive in the farm </t>
  </si>
  <si>
    <t xml:space="preserve">Number of days developed country breeding swine are alive in the farm </t>
  </si>
  <si>
    <t xml:space="preserve">Number of days developed country dairy cow are alive in the farm </t>
  </si>
  <si>
    <t xml:space="preserve">Number of days developed country other cow are alive in the farm </t>
  </si>
  <si>
    <t xml:space="preserve">Number of developed country days broiler are alive in the farm </t>
  </si>
  <si>
    <t xml:space="preserve">Number of developed country days layer are alive in the farm </t>
  </si>
  <si>
    <t>Number of developed country marekt swine produced</t>
  </si>
  <si>
    <t>Number of developed country breeding swine produced</t>
  </si>
  <si>
    <t>Number ofdeveloped country  dairy cow produced</t>
  </si>
  <si>
    <t>Number of developed country other cow produced</t>
  </si>
  <si>
    <t>Number of developed country broiler produced</t>
  </si>
  <si>
    <t>Number of developed country layer produced</t>
  </si>
  <si>
    <t xml:space="preserve">Number of days non-developed country market swine are alive in the farm </t>
  </si>
  <si>
    <t xml:space="preserve">Number of days non-developed country breeding swine are alive in the farm </t>
  </si>
  <si>
    <t xml:space="preserve">Number of days non-developed country dairy cow are alive in the farm </t>
  </si>
  <si>
    <t xml:space="preserve">Number of days non-developed country other cow are alive in the farm </t>
  </si>
  <si>
    <t xml:space="preserve">Number of days non-developed country broiler are alive in the farm </t>
  </si>
  <si>
    <t xml:space="preserve">Number of non-developed country days layer are alive in the farm </t>
  </si>
  <si>
    <t>Number of non-developed country marekt swine produced</t>
  </si>
  <si>
    <t>Number of non-developed country  dairy cow produced</t>
  </si>
  <si>
    <t>Number of non-developed country other cow produced</t>
  </si>
  <si>
    <t>Number of non-developed country broiler produced</t>
  </si>
  <si>
    <t>Number of non-developed country layer produced</t>
  </si>
  <si>
    <t>Annual average number of developed country market swine</t>
  </si>
  <si>
    <t>Annual average number of developed country breeding swine</t>
  </si>
  <si>
    <t>Annual average number of developed country dairy cow</t>
  </si>
  <si>
    <t>Annual average number of developed country other cow</t>
  </si>
  <si>
    <t>Annual average number of developed country broiler</t>
  </si>
  <si>
    <t>Annual average number of developed country layer</t>
  </si>
  <si>
    <t>Annual average number of non-developed country market swine</t>
  </si>
  <si>
    <t>Annual average number of non-developed country breeding swine</t>
  </si>
  <si>
    <t>Annual average number of non-developed country dairy cow</t>
  </si>
  <si>
    <t>Annual average number of non-developed country other cow</t>
  </si>
  <si>
    <t>Annual average number of non-developed country broiler</t>
  </si>
  <si>
    <t>Annual average number of non-developed country layer</t>
  </si>
  <si>
    <t>PE_III.D,y</t>
  </si>
  <si>
    <t>Project emissions</t>
  </si>
  <si>
    <t>Project Emissions</t>
  </si>
  <si>
    <t>PE_PL,y</t>
  </si>
  <si>
    <t>Emissions from leakage</t>
  </si>
  <si>
    <t>PE_Power,y</t>
  </si>
  <si>
    <t>PE_el,y</t>
  </si>
  <si>
    <t>Project emissions from electricity and fossil fuel use</t>
  </si>
  <si>
    <t>Project emissions from electricity use</t>
  </si>
  <si>
    <t>PE_FC,y</t>
  </si>
  <si>
    <t>Project emissions from fossil fuel use</t>
  </si>
  <si>
    <t>TDL_y</t>
  </si>
  <si>
    <t>Transmission losses</t>
  </si>
  <si>
    <t>Net quantity of electricity consumed</t>
  </si>
  <si>
    <t>Amount of fossil fuel consumed</t>
  </si>
  <si>
    <t>Emission Reduction</t>
  </si>
  <si>
    <t>ER_III.D,y</t>
  </si>
  <si>
    <t>Emission erduction</t>
  </si>
  <si>
    <t>NCV_i,y</t>
  </si>
  <si>
    <t>NCV of Fossil Fuel</t>
  </si>
  <si>
    <t>CO2 emission factor of Fossil Fuel</t>
  </si>
  <si>
    <t>Mass or volume unit</t>
  </si>
  <si>
    <t>GJ per mass or volume unit</t>
  </si>
  <si>
    <t>tCO2 per GJ</t>
  </si>
  <si>
    <t>Q_y</t>
  </si>
  <si>
    <t>CT_y</t>
  </si>
  <si>
    <t>DAF_w</t>
  </si>
  <si>
    <t>EF_CO2</t>
  </si>
  <si>
    <t>Quantity of raw manure transported</t>
  </si>
  <si>
    <t>Average truck capacity for transportation</t>
  </si>
  <si>
    <t>Average incremental distance for manure transportation</t>
  </si>
  <si>
    <t>CO2 emissionf actor from fuel use due to transportation</t>
  </si>
  <si>
    <t>t</t>
  </si>
  <si>
    <t>t/truck</t>
  </si>
  <si>
    <t>km/truck</t>
  </si>
  <si>
    <t>kgCO2/km</t>
  </si>
  <si>
    <t>k</t>
  </si>
  <si>
    <t>Degradation rate constant</t>
  </si>
  <si>
    <t>Annual average interval between manure collection and delivery</t>
  </si>
  <si>
    <t>d</t>
  </si>
  <si>
    <t>Days for which cumulative methane emissions are calculated</t>
  </si>
  <si>
    <t>PE_trans,y</t>
  </si>
  <si>
    <t>Emissions from incremental transportation</t>
  </si>
  <si>
    <t>PE_storage,y</t>
  </si>
  <si>
    <t>Emissions from storage of manure</t>
  </si>
  <si>
    <t>AL_l</t>
  </si>
  <si>
    <t>Number of days the project was operational</t>
  </si>
  <si>
    <t>FC_i,j,y</t>
  </si>
  <si>
    <t>FC_CO2,i,y</t>
  </si>
  <si>
    <t>Q_res-waste,y</t>
  </si>
  <si>
    <t>CT_res-waste,y</t>
  </si>
  <si>
    <t>DAF_res-waste</t>
  </si>
  <si>
    <t>Quantity of residual waste transported the year y (tonnes)</t>
  </si>
  <si>
    <t>Average truck capacity for residual waste transportation (tonnes/truck)</t>
  </si>
  <si>
    <t>Average incremental distance for residual waste transportation (km/truck)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</si>
</sst>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(* #,##0.00_);_(* \(#,##0.00\);_(* &quot;-&quot;??_);_(@_)"/>
    <numFmt numFmtId="164" formatCode="_(* #,##0.0_);_(* \(#,##0.0\);_(* &quot;-&quot;??_);_(@_)"/>
    <numFmt numFmtId="165" formatCode="_(* #,##0.000_);_(* \(#,##0.000\);_(* &quot;-&quot;??_);_(@_)"/>
    <numFmt numFmtId="166" formatCode="_(* #,##0.00000_);_(* \(#,##0.00000\);_(* &quot;-&quot;??_);_(@_)"/>
    <numFmt numFmtId="167" formatCode="_(* #,##0_);_(* \(#,##0\);_(* &quot;-&quot;??_);_(@_)"/>
  </numFmts>
  <fonts count="9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3"/>
      <color theme="3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FA7D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color rgb="FF0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ck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98">
    <xf numFmtId="0" fontId="0" fillId="0" borderId="0"/>
    <xf numFmtId="43" fontId="1" fillId="0" borderId="0" applyFont="0" applyFill="0" applyBorder="0" applyAlignment="0" applyProtection="0"/>
    <xf numFmtId="0" fontId="2" fillId="0" borderId="1" applyNumberFormat="0" applyFill="0" applyAlignment="0" applyProtection="0"/>
    <xf numFmtId="0" fontId="3" fillId="2" borderId="2" applyNumberFormat="0" applyAlignment="0" applyProtection="0"/>
    <xf numFmtId="0" fontId="4" fillId="3" borderId="2" applyNumberFormat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</cellStyleXfs>
  <cellXfs count="26">
    <xf numFmtId="0" fontId="0" fillId="0" borderId="0" xfId="0"/>
    <xf numFmtId="0" fontId="2" fillId="0" borderId="1" xfId="2"/>
    <xf numFmtId="0" fontId="5" fillId="0" borderId="0" xfId="5"/>
    <xf numFmtId="0" fontId="4" fillId="3" borderId="2" xfId="4"/>
    <xf numFmtId="0" fontId="5" fillId="0" borderId="0" xfId="5" applyFill="1" applyBorder="1"/>
    <xf numFmtId="165" fontId="2" fillId="0" borderId="1" xfId="1" applyNumberFormat="1" applyFont="1" applyBorder="1"/>
    <xf numFmtId="165" fontId="0" fillId="0" borderId="0" xfId="1" applyNumberFormat="1" applyFont="1"/>
    <xf numFmtId="165" fontId="3" fillId="2" borderId="2" xfId="1" applyNumberFormat="1" applyFont="1" applyFill="1" applyBorder="1"/>
    <xf numFmtId="165" fontId="3" fillId="2" borderId="2" xfId="3" applyNumberFormat="1"/>
    <xf numFmtId="167" fontId="3" fillId="2" borderId="2" xfId="1" applyNumberFormat="1" applyFont="1" applyFill="1" applyBorder="1"/>
    <xf numFmtId="167" fontId="0" fillId="0" borderId="0" xfId="1" applyNumberFormat="1" applyFont="1"/>
    <xf numFmtId="43" fontId="3" fillId="2" borderId="2" xfId="3" applyNumberFormat="1"/>
    <xf numFmtId="164" fontId="3" fillId="2" borderId="2" xfId="3" applyNumberFormat="1"/>
    <xf numFmtId="167" fontId="3" fillId="2" borderId="2" xfId="3" applyNumberFormat="1"/>
    <xf numFmtId="166" fontId="3" fillId="2" borderId="2" xfId="3" applyNumberFormat="1"/>
    <xf numFmtId="43" fontId="4" fillId="3" borderId="2" xfId="4" applyNumberFormat="1"/>
    <xf numFmtId="0" fontId="5" fillId="4" borderId="0" xfId="5" applyFill="1"/>
    <xf numFmtId="167" fontId="4" fillId="3" borderId="2" xfId="1" applyNumberFormat="1" applyFont="1" applyFill="1" applyBorder="1"/>
    <xf numFmtId="167" fontId="2" fillId="0" borderId="1" xfId="1" applyNumberFormat="1" applyFont="1" applyBorder="1"/>
    <xf numFmtId="165" fontId="3" fillId="2" borderId="3" xfId="3" applyNumberFormat="1" applyBorder="1"/>
    <xf numFmtId="0" fontId="5" fillId="0" borderId="0" xfId="5" applyBorder="1"/>
    <xf numFmtId="0" fontId="5" fillId="4" borderId="0" xfId="5" applyFill="1" applyBorder="1"/>
    <xf numFmtId="43" fontId="0" fillId="0" borderId="0" xfId="0" applyNumberFormat="1"/>
    <xf numFmtId="0" fontId="8" fillId="0" borderId="0" xfId="0" applyFont="1"/>
    <xf numFmtId="0" fontId="8" fillId="0" borderId="0" xfId="0" applyFont="1" applyFill="1"/>
    <xf numFmtId="0" fontId="0" fillId="0" borderId="0" xfId="0" applyFill="1"/>
  </cellXfs>
  <cellStyles count="98">
    <cellStyle name="Calculation" xfId="4" builtinId="22"/>
    <cellStyle name="Comma" xfId="1" builtinId="3"/>
    <cellStyle name="Explanatory Text" xfId="5" builtinId="53"/>
    <cellStyle name="Followed Hyperlink" xfId="7" builtinId="9" hidden="1"/>
    <cellStyle name="Followed Hyperlink" xfId="9" builtinId="9" hidden="1"/>
    <cellStyle name="Followed Hyperlink" xfId="11" builtinId="9" hidden="1"/>
    <cellStyle name="Followed Hyperlink" xfId="13" builtinId="9" hidden="1"/>
    <cellStyle name="Followed Hyperlink" xfId="15" builtinId="9" hidden="1"/>
    <cellStyle name="Followed Hyperlink" xfId="17" builtinId="9" hidden="1"/>
    <cellStyle name="Followed Hyperlink" xfId="19" builtinId="9" hidden="1"/>
    <cellStyle name="Followed Hyperlink" xfId="21" builtinId="9" hidden="1"/>
    <cellStyle name="Followed Hyperlink" xfId="23" builtinId="9" hidden="1"/>
    <cellStyle name="Followed Hyperlink" xfId="25" builtinId="9" hidden="1"/>
    <cellStyle name="Followed Hyperlink" xfId="27" builtinId="9" hidden="1"/>
    <cellStyle name="Followed Hyperlink" xfId="29" builtinId="9" hidden="1"/>
    <cellStyle name="Followed Hyperlink" xfId="31" builtinId="9" hidden="1"/>
    <cellStyle name="Followed Hyperlink" xfId="33" builtinId="9" hidden="1"/>
    <cellStyle name="Followed Hyperlink" xfId="35" builtinId="9" hidden="1"/>
    <cellStyle name="Followed Hyperlink" xfId="37" builtinId="9" hidden="1"/>
    <cellStyle name="Followed Hyperlink" xfId="39" builtinId="9" hidden="1"/>
    <cellStyle name="Followed Hyperlink" xfId="41" builtinId="9" hidden="1"/>
    <cellStyle name="Followed Hyperlink" xfId="43" builtinId="9" hidden="1"/>
    <cellStyle name="Followed Hyperlink" xfId="45" builtinId="9" hidden="1"/>
    <cellStyle name="Followed Hyperlink" xfId="47" builtinId="9" hidden="1"/>
    <cellStyle name="Followed Hyperlink" xfId="49" builtinId="9" hidden="1"/>
    <cellStyle name="Followed Hyperlink" xfId="51" builtinId="9" hidden="1"/>
    <cellStyle name="Followed Hyperlink" xfId="53" builtinId="9" hidden="1"/>
    <cellStyle name="Followed Hyperlink" xfId="55" builtinId="9" hidden="1"/>
    <cellStyle name="Followed Hyperlink" xfId="57" builtinId="9" hidden="1"/>
    <cellStyle name="Followed Hyperlink" xfId="59" builtinId="9" hidden="1"/>
    <cellStyle name="Followed Hyperlink" xfId="61" builtinId="9" hidden="1"/>
    <cellStyle name="Followed Hyperlink" xfId="63" builtinId="9" hidden="1"/>
    <cellStyle name="Followed Hyperlink" xfId="65" builtinId="9" hidden="1"/>
    <cellStyle name="Followed Hyperlink" xfId="67" builtinId="9" hidden="1"/>
    <cellStyle name="Followed Hyperlink" xfId="69" builtinId="9" hidden="1"/>
    <cellStyle name="Followed Hyperlink" xfId="71" builtinId="9" hidden="1"/>
    <cellStyle name="Followed Hyperlink" xfId="73" builtinId="9" hidden="1"/>
    <cellStyle name="Followed Hyperlink" xfId="75" builtinId="9" hidden="1"/>
    <cellStyle name="Followed Hyperlink" xfId="77" builtinId="9" hidden="1"/>
    <cellStyle name="Followed Hyperlink" xfId="79" builtinId="9" hidden="1"/>
    <cellStyle name="Followed Hyperlink" xfId="81" builtinId="9" hidden="1"/>
    <cellStyle name="Followed Hyperlink" xfId="83" builtinId="9" hidden="1"/>
    <cellStyle name="Followed Hyperlink" xfId="85" builtinId="9" hidden="1"/>
    <cellStyle name="Followed Hyperlink" xfId="87" builtinId="9" hidden="1"/>
    <cellStyle name="Followed Hyperlink" xfId="89" builtinId="9" hidden="1"/>
    <cellStyle name="Followed Hyperlink" xfId="91" builtinId="9" hidden="1"/>
    <cellStyle name="Followed Hyperlink" xfId="93" builtinId="9" hidden="1"/>
    <cellStyle name="Followed Hyperlink" xfId="95" builtinId="9" hidden="1"/>
    <cellStyle name="Followed Hyperlink" xfId="97" builtinId="9" hidden="1"/>
    <cellStyle name="Heading 2" xfId="2" builtinId="17"/>
    <cellStyle name="Hyperlink" xfId="6" builtinId="8" hidden="1"/>
    <cellStyle name="Hyperlink" xfId="8" builtinId="8" hidden="1"/>
    <cellStyle name="Hyperlink" xfId="10" builtinId="8" hidden="1"/>
    <cellStyle name="Hyperlink" xfId="12" builtinId="8" hidden="1"/>
    <cellStyle name="Hyperlink" xfId="14" builtinId="8" hidden="1"/>
    <cellStyle name="Hyperlink" xfId="16" builtinId="8" hidden="1"/>
    <cellStyle name="Hyperlink" xfId="18" builtinId="8" hidden="1"/>
    <cellStyle name="Hyperlink" xfId="20" builtinId="8" hidden="1"/>
    <cellStyle name="Hyperlink" xfId="22" builtinId="8" hidden="1"/>
    <cellStyle name="Hyperlink" xfId="24" builtinId="8" hidden="1"/>
    <cellStyle name="Hyperlink" xfId="26" builtinId="8" hidden="1"/>
    <cellStyle name="Hyperlink" xfId="28" builtinId="8" hidden="1"/>
    <cellStyle name="Hyperlink" xfId="30" builtinId="8" hidden="1"/>
    <cellStyle name="Hyperlink" xfId="32" builtinId="8" hidden="1"/>
    <cellStyle name="Hyperlink" xfId="34" builtinId="8" hidden="1"/>
    <cellStyle name="Hyperlink" xfId="36" builtinId="8" hidden="1"/>
    <cellStyle name="Hyperlink" xfId="38" builtinId="8" hidden="1"/>
    <cellStyle name="Hyperlink" xfId="40" builtinId="8" hidden="1"/>
    <cellStyle name="Hyperlink" xfId="42" builtinId="8" hidden="1"/>
    <cellStyle name="Hyperlink" xfId="44" builtinId="8" hidden="1"/>
    <cellStyle name="Hyperlink" xfId="46" builtinId="8" hidden="1"/>
    <cellStyle name="Hyperlink" xfId="48" builtinId="8" hidden="1"/>
    <cellStyle name="Hyperlink" xfId="50" builtinId="8" hidden="1"/>
    <cellStyle name="Hyperlink" xfId="52" builtinId="8" hidden="1"/>
    <cellStyle name="Hyperlink" xfId="54" builtinId="8" hidden="1"/>
    <cellStyle name="Hyperlink" xfId="56" builtinId="8" hidden="1"/>
    <cellStyle name="Hyperlink" xfId="58" builtinId="8" hidden="1"/>
    <cellStyle name="Hyperlink" xfId="60" builtinId="8" hidden="1"/>
    <cellStyle name="Hyperlink" xfId="62" builtinId="8" hidden="1"/>
    <cellStyle name="Hyperlink" xfId="64" builtinId="8" hidden="1"/>
    <cellStyle name="Hyperlink" xfId="66" builtinId="8" hidden="1"/>
    <cellStyle name="Hyperlink" xfId="68" builtinId="8" hidden="1"/>
    <cellStyle name="Hyperlink" xfId="70" builtinId="8" hidden="1"/>
    <cellStyle name="Hyperlink" xfId="72" builtinId="8" hidden="1"/>
    <cellStyle name="Hyperlink" xfId="74" builtinId="8" hidden="1"/>
    <cellStyle name="Hyperlink" xfId="76" builtinId="8" hidden="1"/>
    <cellStyle name="Hyperlink" xfId="78" builtinId="8" hidden="1"/>
    <cellStyle name="Hyperlink" xfId="80" builtinId="8" hidden="1"/>
    <cellStyle name="Hyperlink" xfId="82" builtinId="8" hidden="1"/>
    <cellStyle name="Hyperlink" xfId="84" builtinId="8" hidden="1"/>
    <cellStyle name="Hyperlink" xfId="86" builtinId="8" hidden="1"/>
    <cellStyle name="Hyperlink" xfId="88" builtinId="8" hidden="1"/>
    <cellStyle name="Hyperlink" xfId="90" builtinId="8" hidden="1"/>
    <cellStyle name="Hyperlink" xfId="92" builtinId="8" hidden="1"/>
    <cellStyle name="Hyperlink" xfId="94" builtinId="8" hidden="1"/>
    <cellStyle name="Hyperlink" xfId="96" builtinId="8" hidden="1"/>
    <cellStyle name="Input" xfId="3" builtinId="20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theme" Target="theme/theme1.xml"/><Relationship Id="rId6" Type="http://schemas.openxmlformats.org/officeDocument/2006/relationships/styles" Target="styles.xml"/><Relationship Id="rId7" Type="http://schemas.openxmlformats.org/officeDocument/2006/relationships/sharedStrings" Target="sharedStrings.xml"/><Relationship Id="rId8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8"/>
  <sheetViews>
    <sheetView tabSelected="1" topLeftCell="A65" workbookViewId="0">
      <selection activeCell="B95" sqref="B95"/>
    </sheetView>
  </sheetViews>
  <sheetFormatPr baseColWidth="10" defaultRowHeight="15" x14ac:dyDescent="0"/>
  <cols>
    <col min="1" max="1" width="15.33203125" customWidth="1"/>
    <col min="2" max="2" width="63" customWidth="1"/>
    <col min="3" max="3" width="12.5" style="6" bestFit="1" customWidth="1"/>
    <col min="4" max="4" width="11.6640625" bestFit="1" customWidth="1"/>
    <col min="7" max="7" width="43.5" bestFit="1" customWidth="1"/>
    <col min="9" max="9" width="12.1640625" bestFit="1" customWidth="1"/>
  </cols>
  <sheetData>
    <row r="1" spans="1:9" s="1" customFormat="1" ht="17" thickBot="1">
      <c r="A1" s="1" t="s">
        <v>0</v>
      </c>
      <c r="C1" s="5"/>
    </row>
    <row r="2" spans="1:9" ht="16" thickTop="1"/>
    <row r="3" spans="1:9">
      <c r="A3" t="s">
        <v>1</v>
      </c>
      <c r="B3" s="2" t="s">
        <v>2</v>
      </c>
      <c r="C3" s="7">
        <v>1.0297000000000001</v>
      </c>
      <c r="D3" t="s">
        <v>5</v>
      </c>
    </row>
    <row r="4" spans="1:9">
      <c r="A4" t="s">
        <v>3</v>
      </c>
      <c r="B4" s="2" t="s">
        <v>4</v>
      </c>
      <c r="C4" s="7">
        <v>0.41909999999999997</v>
      </c>
      <c r="D4" t="s">
        <v>5</v>
      </c>
    </row>
    <row r="5" spans="1:9">
      <c r="B5" s="2"/>
    </row>
    <row r="6" spans="1:9">
      <c r="A6" t="s">
        <v>6</v>
      </c>
      <c r="B6" s="2" t="s">
        <v>7</v>
      </c>
      <c r="C6" s="7">
        <v>0.3</v>
      </c>
      <c r="D6" t="s">
        <v>13</v>
      </c>
      <c r="F6" t="s">
        <v>46</v>
      </c>
      <c r="G6" s="2" t="s">
        <v>33</v>
      </c>
      <c r="H6" s="3">
        <f>C6*365</f>
        <v>109.5</v>
      </c>
      <c r="I6" t="s">
        <v>34</v>
      </c>
    </row>
    <row r="7" spans="1:9">
      <c r="B7" s="2" t="s">
        <v>8</v>
      </c>
      <c r="C7" s="7">
        <v>0.46</v>
      </c>
      <c r="D7" t="s">
        <v>13</v>
      </c>
      <c r="G7" s="2" t="s">
        <v>35</v>
      </c>
      <c r="H7" s="3">
        <f t="shared" ref="H7:H17" si="0">C7*365</f>
        <v>167.9</v>
      </c>
      <c r="I7" t="s">
        <v>34</v>
      </c>
    </row>
    <row r="8" spans="1:9">
      <c r="B8" s="2" t="s">
        <v>9</v>
      </c>
      <c r="C8" s="7">
        <v>5.0999999999999996</v>
      </c>
      <c r="D8" t="s">
        <v>13</v>
      </c>
      <c r="G8" s="2" t="s">
        <v>36</v>
      </c>
      <c r="H8" s="3">
        <f t="shared" si="0"/>
        <v>1861.4999999999998</v>
      </c>
      <c r="I8" t="s">
        <v>34</v>
      </c>
    </row>
    <row r="9" spans="1:9">
      <c r="B9" s="2" t="s">
        <v>10</v>
      </c>
      <c r="C9" s="7">
        <v>2.6</v>
      </c>
      <c r="D9" t="s">
        <v>13</v>
      </c>
      <c r="G9" s="2" t="s">
        <v>37</v>
      </c>
      <c r="H9" s="3">
        <f t="shared" si="0"/>
        <v>949</v>
      </c>
      <c r="I9" t="s">
        <v>34</v>
      </c>
    </row>
    <row r="10" spans="1:9">
      <c r="B10" s="2" t="s">
        <v>11</v>
      </c>
      <c r="C10" s="7">
        <v>0.02</v>
      </c>
      <c r="D10" t="s">
        <v>13</v>
      </c>
      <c r="G10" s="2" t="s">
        <v>38</v>
      </c>
      <c r="H10" s="3">
        <f t="shared" si="0"/>
        <v>7.3</v>
      </c>
      <c r="I10" t="s">
        <v>34</v>
      </c>
    </row>
    <row r="11" spans="1:9">
      <c r="B11" s="2" t="s">
        <v>12</v>
      </c>
      <c r="C11" s="7">
        <v>0.02</v>
      </c>
      <c r="D11" t="s">
        <v>13</v>
      </c>
      <c r="G11" s="2" t="s">
        <v>39</v>
      </c>
      <c r="H11" s="3">
        <f t="shared" si="0"/>
        <v>7.3</v>
      </c>
      <c r="I11" t="s">
        <v>34</v>
      </c>
    </row>
    <row r="12" spans="1:9">
      <c r="B12" s="2" t="s">
        <v>14</v>
      </c>
      <c r="C12" s="7">
        <v>0.3</v>
      </c>
      <c r="D12" t="s">
        <v>13</v>
      </c>
      <c r="G12" s="2" t="s">
        <v>40</v>
      </c>
      <c r="H12" s="3">
        <f t="shared" si="0"/>
        <v>109.5</v>
      </c>
      <c r="I12" t="s">
        <v>34</v>
      </c>
    </row>
    <row r="13" spans="1:9">
      <c r="B13" s="2" t="s">
        <v>15</v>
      </c>
      <c r="C13" s="7">
        <v>0.3</v>
      </c>
      <c r="D13" t="s">
        <v>13</v>
      </c>
      <c r="G13" s="2" t="s">
        <v>41</v>
      </c>
      <c r="H13" s="3">
        <f t="shared" si="0"/>
        <v>109.5</v>
      </c>
      <c r="I13" t="s">
        <v>34</v>
      </c>
    </row>
    <row r="14" spans="1:9">
      <c r="B14" s="2" t="s">
        <v>16</v>
      </c>
      <c r="C14" s="7">
        <v>2.8</v>
      </c>
      <c r="D14" t="s">
        <v>13</v>
      </c>
      <c r="G14" s="2" t="s">
        <v>42</v>
      </c>
      <c r="H14" s="3">
        <f t="shared" si="0"/>
        <v>1021.9999999999999</v>
      </c>
      <c r="I14" t="s">
        <v>34</v>
      </c>
    </row>
    <row r="15" spans="1:9">
      <c r="B15" s="2" t="s">
        <v>17</v>
      </c>
      <c r="C15" s="7">
        <v>2.2999999999999998</v>
      </c>
      <c r="D15" t="s">
        <v>13</v>
      </c>
      <c r="G15" s="2" t="s">
        <v>43</v>
      </c>
      <c r="H15" s="3">
        <f t="shared" si="0"/>
        <v>839.49999999999989</v>
      </c>
      <c r="I15" t="s">
        <v>34</v>
      </c>
    </row>
    <row r="16" spans="1:9">
      <c r="B16" s="2" t="s">
        <v>18</v>
      </c>
      <c r="C16" s="7">
        <v>0.02</v>
      </c>
      <c r="D16" t="s">
        <v>13</v>
      </c>
      <c r="G16" s="2" t="s">
        <v>44</v>
      </c>
      <c r="H16" s="3">
        <f t="shared" si="0"/>
        <v>7.3</v>
      </c>
      <c r="I16" t="s">
        <v>34</v>
      </c>
    </row>
    <row r="17" spans="1:9">
      <c r="B17" s="2" t="s">
        <v>19</v>
      </c>
      <c r="C17" s="7">
        <v>0.02</v>
      </c>
      <c r="D17" t="s">
        <v>13</v>
      </c>
      <c r="G17" s="2" t="s">
        <v>45</v>
      </c>
      <c r="H17" s="3">
        <f t="shared" si="0"/>
        <v>7.3</v>
      </c>
      <c r="I17" t="s">
        <v>34</v>
      </c>
    </row>
    <row r="19" spans="1:9">
      <c r="A19" t="s">
        <v>20</v>
      </c>
      <c r="B19" s="2" t="s">
        <v>21</v>
      </c>
      <c r="C19" s="7">
        <v>0.45</v>
      </c>
      <c r="D19" t="s">
        <v>13</v>
      </c>
    </row>
    <row r="20" spans="1:9">
      <c r="B20" s="2" t="s">
        <v>22</v>
      </c>
      <c r="C20" s="7">
        <v>0.45</v>
      </c>
      <c r="D20" t="s">
        <v>13</v>
      </c>
    </row>
    <row r="21" spans="1:9">
      <c r="B21" s="2" t="s">
        <v>23</v>
      </c>
      <c r="C21" s="7">
        <v>0.24</v>
      </c>
      <c r="D21" t="s">
        <v>13</v>
      </c>
    </row>
    <row r="22" spans="1:9">
      <c r="B22" s="2" t="s">
        <v>24</v>
      </c>
      <c r="C22" s="7">
        <v>0.18</v>
      </c>
      <c r="D22" t="s">
        <v>13</v>
      </c>
    </row>
    <row r="23" spans="1:9">
      <c r="B23" s="2" t="s">
        <v>25</v>
      </c>
      <c r="C23" s="7">
        <v>0.36</v>
      </c>
      <c r="D23" t="s">
        <v>13</v>
      </c>
    </row>
    <row r="24" spans="1:9">
      <c r="B24" s="2" t="s">
        <v>26</v>
      </c>
      <c r="C24" s="7">
        <v>0.39</v>
      </c>
      <c r="D24" t="s">
        <v>13</v>
      </c>
    </row>
    <row r="25" spans="1:9">
      <c r="B25" s="2" t="s">
        <v>27</v>
      </c>
      <c r="C25" s="7">
        <v>0.28999999999999998</v>
      </c>
      <c r="D25" t="s">
        <v>13</v>
      </c>
    </row>
    <row r="26" spans="1:9">
      <c r="B26" s="2" t="s">
        <v>28</v>
      </c>
      <c r="C26" s="7">
        <v>0.28999999999999998</v>
      </c>
      <c r="D26" t="s">
        <v>13</v>
      </c>
    </row>
    <row r="27" spans="1:9">
      <c r="B27" s="2" t="s">
        <v>29</v>
      </c>
      <c r="C27" s="7">
        <v>0.13</v>
      </c>
      <c r="D27" t="s">
        <v>13</v>
      </c>
    </row>
    <row r="28" spans="1:9">
      <c r="B28" s="2" t="s">
        <v>30</v>
      </c>
      <c r="C28" s="7">
        <v>0.1</v>
      </c>
      <c r="D28" t="s">
        <v>13</v>
      </c>
    </row>
    <row r="29" spans="1:9">
      <c r="B29" s="2" t="s">
        <v>31</v>
      </c>
      <c r="C29" s="7">
        <v>0.24</v>
      </c>
      <c r="D29" t="s">
        <v>13</v>
      </c>
    </row>
    <row r="30" spans="1:9">
      <c r="B30" s="2" t="s">
        <v>32</v>
      </c>
      <c r="C30" s="7">
        <v>0.24</v>
      </c>
      <c r="D30" t="s">
        <v>13</v>
      </c>
    </row>
    <row r="32" spans="1:9">
      <c r="A32" t="s">
        <v>47</v>
      </c>
      <c r="B32" s="4" t="s">
        <v>48</v>
      </c>
      <c r="C32" s="9">
        <v>1</v>
      </c>
    </row>
    <row r="33" spans="1:4">
      <c r="B33" s="4"/>
      <c r="C33"/>
    </row>
    <row r="34" spans="1:4">
      <c r="A34" t="s">
        <v>70</v>
      </c>
      <c r="B34" s="4" t="s">
        <v>71</v>
      </c>
      <c r="C34" s="13">
        <v>21</v>
      </c>
    </row>
    <row r="35" spans="1:4">
      <c r="A35" t="s">
        <v>72</v>
      </c>
      <c r="B35" s="4" t="s">
        <v>73</v>
      </c>
      <c r="C35" s="14">
        <v>6.7000000000000002E-4</v>
      </c>
      <c r="D35" t="s">
        <v>76</v>
      </c>
    </row>
    <row r="36" spans="1:4">
      <c r="A36" t="s">
        <v>74</v>
      </c>
      <c r="B36" s="4" t="s">
        <v>75</v>
      </c>
      <c r="C36" s="8">
        <v>0.94</v>
      </c>
    </row>
    <row r="37" spans="1:4">
      <c r="B37" s="4"/>
      <c r="C37"/>
    </row>
    <row r="38" spans="1:4">
      <c r="B38" s="4"/>
      <c r="C38"/>
    </row>
    <row r="39" spans="1:4">
      <c r="B39" s="4"/>
      <c r="C39"/>
    </row>
    <row r="40" spans="1:4">
      <c r="B40" s="4"/>
      <c r="C40"/>
    </row>
    <row r="42" spans="1:4" s="1" customFormat="1" ht="17" thickBot="1">
      <c r="A42" s="1" t="s">
        <v>49</v>
      </c>
      <c r="C42" s="5"/>
    </row>
    <row r="43" spans="1:4" ht="16" thickTop="1"/>
    <row r="44" spans="1:4">
      <c r="A44" t="s">
        <v>50</v>
      </c>
      <c r="B44" s="2" t="s">
        <v>52</v>
      </c>
      <c r="C44" s="9">
        <v>401500</v>
      </c>
      <c r="D44" t="s">
        <v>51</v>
      </c>
    </row>
    <row r="45" spans="1:4">
      <c r="B45" s="2"/>
      <c r="C45" s="10"/>
    </row>
    <row r="46" spans="1:4">
      <c r="A46" t="s">
        <v>53</v>
      </c>
      <c r="B46" s="2" t="s">
        <v>54</v>
      </c>
      <c r="C46" s="9">
        <v>401500</v>
      </c>
      <c r="D46" t="s">
        <v>51</v>
      </c>
    </row>
    <row r="47" spans="1:4">
      <c r="B47" s="2"/>
    </row>
    <row r="48" spans="1:4">
      <c r="A48" t="s">
        <v>55</v>
      </c>
      <c r="B48" s="2" t="s">
        <v>56</v>
      </c>
      <c r="C48" s="7">
        <v>0</v>
      </c>
      <c r="D48" t="s">
        <v>57</v>
      </c>
    </row>
    <row r="49" spans="1:4">
      <c r="B49" s="20"/>
    </row>
    <row r="50" spans="1:4">
      <c r="A50" t="s">
        <v>58</v>
      </c>
      <c r="B50" s="21" t="s">
        <v>78</v>
      </c>
      <c r="C50" s="19">
        <v>183</v>
      </c>
      <c r="D50" t="s">
        <v>60</v>
      </c>
    </row>
    <row r="51" spans="1:4">
      <c r="B51" s="21" t="s">
        <v>79</v>
      </c>
      <c r="C51" s="19">
        <v>365</v>
      </c>
      <c r="D51" t="s">
        <v>60</v>
      </c>
    </row>
    <row r="52" spans="1:4">
      <c r="B52" s="21" t="s">
        <v>80</v>
      </c>
      <c r="C52" s="19">
        <v>0</v>
      </c>
      <c r="D52" t="s">
        <v>60</v>
      </c>
    </row>
    <row r="53" spans="1:4">
      <c r="B53" s="20" t="s">
        <v>81</v>
      </c>
      <c r="C53" s="19">
        <v>0</v>
      </c>
      <c r="D53" t="s">
        <v>60</v>
      </c>
    </row>
    <row r="54" spans="1:4">
      <c r="B54" s="20" t="s">
        <v>82</v>
      </c>
      <c r="C54" s="19">
        <v>0</v>
      </c>
      <c r="D54" t="s">
        <v>60</v>
      </c>
    </row>
    <row r="55" spans="1:4">
      <c r="B55" s="20" t="s">
        <v>83</v>
      </c>
      <c r="C55" s="19">
        <v>0</v>
      </c>
      <c r="D55" t="s">
        <v>60</v>
      </c>
    </row>
    <row r="56" spans="1:4">
      <c r="B56" s="20" t="s">
        <v>90</v>
      </c>
      <c r="C56" s="19">
        <v>0</v>
      </c>
      <c r="D56" t="s">
        <v>60</v>
      </c>
    </row>
    <row r="57" spans="1:4">
      <c r="B57" s="20" t="s">
        <v>91</v>
      </c>
      <c r="C57" s="19">
        <v>0</v>
      </c>
      <c r="D57" t="s">
        <v>60</v>
      </c>
    </row>
    <row r="58" spans="1:4">
      <c r="B58" s="2" t="s">
        <v>92</v>
      </c>
      <c r="C58" s="8">
        <v>0</v>
      </c>
      <c r="D58" t="s">
        <v>60</v>
      </c>
    </row>
    <row r="59" spans="1:4">
      <c r="B59" s="2" t="s">
        <v>93</v>
      </c>
      <c r="C59" s="8">
        <v>0</v>
      </c>
      <c r="D59" t="s">
        <v>60</v>
      </c>
    </row>
    <row r="60" spans="1:4">
      <c r="B60" s="2" t="s">
        <v>94</v>
      </c>
      <c r="C60" s="8">
        <v>0</v>
      </c>
      <c r="D60" t="s">
        <v>60</v>
      </c>
    </row>
    <row r="61" spans="1:4">
      <c r="B61" s="2" t="s">
        <v>95</v>
      </c>
      <c r="C61" s="8">
        <v>0</v>
      </c>
      <c r="D61" t="s">
        <v>60</v>
      </c>
    </row>
    <row r="62" spans="1:4">
      <c r="B62" s="2"/>
      <c r="C62"/>
    </row>
    <row r="63" spans="1:4">
      <c r="A63" t="s">
        <v>59</v>
      </c>
      <c r="B63" s="2" t="s">
        <v>84</v>
      </c>
      <c r="C63" s="8">
        <v>11000</v>
      </c>
      <c r="D63" t="s">
        <v>61</v>
      </c>
    </row>
    <row r="64" spans="1:4">
      <c r="B64" s="2" t="s">
        <v>85</v>
      </c>
      <c r="C64" s="8">
        <v>847</v>
      </c>
      <c r="D64" t="s">
        <v>61</v>
      </c>
    </row>
    <row r="65" spans="1:4">
      <c r="B65" s="2" t="s">
        <v>86</v>
      </c>
      <c r="C65" s="8">
        <v>0</v>
      </c>
      <c r="D65" t="s">
        <v>61</v>
      </c>
    </row>
    <row r="66" spans="1:4">
      <c r="B66" s="2" t="s">
        <v>87</v>
      </c>
      <c r="C66" s="8">
        <v>0</v>
      </c>
      <c r="D66" t="s">
        <v>61</v>
      </c>
    </row>
    <row r="67" spans="1:4">
      <c r="B67" s="2" t="s">
        <v>88</v>
      </c>
      <c r="C67" s="8">
        <v>0</v>
      </c>
      <c r="D67" t="s">
        <v>61</v>
      </c>
    </row>
    <row r="68" spans="1:4">
      <c r="B68" s="2" t="s">
        <v>89</v>
      </c>
      <c r="C68" s="8">
        <v>0</v>
      </c>
      <c r="D68" t="s">
        <v>61</v>
      </c>
    </row>
    <row r="69" spans="1:4">
      <c r="B69" s="2" t="s">
        <v>96</v>
      </c>
      <c r="C69" s="8">
        <v>0</v>
      </c>
      <c r="D69" t="s">
        <v>61</v>
      </c>
    </row>
    <row r="70" spans="1:4">
      <c r="B70" s="2" t="s">
        <v>85</v>
      </c>
      <c r="C70" s="8">
        <v>0</v>
      </c>
      <c r="D70" t="s">
        <v>61</v>
      </c>
    </row>
    <row r="71" spans="1:4">
      <c r="B71" s="2" t="s">
        <v>97</v>
      </c>
      <c r="C71" s="8">
        <v>0</v>
      </c>
      <c r="D71" t="s">
        <v>61</v>
      </c>
    </row>
    <row r="72" spans="1:4">
      <c r="B72" s="2" t="s">
        <v>98</v>
      </c>
      <c r="C72" s="8">
        <v>0</v>
      </c>
      <c r="D72" t="s">
        <v>61</v>
      </c>
    </row>
    <row r="73" spans="1:4">
      <c r="B73" s="2" t="s">
        <v>99</v>
      </c>
      <c r="C73" s="8">
        <v>0</v>
      </c>
      <c r="D73" t="s">
        <v>61</v>
      </c>
    </row>
    <row r="74" spans="1:4">
      <c r="B74" s="2" t="s">
        <v>100</v>
      </c>
      <c r="C74" s="8">
        <v>0</v>
      </c>
      <c r="D74" t="s">
        <v>61</v>
      </c>
    </row>
    <row r="75" spans="1:4">
      <c r="B75" s="2"/>
    </row>
    <row r="76" spans="1:4">
      <c r="A76" t="s">
        <v>62</v>
      </c>
      <c r="B76" s="2" t="s">
        <v>63</v>
      </c>
      <c r="C76" s="11">
        <v>0.76</v>
      </c>
    </row>
    <row r="77" spans="1:4">
      <c r="B77" s="2"/>
    </row>
    <row r="78" spans="1:4">
      <c r="A78" t="s">
        <v>64</v>
      </c>
      <c r="B78" s="2" t="s">
        <v>65</v>
      </c>
      <c r="C78" s="13">
        <v>365</v>
      </c>
      <c r="D78" t="s">
        <v>60</v>
      </c>
    </row>
    <row r="79" spans="1:4">
      <c r="B79" s="2"/>
    </row>
    <row r="80" spans="1:4">
      <c r="A80" t="s">
        <v>124</v>
      </c>
      <c r="B80" s="2" t="s">
        <v>125</v>
      </c>
      <c r="C80" s="12">
        <v>0.2</v>
      </c>
    </row>
    <row r="81" spans="1:4">
      <c r="A81" t="s">
        <v>55</v>
      </c>
      <c r="B81" s="2" t="s">
        <v>126</v>
      </c>
      <c r="C81" s="8">
        <v>0</v>
      </c>
      <c r="D81" t="s">
        <v>57</v>
      </c>
    </row>
    <row r="82" spans="1:4">
      <c r="B82" s="2"/>
    </row>
    <row r="83" spans="1:4">
      <c r="A83" s="24" t="s">
        <v>160</v>
      </c>
      <c r="B83" s="2" t="s">
        <v>127</v>
      </c>
      <c r="C83" s="8">
        <v>0</v>
      </c>
      <c r="D83" t="s">
        <v>134</v>
      </c>
    </row>
    <row r="84" spans="1:4">
      <c r="A84" s="24" t="s">
        <v>131</v>
      </c>
      <c r="B84" s="2" t="s">
        <v>132</v>
      </c>
      <c r="C84" s="8">
        <v>0</v>
      </c>
      <c r="D84" t="s">
        <v>135</v>
      </c>
    </row>
    <row r="85" spans="1:4">
      <c r="A85" s="24" t="s">
        <v>161</v>
      </c>
      <c r="B85" s="2" t="s">
        <v>133</v>
      </c>
      <c r="C85" s="8">
        <v>0</v>
      </c>
      <c r="D85" t="s">
        <v>136</v>
      </c>
    </row>
    <row r="86" spans="1:4">
      <c r="A86" s="25"/>
      <c r="B86" s="2"/>
    </row>
    <row r="87" spans="1:4">
      <c r="A87" s="25" t="s">
        <v>137</v>
      </c>
      <c r="B87" s="2" t="s">
        <v>141</v>
      </c>
      <c r="C87" s="8">
        <v>0</v>
      </c>
      <c r="D87" t="s">
        <v>145</v>
      </c>
    </row>
    <row r="88" spans="1:4">
      <c r="A88" s="25" t="s">
        <v>138</v>
      </c>
      <c r="B88" s="2" t="s">
        <v>142</v>
      </c>
      <c r="C88" s="8">
        <v>0</v>
      </c>
      <c r="D88" t="s">
        <v>146</v>
      </c>
    </row>
    <row r="89" spans="1:4">
      <c r="A89" s="25" t="s">
        <v>139</v>
      </c>
      <c r="B89" s="2" t="s">
        <v>143</v>
      </c>
      <c r="C89" s="8">
        <v>0</v>
      </c>
      <c r="D89" t="s">
        <v>147</v>
      </c>
    </row>
    <row r="90" spans="1:4">
      <c r="A90" s="25" t="s">
        <v>140</v>
      </c>
      <c r="B90" s="2" t="s">
        <v>144</v>
      </c>
      <c r="C90" s="8">
        <v>0</v>
      </c>
      <c r="D90" t="s">
        <v>148</v>
      </c>
    </row>
    <row r="91" spans="1:4">
      <c r="A91" s="25"/>
      <c r="B91" s="2"/>
    </row>
    <row r="92" spans="1:4">
      <c r="A92" s="25" t="s">
        <v>162</v>
      </c>
      <c r="B92" s="2" t="s">
        <v>165</v>
      </c>
      <c r="C92" s="8"/>
      <c r="D92" t="s">
        <v>145</v>
      </c>
    </row>
    <row r="93" spans="1:4">
      <c r="A93" s="25" t="s">
        <v>163</v>
      </c>
      <c r="B93" s="2" t="s">
        <v>166</v>
      </c>
      <c r="C93" s="8"/>
      <c r="D93" t="s">
        <v>146</v>
      </c>
    </row>
    <row r="94" spans="1:4">
      <c r="A94" s="25" t="s">
        <v>164</v>
      </c>
      <c r="B94" s="2" t="s">
        <v>167</v>
      </c>
      <c r="C94" s="8"/>
      <c r="D94" t="s">
        <v>147</v>
      </c>
    </row>
    <row r="95" spans="1:4">
      <c r="A95" s="25"/>
      <c r="B95" s="2"/>
    </row>
    <row r="96" spans="1:4">
      <c r="A96" s="25" t="s">
        <v>149</v>
      </c>
      <c r="B96" s="2" t="s">
        <v>150</v>
      </c>
      <c r="C96" s="8">
        <v>0</v>
      </c>
    </row>
    <row r="97" spans="1:4">
      <c r="A97" s="25" t="s">
        <v>158</v>
      </c>
      <c r="B97" s="2" t="s">
        <v>151</v>
      </c>
      <c r="C97" s="8">
        <v>0</v>
      </c>
      <c r="D97" t="s">
        <v>60</v>
      </c>
    </row>
    <row r="98" spans="1:4">
      <c r="A98" s="25" t="s">
        <v>152</v>
      </c>
      <c r="B98" s="2" t="s">
        <v>153</v>
      </c>
      <c r="C98" s="8">
        <v>0</v>
      </c>
      <c r="D98" t="s">
        <v>60</v>
      </c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3"/>
  <sheetViews>
    <sheetView topLeftCell="A11" workbookViewId="0">
      <selection activeCell="D28" sqref="D28"/>
    </sheetView>
  </sheetViews>
  <sheetFormatPr baseColWidth="10" defaultRowHeight="15" x14ac:dyDescent="0"/>
  <cols>
    <col min="1" max="1" width="3.1640625" customWidth="1"/>
    <col min="2" max="2" width="11.83203125" bestFit="1" customWidth="1"/>
    <col min="3" max="3" width="56.83203125" customWidth="1"/>
    <col min="4" max="4" width="34.5" bestFit="1" customWidth="1"/>
  </cols>
  <sheetData>
    <row r="1" spans="1:5" s="1" customFormat="1" ht="17" thickBot="1">
      <c r="A1" s="1" t="s">
        <v>66</v>
      </c>
    </row>
    <row r="2" spans="1:5" ht="16" thickTop="1"/>
    <row r="3" spans="1:5">
      <c r="A3">
        <v>1</v>
      </c>
      <c r="B3" t="s">
        <v>67</v>
      </c>
      <c r="C3" s="2" t="s">
        <v>68</v>
      </c>
      <c r="D3" s="15">
        <f>'Input Data (first year)'!$C$34*'Input Data (first year)'!$C$35*'Input Data (first year)'!$C$36*'Input Data (first year)'!$C$76*'Input Data (first year)'!$C$32*SUMPRODUCT(D5:D16,'Input Data (first year)'!H6:H17,'Input Data (first year)'!C19:C30)</f>
        <v>3374.8282403866801</v>
      </c>
      <c r="E3" t="s">
        <v>69</v>
      </c>
    </row>
    <row r="4" spans="1:5">
      <c r="C4" s="2"/>
    </row>
    <row r="5" spans="1:5">
      <c r="A5">
        <v>2</v>
      </c>
      <c r="B5" t="s">
        <v>77</v>
      </c>
      <c r="C5" s="2" t="s">
        <v>101</v>
      </c>
      <c r="D5" s="17">
        <f>'Input Data (first year)'!C63*'Input Data (first year)'!C50/365</f>
        <v>5515.0684931506848</v>
      </c>
      <c r="E5" t="s">
        <v>61</v>
      </c>
    </row>
    <row r="6" spans="1:5">
      <c r="C6" s="2" t="s">
        <v>102</v>
      </c>
      <c r="D6" s="17">
        <f>'Input Data (first year)'!C64*'Input Data (first year)'!C51/365</f>
        <v>847</v>
      </c>
      <c r="E6" t="s">
        <v>61</v>
      </c>
    </row>
    <row r="7" spans="1:5">
      <c r="C7" s="2" t="s">
        <v>103</v>
      </c>
      <c r="D7" s="17">
        <f>'Input Data (first year)'!C52*'Input Data (first year)'!C65/365</f>
        <v>0</v>
      </c>
      <c r="E7" t="s">
        <v>61</v>
      </c>
    </row>
    <row r="8" spans="1:5">
      <c r="C8" s="2" t="s">
        <v>104</v>
      </c>
      <c r="D8" s="17">
        <f>'Input Data (first year)'!C53*'Input Data (first year)'!C66/365</f>
        <v>0</v>
      </c>
      <c r="E8" t="s">
        <v>61</v>
      </c>
    </row>
    <row r="9" spans="1:5">
      <c r="C9" s="2" t="s">
        <v>105</v>
      </c>
      <c r="D9" s="17">
        <f>'Input Data (first year)'!C54*'Input Data (first year)'!C67/365</f>
        <v>0</v>
      </c>
      <c r="E9" t="s">
        <v>61</v>
      </c>
    </row>
    <row r="10" spans="1:5">
      <c r="C10" s="2" t="s">
        <v>106</v>
      </c>
      <c r="D10" s="17">
        <f>'Input Data (first year)'!C55*'Input Data (first year)'!C68/365</f>
        <v>0</v>
      </c>
      <c r="E10" t="s">
        <v>61</v>
      </c>
    </row>
    <row r="11" spans="1:5">
      <c r="C11" s="2" t="s">
        <v>107</v>
      </c>
      <c r="D11" s="17">
        <f>'Input Data (first year)'!C56*'Input Data (first year)'!C69/365</f>
        <v>0</v>
      </c>
      <c r="E11" t="s">
        <v>61</v>
      </c>
    </row>
    <row r="12" spans="1:5">
      <c r="C12" s="2" t="s">
        <v>108</v>
      </c>
      <c r="D12" s="17">
        <f>'Input Data (first year)'!C57*'Input Data (first year)'!C70/365</f>
        <v>0</v>
      </c>
      <c r="E12" t="s">
        <v>61</v>
      </c>
    </row>
    <row r="13" spans="1:5">
      <c r="C13" s="2" t="s">
        <v>109</v>
      </c>
      <c r="D13" s="17">
        <f>'Input Data (first year)'!C58*'Input Data (first year)'!C71/365</f>
        <v>0</v>
      </c>
      <c r="E13" t="s">
        <v>61</v>
      </c>
    </row>
    <row r="14" spans="1:5">
      <c r="C14" s="2" t="s">
        <v>110</v>
      </c>
      <c r="D14" s="17">
        <f>'Input Data (first year)'!C59*'Input Data (first year)'!C72/365</f>
        <v>0</v>
      </c>
      <c r="E14" t="s">
        <v>61</v>
      </c>
    </row>
    <row r="15" spans="1:5">
      <c r="C15" s="2" t="s">
        <v>111</v>
      </c>
      <c r="D15" s="17">
        <f>'Input Data (first year)'!C60*'Input Data (first year)'!C73/365</f>
        <v>0</v>
      </c>
      <c r="E15" t="s">
        <v>61</v>
      </c>
    </row>
    <row r="16" spans="1:5">
      <c r="C16" s="2" t="s">
        <v>112</v>
      </c>
      <c r="D16" s="17">
        <f>'Input Data (first year)'!C61*'Input Data (first year)'!C74/365</f>
        <v>0</v>
      </c>
      <c r="E16" t="s">
        <v>61</v>
      </c>
    </row>
    <row r="17" spans="1:5">
      <c r="C17" s="2"/>
    </row>
    <row r="18" spans="1:5" s="1" customFormat="1" ht="17" thickBot="1">
      <c r="A18" s="1" t="s">
        <v>115</v>
      </c>
    </row>
    <row r="19" spans="1:5" ht="16" thickTop="1">
      <c r="C19" s="2"/>
    </row>
    <row r="20" spans="1:5">
      <c r="A20">
        <v>3</v>
      </c>
      <c r="B20" t="s">
        <v>113</v>
      </c>
      <c r="C20" s="4" t="s">
        <v>114</v>
      </c>
      <c r="D20" s="17">
        <f>D22+D24+D28+D30</f>
        <v>222.02817370965002</v>
      </c>
      <c r="E20" t="s">
        <v>69</v>
      </c>
    </row>
    <row r="21" spans="1:5">
      <c r="C21" s="2"/>
      <c r="D21" s="10"/>
    </row>
    <row r="22" spans="1:5">
      <c r="A22">
        <v>4</v>
      </c>
      <c r="B22" t="s">
        <v>116</v>
      </c>
      <c r="C22" s="2" t="s">
        <v>117</v>
      </c>
      <c r="D22" s="17">
        <f>0.05*D3/'Input Data (first year)'!C76</f>
        <v>222.02817370965002</v>
      </c>
      <c r="E22" t="s">
        <v>69</v>
      </c>
    </row>
    <row r="23" spans="1:5">
      <c r="C23" s="2"/>
      <c r="D23" s="10"/>
    </row>
    <row r="24" spans="1:5">
      <c r="A24">
        <v>5</v>
      </c>
      <c r="B24" t="s">
        <v>118</v>
      </c>
      <c r="C24" s="2" t="s">
        <v>120</v>
      </c>
      <c r="D24" s="17">
        <f>D25+D26</f>
        <v>0</v>
      </c>
      <c r="E24" t="s">
        <v>69</v>
      </c>
    </row>
    <row r="25" spans="1:5">
      <c r="A25">
        <v>6</v>
      </c>
      <c r="B25" t="s">
        <v>119</v>
      </c>
      <c r="C25" s="2" t="s">
        <v>121</v>
      </c>
      <c r="D25" s="17">
        <f>'Input Data (first year)'!C81*('Input Data (first year)'!C3+'Input Data (first year)'!C4)/0.5*(1+'Input Data (first year)'!C80)</f>
        <v>0</v>
      </c>
      <c r="E25" t="s">
        <v>69</v>
      </c>
    </row>
    <row r="26" spans="1:5">
      <c r="A26">
        <v>7</v>
      </c>
      <c r="B26" t="s">
        <v>122</v>
      </c>
      <c r="C26" s="2" t="s">
        <v>123</v>
      </c>
      <c r="D26" s="17">
        <f>'Input Data (first year)'!C83*'Input Data (first year)'!C84*'Input Data (first year)'!C85</f>
        <v>0</v>
      </c>
      <c r="E26" t="s">
        <v>69</v>
      </c>
    </row>
    <row r="27" spans="1:5">
      <c r="C27" s="2"/>
      <c r="D27" s="10"/>
    </row>
    <row r="28" spans="1:5">
      <c r="A28">
        <v>8</v>
      </c>
      <c r="B28" t="s">
        <v>154</v>
      </c>
      <c r="C28" s="2" t="s">
        <v>155</v>
      </c>
      <c r="D28" s="17">
        <f>IFERROR('Input Data (first year)'!C87/'Input Data (first year)'!C88*'Input Data (first year)'!C89*'Input Data (first year)'!C90,0)+IFERROR('Input Data (first year)'!C92/'Input Data (first year)'!C93*'Input Data (first year)'!C94*'Input Data (first year)'!C90,0)</f>
        <v>0</v>
      </c>
      <c r="E28" t="s">
        <v>69</v>
      </c>
    </row>
    <row r="29" spans="1:5">
      <c r="C29" s="2"/>
    </row>
    <row r="30" spans="1:5">
      <c r="A30">
        <v>9</v>
      </c>
      <c r="B30" t="s">
        <v>156</v>
      </c>
      <c r="C30" s="2" t="s">
        <v>157</v>
      </c>
      <c r="D30" s="17">
        <f>'Input Data (first year)'!C34*'Input Data (first year)'!C35*'Input Data (first year)'!C32*'Input Data (first year)'!C76*(1-EXP(-'Input Data (first year)'!C96*('Input Data (first year)'!C97-'Input Data (first year)'!C98)))*SUMPRODUCT(D5:D16,'Input Data (first year)'!H6:H17,'Input Data (first year)'!C19:C30)</f>
        <v>0</v>
      </c>
      <c r="E30" t="s">
        <v>69</v>
      </c>
    </row>
    <row r="31" spans="1:5">
      <c r="C31" s="2"/>
    </row>
    <row r="32" spans="1:5">
      <c r="C32" s="2"/>
      <c r="D32" s="10"/>
    </row>
    <row r="33" spans="1:5" s="1" customFormat="1" ht="17" thickBot="1">
      <c r="A33" s="1" t="s">
        <v>128</v>
      </c>
      <c r="D33" s="18"/>
    </row>
    <row r="34" spans="1:5" ht="16" thickTop="1">
      <c r="C34" s="2"/>
      <c r="D34" s="10"/>
    </row>
    <row r="35" spans="1:5">
      <c r="A35">
        <v>10</v>
      </c>
      <c r="B35" t="s">
        <v>129</v>
      </c>
      <c r="C35" s="2" t="s">
        <v>130</v>
      </c>
      <c r="D35" s="17">
        <f>D3-D20</f>
        <v>3152.8000666770299</v>
      </c>
      <c r="E35" t="s">
        <v>69</v>
      </c>
    </row>
    <row r="36" spans="1:5">
      <c r="C36" s="2"/>
    </row>
    <row r="37" spans="1:5">
      <c r="C37" s="2"/>
    </row>
    <row r="38" spans="1:5">
      <c r="C38" s="2"/>
    </row>
    <row r="39" spans="1:5">
      <c r="C39" s="2"/>
    </row>
    <row r="40" spans="1:5">
      <c r="C40" s="2"/>
    </row>
    <row r="41" spans="1:5">
      <c r="C41" s="2"/>
    </row>
    <row r="42" spans="1:5">
      <c r="C42" s="2"/>
    </row>
    <row r="43" spans="1:5">
      <c r="C43" s="2"/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1"/>
  <sheetViews>
    <sheetView topLeftCell="A66" workbookViewId="0">
      <selection activeCell="B87" sqref="B87"/>
    </sheetView>
  </sheetViews>
  <sheetFormatPr baseColWidth="10" defaultRowHeight="15" x14ac:dyDescent="0"/>
  <cols>
    <col min="1" max="1" width="15.33203125" customWidth="1"/>
    <col min="2" max="2" width="63" customWidth="1"/>
    <col min="3" max="3" width="12.5" style="6" bestFit="1" customWidth="1"/>
    <col min="4" max="4" width="11.6640625" bestFit="1" customWidth="1"/>
    <col min="7" max="7" width="43.5" bestFit="1" customWidth="1"/>
    <col min="9" max="9" width="12.1640625" bestFit="1" customWidth="1"/>
  </cols>
  <sheetData>
    <row r="1" spans="1:9" s="1" customFormat="1" ht="17" thickBot="1">
      <c r="A1" s="1" t="s">
        <v>0</v>
      </c>
      <c r="C1" s="5"/>
    </row>
    <row r="2" spans="1:9" ht="16" thickTop="1"/>
    <row r="3" spans="1:9">
      <c r="A3" t="s">
        <v>1</v>
      </c>
      <c r="B3" s="2" t="s">
        <v>2</v>
      </c>
      <c r="C3" s="7">
        <v>1.0297000000000001</v>
      </c>
      <c r="D3" t="s">
        <v>5</v>
      </c>
    </row>
    <row r="4" spans="1:9">
      <c r="A4" t="s">
        <v>3</v>
      </c>
      <c r="B4" s="2" t="s">
        <v>4</v>
      </c>
      <c r="C4" s="7">
        <v>0.41909999999999997</v>
      </c>
      <c r="D4" t="s">
        <v>5</v>
      </c>
    </row>
    <row r="5" spans="1:9">
      <c r="B5" s="2"/>
    </row>
    <row r="6" spans="1:9">
      <c r="A6" t="s">
        <v>6</v>
      </c>
      <c r="B6" s="2" t="s">
        <v>7</v>
      </c>
      <c r="C6" s="7">
        <v>0.3</v>
      </c>
      <c r="D6" t="s">
        <v>13</v>
      </c>
      <c r="F6" t="s">
        <v>46</v>
      </c>
      <c r="G6" s="2" t="s">
        <v>33</v>
      </c>
      <c r="H6" s="3">
        <f>C6*365</f>
        <v>109.5</v>
      </c>
      <c r="I6" t="s">
        <v>34</v>
      </c>
    </row>
    <row r="7" spans="1:9">
      <c r="B7" s="2" t="s">
        <v>8</v>
      </c>
      <c r="C7" s="7">
        <v>0.46</v>
      </c>
      <c r="D7" t="s">
        <v>13</v>
      </c>
      <c r="G7" s="2" t="s">
        <v>35</v>
      </c>
      <c r="H7" s="3">
        <f t="shared" ref="H7:H17" si="0">C7*365</f>
        <v>167.9</v>
      </c>
      <c r="I7" t="s">
        <v>34</v>
      </c>
    </row>
    <row r="8" spans="1:9">
      <c r="B8" s="2" t="s">
        <v>9</v>
      </c>
      <c r="C8" s="7">
        <v>5.0999999999999996</v>
      </c>
      <c r="D8" t="s">
        <v>13</v>
      </c>
      <c r="G8" s="2" t="s">
        <v>36</v>
      </c>
      <c r="H8" s="3">
        <f t="shared" si="0"/>
        <v>1861.4999999999998</v>
      </c>
      <c r="I8" t="s">
        <v>34</v>
      </c>
    </row>
    <row r="9" spans="1:9">
      <c r="B9" s="2" t="s">
        <v>10</v>
      </c>
      <c r="C9" s="7">
        <v>2.6</v>
      </c>
      <c r="D9" t="s">
        <v>13</v>
      </c>
      <c r="G9" s="2" t="s">
        <v>37</v>
      </c>
      <c r="H9" s="3">
        <f t="shared" si="0"/>
        <v>949</v>
      </c>
      <c r="I9" t="s">
        <v>34</v>
      </c>
    </row>
    <row r="10" spans="1:9">
      <c r="B10" s="2" t="s">
        <v>11</v>
      </c>
      <c r="C10" s="7">
        <v>0.02</v>
      </c>
      <c r="D10" t="s">
        <v>13</v>
      </c>
      <c r="G10" s="2" t="s">
        <v>38</v>
      </c>
      <c r="H10" s="3">
        <f t="shared" si="0"/>
        <v>7.3</v>
      </c>
      <c r="I10" t="s">
        <v>34</v>
      </c>
    </row>
    <row r="11" spans="1:9">
      <c r="B11" s="2" t="s">
        <v>12</v>
      </c>
      <c r="C11" s="7">
        <v>0.02</v>
      </c>
      <c r="D11" t="s">
        <v>13</v>
      </c>
      <c r="G11" s="2" t="s">
        <v>39</v>
      </c>
      <c r="H11" s="3">
        <f t="shared" si="0"/>
        <v>7.3</v>
      </c>
      <c r="I11" t="s">
        <v>34</v>
      </c>
    </row>
    <row r="12" spans="1:9">
      <c r="B12" s="2" t="s">
        <v>14</v>
      </c>
      <c r="C12" s="7">
        <v>0.3</v>
      </c>
      <c r="D12" t="s">
        <v>13</v>
      </c>
      <c r="G12" s="2" t="s">
        <v>40</v>
      </c>
      <c r="H12" s="3">
        <f t="shared" si="0"/>
        <v>109.5</v>
      </c>
      <c r="I12" t="s">
        <v>34</v>
      </c>
    </row>
    <row r="13" spans="1:9">
      <c r="B13" s="2" t="s">
        <v>15</v>
      </c>
      <c r="C13" s="7">
        <v>0.3</v>
      </c>
      <c r="D13" t="s">
        <v>13</v>
      </c>
      <c r="G13" s="2" t="s">
        <v>41</v>
      </c>
      <c r="H13" s="3">
        <f t="shared" si="0"/>
        <v>109.5</v>
      </c>
      <c r="I13" t="s">
        <v>34</v>
      </c>
    </row>
    <row r="14" spans="1:9">
      <c r="B14" s="2" t="s">
        <v>16</v>
      </c>
      <c r="C14" s="7">
        <v>2.8</v>
      </c>
      <c r="D14" t="s">
        <v>13</v>
      </c>
      <c r="G14" s="2" t="s">
        <v>42</v>
      </c>
      <c r="H14" s="3">
        <f t="shared" si="0"/>
        <v>1021.9999999999999</v>
      </c>
      <c r="I14" t="s">
        <v>34</v>
      </c>
    </row>
    <row r="15" spans="1:9">
      <c r="B15" s="2" t="s">
        <v>17</v>
      </c>
      <c r="C15" s="7">
        <v>2.2999999999999998</v>
      </c>
      <c r="D15" t="s">
        <v>13</v>
      </c>
      <c r="G15" s="2" t="s">
        <v>43</v>
      </c>
      <c r="H15" s="3">
        <f t="shared" si="0"/>
        <v>839.49999999999989</v>
      </c>
      <c r="I15" t="s">
        <v>34</v>
      </c>
    </row>
    <row r="16" spans="1:9">
      <c r="B16" s="2" t="s">
        <v>18</v>
      </c>
      <c r="C16" s="7">
        <v>0.02</v>
      </c>
      <c r="D16" t="s">
        <v>13</v>
      </c>
      <c r="G16" s="2" t="s">
        <v>44</v>
      </c>
      <c r="H16" s="3">
        <f t="shared" si="0"/>
        <v>7.3</v>
      </c>
      <c r="I16" t="s">
        <v>34</v>
      </c>
    </row>
    <row r="17" spans="1:9">
      <c r="B17" s="2" t="s">
        <v>19</v>
      </c>
      <c r="C17" s="7">
        <v>0.02</v>
      </c>
      <c r="D17" t="s">
        <v>13</v>
      </c>
      <c r="G17" s="2" t="s">
        <v>45</v>
      </c>
      <c r="H17" s="3">
        <f t="shared" si="0"/>
        <v>7.3</v>
      </c>
      <c r="I17" t="s">
        <v>34</v>
      </c>
    </row>
    <row r="19" spans="1:9">
      <c r="A19" t="s">
        <v>20</v>
      </c>
      <c r="B19" s="2" t="s">
        <v>21</v>
      </c>
      <c r="C19" s="7">
        <v>0.45</v>
      </c>
      <c r="D19" t="s">
        <v>13</v>
      </c>
    </row>
    <row r="20" spans="1:9">
      <c r="B20" s="2" t="s">
        <v>22</v>
      </c>
      <c r="C20" s="7">
        <v>0.45</v>
      </c>
      <c r="D20" t="s">
        <v>13</v>
      </c>
    </row>
    <row r="21" spans="1:9">
      <c r="B21" s="2" t="s">
        <v>23</v>
      </c>
      <c r="C21" s="7">
        <v>0.24</v>
      </c>
      <c r="D21" t="s">
        <v>13</v>
      </c>
    </row>
    <row r="22" spans="1:9">
      <c r="B22" s="2" t="s">
        <v>24</v>
      </c>
      <c r="C22" s="7">
        <v>0.18</v>
      </c>
      <c r="D22" t="s">
        <v>13</v>
      </c>
    </row>
    <row r="23" spans="1:9">
      <c r="B23" s="2" t="s">
        <v>25</v>
      </c>
      <c r="C23" s="7">
        <v>0.36</v>
      </c>
      <c r="D23" t="s">
        <v>13</v>
      </c>
    </row>
    <row r="24" spans="1:9">
      <c r="B24" s="2" t="s">
        <v>26</v>
      </c>
      <c r="C24" s="7">
        <v>0.39</v>
      </c>
      <c r="D24" t="s">
        <v>13</v>
      </c>
    </row>
    <row r="25" spans="1:9">
      <c r="B25" s="2" t="s">
        <v>27</v>
      </c>
      <c r="C25" s="7">
        <v>0.28999999999999998</v>
      </c>
      <c r="D25" t="s">
        <v>13</v>
      </c>
    </row>
    <row r="26" spans="1:9">
      <c r="B26" s="2" t="s">
        <v>28</v>
      </c>
      <c r="C26" s="7">
        <v>0.28999999999999998</v>
      </c>
      <c r="D26" t="s">
        <v>13</v>
      </c>
    </row>
    <row r="27" spans="1:9">
      <c r="B27" s="2" t="s">
        <v>29</v>
      </c>
      <c r="C27" s="7">
        <v>0.13</v>
      </c>
      <c r="D27" t="s">
        <v>13</v>
      </c>
    </row>
    <row r="28" spans="1:9">
      <c r="B28" s="2" t="s">
        <v>30</v>
      </c>
      <c r="C28" s="7">
        <v>0.1</v>
      </c>
      <c r="D28" t="s">
        <v>13</v>
      </c>
    </row>
    <row r="29" spans="1:9">
      <c r="B29" s="2" t="s">
        <v>31</v>
      </c>
      <c r="C29" s="7">
        <v>0.24</v>
      </c>
      <c r="D29" t="s">
        <v>13</v>
      </c>
    </row>
    <row r="30" spans="1:9">
      <c r="B30" s="2" t="s">
        <v>32</v>
      </c>
      <c r="C30" s="7">
        <v>0.24</v>
      </c>
      <c r="D30" t="s">
        <v>13</v>
      </c>
    </row>
    <row r="32" spans="1:9">
      <c r="A32" t="s">
        <v>47</v>
      </c>
      <c r="B32" s="4" t="s">
        <v>48</v>
      </c>
      <c r="C32" s="9">
        <v>1</v>
      </c>
    </row>
    <row r="33" spans="1:4">
      <c r="B33" s="4"/>
      <c r="C33"/>
    </row>
    <row r="34" spans="1:4">
      <c r="A34" t="s">
        <v>70</v>
      </c>
      <c r="B34" s="4" t="s">
        <v>71</v>
      </c>
      <c r="C34" s="13">
        <v>21</v>
      </c>
    </row>
    <row r="35" spans="1:4">
      <c r="A35" t="s">
        <v>72</v>
      </c>
      <c r="B35" s="4" t="s">
        <v>73</v>
      </c>
      <c r="C35" s="14">
        <v>6.7000000000000002E-4</v>
      </c>
      <c r="D35" t="s">
        <v>76</v>
      </c>
    </row>
    <row r="36" spans="1:4">
      <c r="A36" t="s">
        <v>74</v>
      </c>
      <c r="B36" s="4" t="s">
        <v>75</v>
      </c>
      <c r="C36" s="8">
        <v>0.94</v>
      </c>
    </row>
    <row r="37" spans="1:4">
      <c r="B37" s="4"/>
      <c r="C37"/>
    </row>
    <row r="38" spans="1:4">
      <c r="B38" s="4"/>
      <c r="C38"/>
    </row>
    <row r="39" spans="1:4">
      <c r="B39" s="4"/>
      <c r="C39"/>
    </row>
    <row r="40" spans="1:4">
      <c r="B40" s="4"/>
      <c r="C40"/>
    </row>
    <row r="42" spans="1:4" s="1" customFormat="1" ht="17" thickBot="1">
      <c r="A42" s="1" t="s">
        <v>49</v>
      </c>
      <c r="C42" s="5"/>
    </row>
    <row r="43" spans="1:4" ht="16" thickTop="1"/>
    <row r="44" spans="1:4">
      <c r="A44" t="s">
        <v>50</v>
      </c>
      <c r="B44" s="2" t="s">
        <v>52</v>
      </c>
      <c r="C44" s="9">
        <v>401500</v>
      </c>
      <c r="D44" t="s">
        <v>51</v>
      </c>
    </row>
    <row r="45" spans="1:4">
      <c r="B45" s="2"/>
      <c r="C45" s="10"/>
    </row>
    <row r="46" spans="1:4">
      <c r="A46" t="s">
        <v>53</v>
      </c>
      <c r="B46" s="2" t="s">
        <v>54</v>
      </c>
      <c r="C46" s="9">
        <v>401500</v>
      </c>
      <c r="D46" t="s">
        <v>51</v>
      </c>
    </row>
    <row r="47" spans="1:4">
      <c r="B47" s="2"/>
    </row>
    <row r="48" spans="1:4">
      <c r="A48" t="s">
        <v>55</v>
      </c>
      <c r="B48" s="2" t="s">
        <v>56</v>
      </c>
      <c r="C48" s="7">
        <v>0</v>
      </c>
      <c r="D48" t="s">
        <v>57</v>
      </c>
    </row>
    <row r="49" spans="1:4">
      <c r="B49" s="2"/>
    </row>
    <row r="50" spans="1:4">
      <c r="A50" t="s">
        <v>58</v>
      </c>
      <c r="B50" s="16" t="s">
        <v>78</v>
      </c>
      <c r="C50" s="8">
        <v>183</v>
      </c>
      <c r="D50" t="s">
        <v>60</v>
      </c>
    </row>
    <row r="51" spans="1:4">
      <c r="B51" s="16" t="s">
        <v>79</v>
      </c>
      <c r="C51" s="8">
        <v>365</v>
      </c>
      <c r="D51" t="s">
        <v>60</v>
      </c>
    </row>
    <row r="52" spans="1:4">
      <c r="B52" s="16" t="s">
        <v>80</v>
      </c>
      <c r="C52" s="8">
        <v>0</v>
      </c>
      <c r="D52" t="s">
        <v>60</v>
      </c>
    </row>
    <row r="53" spans="1:4">
      <c r="B53" s="2" t="s">
        <v>81</v>
      </c>
      <c r="C53" s="8">
        <v>0</v>
      </c>
      <c r="D53" t="s">
        <v>60</v>
      </c>
    </row>
    <row r="54" spans="1:4">
      <c r="B54" s="2" t="s">
        <v>82</v>
      </c>
      <c r="C54" s="8">
        <v>0</v>
      </c>
      <c r="D54" t="s">
        <v>60</v>
      </c>
    </row>
    <row r="55" spans="1:4">
      <c r="B55" s="2" t="s">
        <v>83</v>
      </c>
      <c r="C55" s="8">
        <v>0</v>
      </c>
      <c r="D55" t="s">
        <v>60</v>
      </c>
    </row>
    <row r="56" spans="1:4">
      <c r="B56" s="2" t="s">
        <v>90</v>
      </c>
      <c r="C56" s="8">
        <v>0</v>
      </c>
      <c r="D56" t="s">
        <v>60</v>
      </c>
    </row>
    <row r="57" spans="1:4">
      <c r="B57" s="2" t="s">
        <v>91</v>
      </c>
      <c r="C57" s="8">
        <v>0</v>
      </c>
      <c r="D57" t="s">
        <v>60</v>
      </c>
    </row>
    <row r="58" spans="1:4">
      <c r="B58" s="2" t="s">
        <v>92</v>
      </c>
      <c r="C58" s="8">
        <v>0</v>
      </c>
      <c r="D58" t="s">
        <v>60</v>
      </c>
    </row>
    <row r="59" spans="1:4">
      <c r="B59" s="2" t="s">
        <v>93</v>
      </c>
      <c r="C59" s="8">
        <v>0</v>
      </c>
      <c r="D59" t="s">
        <v>60</v>
      </c>
    </row>
    <row r="60" spans="1:4">
      <c r="B60" s="2" t="s">
        <v>94</v>
      </c>
      <c r="C60" s="8">
        <v>0</v>
      </c>
      <c r="D60" t="s">
        <v>60</v>
      </c>
    </row>
    <row r="61" spans="1:4">
      <c r="B61" s="2" t="s">
        <v>95</v>
      </c>
      <c r="C61" s="8">
        <v>0</v>
      </c>
      <c r="D61" t="s">
        <v>60</v>
      </c>
    </row>
    <row r="62" spans="1:4">
      <c r="B62" s="2"/>
      <c r="C62"/>
    </row>
    <row r="63" spans="1:4">
      <c r="A63" t="s">
        <v>59</v>
      </c>
      <c r="B63" s="2" t="s">
        <v>84</v>
      </c>
      <c r="C63" s="8">
        <v>19000</v>
      </c>
      <c r="D63" t="s">
        <v>61</v>
      </c>
    </row>
    <row r="64" spans="1:4">
      <c r="B64" s="2" t="s">
        <v>85</v>
      </c>
      <c r="C64" s="8">
        <v>1270</v>
      </c>
      <c r="D64" t="s">
        <v>61</v>
      </c>
    </row>
    <row r="65" spans="1:4">
      <c r="B65" s="2" t="s">
        <v>86</v>
      </c>
      <c r="C65" s="8">
        <v>0</v>
      </c>
      <c r="D65" t="s">
        <v>61</v>
      </c>
    </row>
    <row r="66" spans="1:4">
      <c r="B66" s="2" t="s">
        <v>87</v>
      </c>
      <c r="C66" s="8">
        <v>0</v>
      </c>
      <c r="D66" t="s">
        <v>61</v>
      </c>
    </row>
    <row r="67" spans="1:4">
      <c r="B67" s="2" t="s">
        <v>88</v>
      </c>
      <c r="C67" s="8">
        <v>0</v>
      </c>
      <c r="D67" t="s">
        <v>61</v>
      </c>
    </row>
    <row r="68" spans="1:4">
      <c r="B68" s="2" t="s">
        <v>89</v>
      </c>
      <c r="C68" s="8">
        <v>0</v>
      </c>
      <c r="D68" t="s">
        <v>61</v>
      </c>
    </row>
    <row r="69" spans="1:4">
      <c r="B69" s="2" t="s">
        <v>96</v>
      </c>
      <c r="C69" s="8">
        <v>0</v>
      </c>
      <c r="D69" t="s">
        <v>61</v>
      </c>
    </row>
    <row r="70" spans="1:4">
      <c r="B70" s="2" t="s">
        <v>85</v>
      </c>
      <c r="C70" s="8">
        <v>0</v>
      </c>
      <c r="D70" t="s">
        <v>61</v>
      </c>
    </row>
    <row r="71" spans="1:4">
      <c r="B71" s="2" t="s">
        <v>97</v>
      </c>
      <c r="C71" s="8">
        <v>0</v>
      </c>
      <c r="D71" t="s">
        <v>61</v>
      </c>
    </row>
    <row r="72" spans="1:4">
      <c r="B72" s="2" t="s">
        <v>98</v>
      </c>
      <c r="C72" s="8">
        <v>0</v>
      </c>
      <c r="D72" t="s">
        <v>61</v>
      </c>
    </row>
    <row r="73" spans="1:4">
      <c r="B73" s="2" t="s">
        <v>99</v>
      </c>
      <c r="C73" s="8">
        <v>0</v>
      </c>
      <c r="D73" t="s">
        <v>61</v>
      </c>
    </row>
    <row r="74" spans="1:4">
      <c r="B74" s="2" t="s">
        <v>100</v>
      </c>
      <c r="C74" s="8">
        <v>0</v>
      </c>
      <c r="D74" t="s">
        <v>61</v>
      </c>
    </row>
    <row r="75" spans="1:4">
      <c r="B75" s="2"/>
    </row>
    <row r="76" spans="1:4">
      <c r="A76" t="s">
        <v>62</v>
      </c>
      <c r="B76" s="2" t="s">
        <v>63</v>
      </c>
      <c r="C76" s="11">
        <v>0.76</v>
      </c>
    </row>
    <row r="77" spans="1:4">
      <c r="B77" s="2"/>
    </row>
    <row r="78" spans="1:4">
      <c r="A78" t="s">
        <v>64</v>
      </c>
      <c r="B78" s="2" t="s">
        <v>159</v>
      </c>
      <c r="C78" s="13">
        <v>365</v>
      </c>
      <c r="D78" t="s">
        <v>60</v>
      </c>
    </row>
    <row r="79" spans="1:4">
      <c r="B79" s="2"/>
    </row>
    <row r="80" spans="1:4">
      <c r="A80" t="s">
        <v>124</v>
      </c>
      <c r="B80" s="2" t="s">
        <v>125</v>
      </c>
      <c r="C80" s="12">
        <v>0.2</v>
      </c>
    </row>
    <row r="81" spans="1:4">
      <c r="A81" t="s">
        <v>55</v>
      </c>
      <c r="B81" s="2" t="s">
        <v>126</v>
      </c>
      <c r="C81" s="8">
        <v>0</v>
      </c>
      <c r="D81" t="s">
        <v>57</v>
      </c>
    </row>
    <row r="82" spans="1:4">
      <c r="B82" s="2"/>
    </row>
    <row r="83" spans="1:4">
      <c r="A83" s="23" t="s">
        <v>160</v>
      </c>
      <c r="B83" s="2" t="s">
        <v>127</v>
      </c>
      <c r="C83" s="8">
        <v>0</v>
      </c>
      <c r="D83" t="s">
        <v>134</v>
      </c>
    </row>
    <row r="84" spans="1:4">
      <c r="A84" s="24" t="s">
        <v>131</v>
      </c>
      <c r="B84" s="2" t="s">
        <v>132</v>
      </c>
      <c r="C84" s="8">
        <v>0</v>
      </c>
      <c r="D84" t="s">
        <v>135</v>
      </c>
    </row>
    <row r="85" spans="1:4">
      <c r="A85" s="24" t="s">
        <v>161</v>
      </c>
      <c r="B85" s="2" t="s">
        <v>133</v>
      </c>
      <c r="C85" s="8">
        <v>0</v>
      </c>
      <c r="D85" t="s">
        <v>136</v>
      </c>
    </row>
    <row r="86" spans="1:4">
      <c r="A86" s="25"/>
      <c r="B86" s="2"/>
    </row>
    <row r="87" spans="1:4">
      <c r="A87" s="25" t="s">
        <v>137</v>
      </c>
      <c r="B87" s="2" t="s">
        <v>141</v>
      </c>
      <c r="C87" s="8">
        <v>0</v>
      </c>
      <c r="D87" t="s">
        <v>145</v>
      </c>
    </row>
    <row r="88" spans="1:4">
      <c r="A88" s="25" t="s">
        <v>138</v>
      </c>
      <c r="B88" s="2" t="s">
        <v>142</v>
      </c>
      <c r="C88" s="8">
        <v>0</v>
      </c>
      <c r="D88" t="s">
        <v>146</v>
      </c>
    </row>
    <row r="89" spans="1:4">
      <c r="A89" s="25" t="s">
        <v>139</v>
      </c>
      <c r="B89" s="2" t="s">
        <v>143</v>
      </c>
      <c r="C89" s="8">
        <v>0</v>
      </c>
      <c r="D89" t="s">
        <v>147</v>
      </c>
    </row>
    <row r="90" spans="1:4">
      <c r="A90" s="25" t="s">
        <v>140</v>
      </c>
      <c r="B90" s="2" t="s">
        <v>144</v>
      </c>
      <c r="C90" s="8">
        <v>0</v>
      </c>
      <c r="D90" t="s">
        <v>148</v>
      </c>
    </row>
    <row r="91" spans="1:4">
      <c r="A91" s="25"/>
      <c r="B91" s="2"/>
    </row>
    <row r="92" spans="1:4">
      <c r="A92" s="25" t="s">
        <v>162</v>
      </c>
      <c r="B92" s="2" t="s">
        <v>165</v>
      </c>
      <c r="C92" s="8"/>
      <c r="D92" t="s">
        <v>145</v>
      </c>
    </row>
    <row r="93" spans="1:4">
      <c r="A93" s="25" t="s">
        <v>163</v>
      </c>
      <c r="B93" s="2" t="s">
        <v>166</v>
      </c>
      <c r="C93" s="8"/>
      <c r="D93" t="s">
        <v>146</v>
      </c>
    </row>
    <row r="94" spans="1:4">
      <c r="A94" s="25" t="s">
        <v>164</v>
      </c>
      <c r="B94" s="2" t="s">
        <v>167</v>
      </c>
      <c r="C94" s="8"/>
      <c r="D94" t="s">
        <v>147</v>
      </c>
    </row>
    <row r="95" spans="1:4">
      <c r="A95" s="25"/>
      <c r="B95" s="2"/>
    </row>
    <row r="96" spans="1:4">
      <c r="A96" s="25" t="s">
        <v>149</v>
      </c>
      <c r="B96" s="2" t="s">
        <v>150</v>
      </c>
      <c r="C96" s="8">
        <v>0</v>
      </c>
    </row>
    <row r="97" spans="1:4">
      <c r="A97" s="25" t="s">
        <v>158</v>
      </c>
      <c r="B97" s="2" t="s">
        <v>151</v>
      </c>
      <c r="C97" s="8">
        <v>0</v>
      </c>
      <c r="D97" t="s">
        <v>60</v>
      </c>
    </row>
    <row r="98" spans="1:4">
      <c r="A98" s="25" t="s">
        <v>152</v>
      </c>
      <c r="B98" s="2" t="s">
        <v>153</v>
      </c>
      <c r="C98" s="8">
        <v>0</v>
      </c>
      <c r="D98" t="s">
        <v>60</v>
      </c>
    </row>
    <row r="99" spans="1:4">
      <c r="A99" s="25"/>
    </row>
    <row r="100" spans="1:4">
      <c r="A100" s="25"/>
    </row>
    <row r="101" spans="1:4">
      <c r="A101" s="25"/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3"/>
  <sheetViews>
    <sheetView workbookViewId="0">
      <selection activeCell="C39" sqref="C39"/>
    </sheetView>
  </sheetViews>
  <sheetFormatPr baseColWidth="10" defaultRowHeight="15" x14ac:dyDescent="0"/>
  <cols>
    <col min="1" max="1" width="3.1640625" customWidth="1"/>
    <col min="2" max="2" width="11.83203125" bestFit="1" customWidth="1"/>
    <col min="3" max="3" width="56.83203125" customWidth="1"/>
    <col min="4" max="4" width="34.5" bestFit="1" customWidth="1"/>
  </cols>
  <sheetData>
    <row r="1" spans="1:5" s="1" customFormat="1" ht="17" thickBot="1">
      <c r="A1" s="1" t="s">
        <v>66</v>
      </c>
    </row>
    <row r="2" spans="1:5" ht="16" thickTop="1"/>
    <row r="3" spans="1:5">
      <c r="A3">
        <v>1</v>
      </c>
      <c r="B3" t="s">
        <v>67</v>
      </c>
      <c r="C3" s="2" t="s">
        <v>68</v>
      </c>
      <c r="D3" s="15">
        <f>'Input Data (following years)'!$C$34*'Input Data (following years)'!$C$35*'Input Data (following years)'!$C$36*'Input Data (following years)'!$C$76*'Input Data (following years)'!$C$32*SUMPRODUCT(D5:D16,'Input Data (following years)'!H6:H17,'Input Data (following years)'!C19:C30)</f>
        <v>5682.6750750587998</v>
      </c>
      <c r="E3" t="s">
        <v>69</v>
      </c>
    </row>
    <row r="4" spans="1:5">
      <c r="C4" s="2"/>
    </row>
    <row r="5" spans="1:5">
      <c r="A5">
        <v>2</v>
      </c>
      <c r="B5" t="s">
        <v>77</v>
      </c>
      <c r="C5" s="2" t="s">
        <v>101</v>
      </c>
      <c r="D5" s="17">
        <f>'Input Data (following years)'!C63*'Input Data (following years)'!C50/365</f>
        <v>9526.0273972602736</v>
      </c>
      <c r="E5" t="s">
        <v>61</v>
      </c>
    </row>
    <row r="6" spans="1:5">
      <c r="C6" s="2" t="s">
        <v>102</v>
      </c>
      <c r="D6" s="17">
        <f>'Input Data (following years)'!C64*'Input Data (following years)'!C51/365</f>
        <v>1270</v>
      </c>
      <c r="E6" t="s">
        <v>61</v>
      </c>
    </row>
    <row r="7" spans="1:5">
      <c r="C7" s="2" t="s">
        <v>103</v>
      </c>
      <c r="D7" s="17">
        <f>'Input Data (following years)'!C52*'Input Data (following years)'!C65/365</f>
        <v>0</v>
      </c>
      <c r="E7" t="s">
        <v>61</v>
      </c>
    </row>
    <row r="8" spans="1:5">
      <c r="C8" s="2" t="s">
        <v>104</v>
      </c>
      <c r="D8" s="17">
        <f>'Input Data (following years)'!C53*'Input Data (following years)'!C66/365</f>
        <v>0</v>
      </c>
      <c r="E8" t="s">
        <v>61</v>
      </c>
    </row>
    <row r="9" spans="1:5">
      <c r="C9" s="2" t="s">
        <v>105</v>
      </c>
      <c r="D9" s="17">
        <f>'Input Data (following years)'!C54*'Input Data (following years)'!C67/365</f>
        <v>0</v>
      </c>
      <c r="E9" t="s">
        <v>61</v>
      </c>
    </row>
    <row r="10" spans="1:5">
      <c r="C10" s="2" t="s">
        <v>106</v>
      </c>
      <c r="D10" s="17">
        <f>'Input Data (following years)'!C55*'Input Data (following years)'!C68/365</f>
        <v>0</v>
      </c>
      <c r="E10" t="s">
        <v>61</v>
      </c>
    </row>
    <row r="11" spans="1:5">
      <c r="C11" s="2" t="s">
        <v>107</v>
      </c>
      <c r="D11" s="17">
        <f>'Input Data (following years)'!C56*'Input Data (following years)'!C69/365</f>
        <v>0</v>
      </c>
      <c r="E11" t="s">
        <v>61</v>
      </c>
    </row>
    <row r="12" spans="1:5">
      <c r="C12" s="2" t="s">
        <v>108</v>
      </c>
      <c r="D12" s="17">
        <f>'Input Data (following years)'!C57*'Input Data (following years)'!C70/365</f>
        <v>0</v>
      </c>
      <c r="E12" t="s">
        <v>61</v>
      </c>
    </row>
    <row r="13" spans="1:5">
      <c r="C13" s="2" t="s">
        <v>109</v>
      </c>
      <c r="D13" s="17">
        <f>'Input Data (following years)'!C58*'Input Data (following years)'!C71/365</f>
        <v>0</v>
      </c>
      <c r="E13" t="s">
        <v>61</v>
      </c>
    </row>
    <row r="14" spans="1:5">
      <c r="C14" s="2" t="s">
        <v>110</v>
      </c>
      <c r="D14" s="17">
        <f>'Input Data (following years)'!C59*'Input Data (following years)'!C72/365</f>
        <v>0</v>
      </c>
      <c r="E14" t="s">
        <v>61</v>
      </c>
    </row>
    <row r="15" spans="1:5">
      <c r="C15" s="2" t="s">
        <v>111</v>
      </c>
      <c r="D15" s="17">
        <f>'Input Data (following years)'!C60*'Input Data (following years)'!C73/365</f>
        <v>0</v>
      </c>
      <c r="E15" t="s">
        <v>61</v>
      </c>
    </row>
    <row r="16" spans="1:5">
      <c r="C16" s="2" t="s">
        <v>112</v>
      </c>
      <c r="D16" s="17">
        <f>'Input Data (following years)'!C61*'Input Data (following years)'!C74/365</f>
        <v>0</v>
      </c>
      <c r="E16" t="s">
        <v>61</v>
      </c>
    </row>
    <row r="17" spans="1:5">
      <c r="C17" s="2"/>
    </row>
    <row r="18" spans="1:5" s="1" customFormat="1" ht="17" thickBot="1">
      <c r="A18" s="1" t="s">
        <v>115</v>
      </c>
    </row>
    <row r="19" spans="1:5" ht="16" thickTop="1">
      <c r="C19" s="2"/>
    </row>
    <row r="20" spans="1:5">
      <c r="A20">
        <v>3</v>
      </c>
      <c r="B20" t="s">
        <v>113</v>
      </c>
      <c r="C20" s="4" t="s">
        <v>114</v>
      </c>
      <c r="D20" s="17">
        <f>D22+D24+D28+D30</f>
        <v>373.86020230649996</v>
      </c>
      <c r="E20" t="s">
        <v>69</v>
      </c>
    </row>
    <row r="21" spans="1:5">
      <c r="C21" s="2"/>
      <c r="D21" s="10"/>
    </row>
    <row r="22" spans="1:5">
      <c r="A22">
        <v>4</v>
      </c>
      <c r="B22" t="s">
        <v>116</v>
      </c>
      <c r="C22" s="2" t="s">
        <v>117</v>
      </c>
      <c r="D22" s="17">
        <f>0.05*D3/'Input Data (following years)'!C76</f>
        <v>373.86020230649996</v>
      </c>
      <c r="E22" t="s">
        <v>69</v>
      </c>
    </row>
    <row r="23" spans="1:5">
      <c r="C23" s="2"/>
      <c r="D23" s="10"/>
    </row>
    <row r="24" spans="1:5">
      <c r="A24">
        <v>5</v>
      </c>
      <c r="B24" t="s">
        <v>118</v>
      </c>
      <c r="C24" s="2" t="s">
        <v>120</v>
      </c>
      <c r="D24" s="17">
        <f>D25+D26</f>
        <v>0</v>
      </c>
      <c r="E24" t="s">
        <v>69</v>
      </c>
    </row>
    <row r="25" spans="1:5">
      <c r="A25">
        <v>6</v>
      </c>
      <c r="B25" t="s">
        <v>119</v>
      </c>
      <c r="C25" s="2" t="s">
        <v>121</v>
      </c>
      <c r="D25" s="17">
        <f>'Input Data (following years)'!C81*('Input Data (following years)'!C3+'Input Data (following years)'!C4)/0.5*(1+'Input Data (following years)'!C80)</f>
        <v>0</v>
      </c>
      <c r="E25" t="s">
        <v>69</v>
      </c>
    </row>
    <row r="26" spans="1:5">
      <c r="A26">
        <v>7</v>
      </c>
      <c r="B26" t="s">
        <v>122</v>
      </c>
      <c r="C26" s="2" t="s">
        <v>123</v>
      </c>
      <c r="D26" s="17">
        <f>'Input Data (following years)'!C83*'Input Data (following years)'!C84*'Input Data (following years)'!C85</f>
        <v>0</v>
      </c>
      <c r="E26" t="s">
        <v>69</v>
      </c>
    </row>
    <row r="27" spans="1:5">
      <c r="C27" s="2"/>
      <c r="D27" s="10"/>
    </row>
    <row r="28" spans="1:5">
      <c r="A28">
        <v>8</v>
      </c>
      <c r="B28" t="s">
        <v>154</v>
      </c>
      <c r="C28" s="2" t="s">
        <v>155</v>
      </c>
      <c r="D28" s="17">
        <f>IFERROR('Input Data (following years)'!C87/'Input Data (following years)'!C88*'Input Data (following years)'!C89*'Input Data (following years)'!C90,0)+IFERROR('Input Data (following years)'!C92/'Input Data (following years)'!C93*'Input Data (following years)'!C94*'Input Data (following years)'!C90,0)</f>
        <v>0</v>
      </c>
      <c r="E28" t="s">
        <v>69</v>
      </c>
    </row>
    <row r="29" spans="1:5">
      <c r="C29" s="2"/>
    </row>
    <row r="30" spans="1:5">
      <c r="A30">
        <v>9</v>
      </c>
      <c r="B30" t="s">
        <v>156</v>
      </c>
      <c r="C30" s="2" t="s">
        <v>157</v>
      </c>
      <c r="D30" s="17">
        <f>'Input Data (following years)'!C34*'Input Data (following years)'!C35*'Input Data (following years)'!C32*'Input Data (following years)'!C76*(1-EXP(-'Input Data (following years)'!C96*('Input Data (following years)'!C97-'Input Data (following years)'!C98)))*SUMPRODUCT(D5:D16,'Input Data (following years)'!H6:H17,'Input Data (following years)'!C19:C30)</f>
        <v>0</v>
      </c>
      <c r="E30" t="s">
        <v>69</v>
      </c>
    </row>
    <row r="31" spans="1:5">
      <c r="C31" s="2"/>
    </row>
    <row r="32" spans="1:5">
      <c r="C32" s="2"/>
      <c r="D32" s="10"/>
    </row>
    <row r="33" spans="1:5" s="1" customFormat="1" ht="17" thickBot="1">
      <c r="A33" s="1" t="s">
        <v>128</v>
      </c>
      <c r="D33" s="18"/>
    </row>
    <row r="34" spans="1:5" ht="16" thickTop="1">
      <c r="C34" s="2"/>
      <c r="D34" s="10"/>
    </row>
    <row r="35" spans="1:5">
      <c r="A35">
        <v>10</v>
      </c>
      <c r="B35" t="s">
        <v>129</v>
      </c>
      <c r="C35" s="2" t="s">
        <v>130</v>
      </c>
      <c r="D35" s="17">
        <f>D3-D20</f>
        <v>5308.8148727523003</v>
      </c>
      <c r="E35" t="s">
        <v>69</v>
      </c>
    </row>
    <row r="36" spans="1:5">
      <c r="C36" s="2"/>
    </row>
    <row r="37" spans="1:5">
      <c r="C37" s="2"/>
    </row>
    <row r="38" spans="1:5">
      <c r="C38" s="2"/>
    </row>
    <row r="39" spans="1:5">
      <c r="C39" s="2"/>
    </row>
    <row r="40" spans="1:5">
      <c r="C40" s="2"/>
    </row>
    <row r="41" spans="1:5">
      <c r="C41" s="2"/>
      <c r="D41" s="22"/>
    </row>
    <row r="42" spans="1:5">
      <c r="C42" s="2"/>
    </row>
    <row r="43" spans="1:5">
      <c r="C43" s="2"/>
      <c r="D43" s="22"/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Input Data (first year)</vt:lpstr>
      <vt:lpstr>Calculations (first year)</vt:lpstr>
      <vt:lpstr>Input Data (following years)</vt:lpstr>
      <vt:lpstr>Calculations(following years)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Henning Huenteler</dc:creator>
  <cp:lastModifiedBy>Henning Huenteler</cp:lastModifiedBy>
  <dcterms:created xsi:type="dcterms:W3CDTF">2012-06-15T02:46:18Z</dcterms:created>
  <dcterms:modified xsi:type="dcterms:W3CDTF">2012-12-13T03:33:52Z</dcterms:modified>
</cp:coreProperties>
</file>